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ufabc.ufabc.int.br\share\PROPLADI\propladi\CPO\Execução Orçamentária\2024\Distribuição Orçamentária\Planilha dos APs\"/>
    </mc:Choice>
  </mc:AlternateContent>
  <xr:revisionPtr revIDLastSave="0" documentId="13_ncr:1_{C376DA7C-5EE9-4B7B-8F02-317FA6346ABA}" xr6:coauthVersionLast="43" xr6:coauthVersionMax="47" xr10:uidLastSave="{00000000-0000-0000-0000-000000000000}"/>
  <bookViews>
    <workbookView xWindow="-120" yWindow="-120" windowWidth="20730" windowHeight="11040" tabRatio="921" firstSheet="7" activeTab="10" xr2:uid="{00000000-000D-0000-FFFF-FFFF00000000}"/>
  </bookViews>
  <sheets>
    <sheet name="Origem dos recursos" sheetId="15" r:id="rId1"/>
    <sheet name="Orçamento Distribuído" sheetId="16" r:id="rId2"/>
    <sheet name="Remanejamentos entre AEO" sheetId="12" r:id="rId3"/>
    <sheet name="Distribuição TRI" sheetId="14" r:id="rId4"/>
    <sheet name="1. Pré-Empenhos" sheetId="3" r:id="rId5"/>
    <sheet name="2. Empenho LOA 2024" sheetId="2" r:id="rId6"/>
    <sheet name="Saldos CUSTEIO AEO LOA 24" sheetId="4" r:id="rId7"/>
    <sheet name="Saldos INVESTIMENTO AEO LOA 24" sheetId="13" r:id="rId8"/>
    <sheet name="2.1 DESCENTRALIZAÇÕES 2024" sheetId="9" r:id="rId9"/>
    <sheet name="3. Empenhos LOA UFABC RPNP" sheetId="10" r:id="rId10"/>
    <sheet name="3.1 Empenhos DESCENTR RPNP" sheetId="11" r:id="rId11"/>
    <sheet name="Tabelas auxiliares" sheetId="8" r:id="rId12"/>
  </sheets>
  <externalReferences>
    <externalReference r:id="rId13"/>
    <externalReference r:id="rId14"/>
    <externalReference r:id="rId15"/>
    <externalReference r:id="rId16"/>
    <externalReference r:id="rId17"/>
  </externalReferences>
  <definedNames>
    <definedName name="_xlnm._FilterDatabase" localSheetId="4" hidden="1">'1. Pré-Empenhos'!$A$3:$S$320</definedName>
    <definedName name="_xlnm._FilterDatabase" localSheetId="5" hidden="1">'2. Empenho LOA 2024'!$A$3:$AC$1480</definedName>
    <definedName name="_xlnm._FilterDatabase" localSheetId="8" hidden="1">'2.1 DESCENTRALIZAÇÕES 2024'!$A$3:$X$1001</definedName>
    <definedName name="_xlnm._FilterDatabase" localSheetId="9" hidden="1">'3. Empenhos LOA UFABC RPNP'!$A$3:$AB$1000</definedName>
    <definedName name="_xlnm._FilterDatabase" localSheetId="10" hidden="1">'3.1 Empenhos DESCENTR RPNP'!$A$3:$V$3</definedName>
    <definedName name="_xlnm._FilterDatabase" localSheetId="1" hidden="1">'Orçamento Distribuído'!$A$2:$N$45</definedName>
    <definedName name="_xlnm._FilterDatabase" localSheetId="6" hidden="1">'Saldos CUSTEIO AEO LOA 24'!$B$1:$J$61</definedName>
    <definedName name="_xlnm._FilterDatabase" localSheetId="7" hidden="1">'Saldos INVESTIMENTO AEO LOA 24'!$A$1:$L$1</definedName>
    <definedName name="AEO" localSheetId="1">'[1]1. Execução - Custeio'!$B$6</definedName>
    <definedName name="AEO" localSheetId="0">'[1]1. Execução - Custeio'!$B$6</definedName>
    <definedName name="AEO">'[2]1. Execução - Custeio'!$B$6</definedName>
    <definedName name="FONTES_RECURSOS" localSheetId="1">'[3]PROPOSTA 2016'!$A$90:$A$92</definedName>
    <definedName name="FONTES_RECURSOS" localSheetId="0">'[3]PROPOSTA 2016'!$A$90:$A$92</definedName>
    <definedName name="FONTES_RECURSOS">'[4]PROPOSTA 2016'!$A$90:$A$92</definedName>
    <definedName name="OLE_LINK1" localSheetId="3">'Distribuição TRI'!$C$2</definedName>
    <definedName name="_xlnm.Print_Titles" localSheetId="1">'Orçamento Distribuído'!$2:$2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4" i="11" l="1"/>
  <c r="Q5" i="11"/>
  <c r="Q6" i="11"/>
  <c r="Q7" i="11"/>
  <c r="Q8" i="11"/>
  <c r="Q9" i="11"/>
  <c r="Q10" i="11"/>
  <c r="Q11" i="11"/>
  <c r="Q12" i="11"/>
  <c r="Q13" i="11"/>
  <c r="Q14" i="11"/>
  <c r="Q15" i="11"/>
  <c r="Q16" i="11"/>
  <c r="Q17" i="11"/>
  <c r="Q18" i="11"/>
  <c r="Q19" i="11"/>
  <c r="Q20" i="11"/>
  <c r="Q21" i="11"/>
  <c r="Q22" i="11"/>
  <c r="Q23" i="11"/>
  <c r="Q24" i="11"/>
  <c r="Q25" i="11"/>
  <c r="Q26" i="11"/>
  <c r="Q27" i="11"/>
  <c r="Q28" i="11"/>
  <c r="Q29" i="11"/>
  <c r="Q30" i="11"/>
  <c r="Q31" i="11"/>
  <c r="Q32" i="11"/>
  <c r="Q33" i="11"/>
  <c r="Q34" i="11"/>
  <c r="Q35" i="11"/>
  <c r="Q36" i="11"/>
  <c r="Q37" i="11"/>
  <c r="Q38" i="11"/>
  <c r="Q39" i="11"/>
  <c r="Q40" i="11"/>
  <c r="Q41" i="11"/>
  <c r="Q42" i="11"/>
  <c r="Q43" i="11"/>
  <c r="Q44" i="11"/>
  <c r="Q45" i="11"/>
  <c r="Q46" i="11"/>
  <c r="Q47" i="11"/>
  <c r="Q48" i="11"/>
  <c r="Q49" i="11"/>
  <c r="Q50" i="11"/>
  <c r="Q51" i="11"/>
  <c r="Q52" i="11"/>
  <c r="Q53" i="11"/>
  <c r="Q54" i="11"/>
  <c r="Q55" i="11"/>
  <c r="Q56" i="11"/>
  <c r="Q57" i="11"/>
  <c r="Q58" i="11"/>
  <c r="Q59" i="11"/>
  <c r="Q60" i="11"/>
  <c r="Q61" i="11"/>
  <c r="Q62" i="11"/>
  <c r="Q63" i="11"/>
  <c r="Q64" i="11"/>
  <c r="Q65" i="11"/>
  <c r="Q66" i="11"/>
  <c r="Q67" i="11"/>
  <c r="Q68" i="11"/>
  <c r="Q69" i="11"/>
  <c r="Q70" i="11"/>
  <c r="Q71" i="11"/>
  <c r="Q72" i="11"/>
  <c r="Q73" i="11"/>
  <c r="Q74" i="11"/>
  <c r="Q75" i="11"/>
  <c r="Q76" i="11"/>
  <c r="Q77" i="11"/>
  <c r="Q78" i="11"/>
  <c r="Q79" i="11"/>
  <c r="Q80" i="11"/>
  <c r="Q81" i="11"/>
  <c r="Q82" i="11"/>
  <c r="Q83" i="11"/>
  <c r="Q84" i="11"/>
  <c r="X4" i="2"/>
  <c r="X5" i="2"/>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D3" i="13" l="1"/>
  <c r="D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2" i="13"/>
  <c r="Y14" i="16" l="1"/>
  <c r="D3" i="4"/>
  <c r="D4" i="4"/>
  <c r="D5" i="4"/>
  <c r="D6" i="4"/>
  <c r="D7" i="4"/>
  <c r="D8" i="4"/>
  <c r="D9" i="4"/>
  <c r="D10" i="4"/>
  <c r="D11" i="4"/>
  <c r="D12" i="4"/>
  <c r="D13" i="4"/>
  <c r="D14" i="4"/>
  <c r="D15" i="4"/>
  <c r="D16" i="4"/>
  <c r="D17" i="4"/>
  <c r="D18" i="4"/>
  <c r="D20" i="4"/>
  <c r="D21" i="4"/>
  <c r="D22" i="4"/>
  <c r="D23" i="4"/>
  <c r="D24" i="4"/>
  <c r="D25" i="4"/>
  <c r="D26" i="4"/>
  <c r="D27" i="4"/>
  <c r="D28" i="4"/>
  <c r="D29" i="4"/>
  <c r="D30" i="4"/>
  <c r="D31" i="4"/>
  <c r="D32" i="4"/>
  <c r="D33" i="4"/>
  <c r="D34" i="4"/>
  <c r="D35" i="4"/>
  <c r="D36" i="4"/>
  <c r="D37" i="4"/>
  <c r="D38" i="4"/>
  <c r="D39" i="4"/>
  <c r="D40" i="4"/>
  <c r="D41" i="4"/>
  <c r="D43" i="4"/>
  <c r="D44" i="4"/>
  <c r="D45" i="4"/>
  <c r="D46" i="4"/>
  <c r="D47" i="4"/>
  <c r="D48" i="4"/>
  <c r="D49" i="4"/>
  <c r="D50" i="4"/>
  <c r="D51" i="4"/>
  <c r="D52" i="4"/>
  <c r="D53" i="4"/>
  <c r="D54" i="4"/>
  <c r="D55" i="4"/>
  <c r="D56" i="4"/>
  <c r="D57" i="4"/>
  <c r="D59" i="4"/>
  <c r="D60" i="4"/>
  <c r="R112" i="8"/>
  <c r="R113" i="8"/>
  <c r="R114" i="8"/>
  <c r="R115" i="8"/>
  <c r="R116" i="8"/>
  <c r="R117" i="8"/>
  <c r="R118" i="8"/>
  <c r="R119" i="8"/>
  <c r="R120" i="8"/>
  <c r="R121" i="8"/>
  <c r="R122" i="8"/>
  <c r="R123" i="8"/>
  <c r="R124" i="8"/>
  <c r="R125" i="8"/>
  <c r="R126" i="8"/>
  <c r="R127" i="8"/>
  <c r="R128" i="8"/>
  <c r="R129" i="8"/>
  <c r="R130" i="8"/>
  <c r="R131" i="8"/>
  <c r="R132" i="8"/>
  <c r="R133" i="8"/>
  <c r="R134" i="8"/>
  <c r="R135" i="8"/>
  <c r="R136" i="8"/>
  <c r="R137" i="8"/>
  <c r="R138" i="8"/>
  <c r="R139" i="8"/>
  <c r="R140" i="8"/>
  <c r="R141" i="8"/>
  <c r="R142" i="8"/>
  <c r="R143" i="8"/>
  <c r="R144" i="8"/>
  <c r="R145" i="8"/>
  <c r="R146" i="8"/>
  <c r="R147" i="8"/>
  <c r="R148" i="8"/>
  <c r="R149" i="8"/>
  <c r="R150" i="8"/>
  <c r="R151" i="8"/>
  <c r="R152" i="8"/>
  <c r="R153" i="8"/>
  <c r="R154" i="8"/>
  <c r="R155" i="8"/>
  <c r="R156" i="8"/>
  <c r="R157" i="8"/>
  <c r="R158" i="8"/>
  <c r="R159" i="8"/>
  <c r="R160" i="8"/>
  <c r="R161" i="8"/>
  <c r="R162" i="8"/>
  <c r="R163" i="8"/>
  <c r="R164" i="8"/>
  <c r="R165" i="8"/>
  <c r="R166" i="8"/>
  <c r="R167" i="8"/>
  <c r="R168" i="8"/>
  <c r="R169" i="8"/>
  <c r="R111" i="8"/>
  <c r="I112" i="8"/>
  <c r="I113" i="8"/>
  <c r="I114" i="8"/>
  <c r="I115" i="8"/>
  <c r="I116" i="8"/>
  <c r="I117" i="8"/>
  <c r="I118" i="8"/>
  <c r="I119" i="8"/>
  <c r="I120" i="8"/>
  <c r="I121" i="8"/>
  <c r="I122" i="8"/>
  <c r="I123" i="8"/>
  <c r="I124" i="8"/>
  <c r="I125" i="8"/>
  <c r="I126" i="8"/>
  <c r="I127" i="8"/>
  <c r="I128" i="8"/>
  <c r="I129" i="8"/>
  <c r="I130" i="8"/>
  <c r="I131" i="8"/>
  <c r="I132" i="8"/>
  <c r="I133" i="8"/>
  <c r="I134" i="8"/>
  <c r="I135" i="8"/>
  <c r="I136" i="8"/>
  <c r="I137" i="8"/>
  <c r="I138" i="8"/>
  <c r="I139" i="8"/>
  <c r="I140" i="8"/>
  <c r="I141" i="8"/>
  <c r="I142" i="8"/>
  <c r="I143" i="8"/>
  <c r="I144" i="8"/>
  <c r="I145" i="8"/>
  <c r="I146" i="8"/>
  <c r="I147" i="8"/>
  <c r="I148" i="8"/>
  <c r="I149" i="8"/>
  <c r="I150" i="8"/>
  <c r="I151" i="8"/>
  <c r="I152" i="8"/>
  <c r="I153" i="8"/>
  <c r="I154" i="8"/>
  <c r="I155" i="8"/>
  <c r="I156" i="8"/>
  <c r="I157" i="8"/>
  <c r="I158" i="8"/>
  <c r="I159" i="8"/>
  <c r="I160" i="8"/>
  <c r="I161" i="8"/>
  <c r="I162" i="8"/>
  <c r="I163" i="8"/>
  <c r="I164" i="8"/>
  <c r="I165" i="8"/>
  <c r="I166" i="8"/>
  <c r="I167" i="8"/>
  <c r="I168" i="8"/>
  <c r="I169" i="8"/>
  <c r="I111" i="8"/>
  <c r="K54" i="16"/>
  <c r="I46" i="16"/>
  <c r="V46" i="16" s="1"/>
  <c r="D46" i="16"/>
  <c r="C46" i="16"/>
  <c r="Q45" i="16"/>
  <c r="H45" i="16"/>
  <c r="G45" i="16"/>
  <c r="K44" i="16"/>
  <c r="K43" i="16"/>
  <c r="L43" i="16" s="1"/>
  <c r="H43" i="16"/>
  <c r="G43" i="16"/>
  <c r="F43" i="16"/>
  <c r="Q43" i="16" s="1"/>
  <c r="E43" i="16"/>
  <c r="M43" i="16" s="1"/>
  <c r="K42" i="16"/>
  <c r="H42" i="16"/>
  <c r="G42" i="16"/>
  <c r="F42" i="16"/>
  <c r="Q42" i="16" s="1"/>
  <c r="E42" i="16"/>
  <c r="M42" i="16" s="1"/>
  <c r="R41" i="16"/>
  <c r="I41" i="16"/>
  <c r="D58" i="4" s="1"/>
  <c r="G41" i="16"/>
  <c r="T41" i="16" s="1"/>
  <c r="F41" i="16"/>
  <c r="S41" i="16" s="1"/>
  <c r="U41" i="16" s="1"/>
  <c r="E41" i="16"/>
  <c r="K40" i="16"/>
  <c r="H40" i="16"/>
  <c r="G40" i="16"/>
  <c r="F40" i="16"/>
  <c r="Q40" i="16" s="1"/>
  <c r="E40" i="16"/>
  <c r="K39" i="16"/>
  <c r="H39" i="16"/>
  <c r="G39" i="16"/>
  <c r="F39" i="16"/>
  <c r="E39" i="16"/>
  <c r="M39" i="16" s="1"/>
  <c r="K38" i="16"/>
  <c r="H38" i="16"/>
  <c r="G38" i="16"/>
  <c r="F38" i="16"/>
  <c r="Q38" i="16" s="1"/>
  <c r="E38" i="16"/>
  <c r="K37" i="16"/>
  <c r="L37" i="16" s="1"/>
  <c r="H37" i="16"/>
  <c r="G37" i="16"/>
  <c r="F37" i="16"/>
  <c r="E37" i="16"/>
  <c r="K36" i="16"/>
  <c r="H36" i="16"/>
  <c r="R36" i="16" s="1"/>
  <c r="G36" i="16"/>
  <c r="F36" i="16"/>
  <c r="Q36" i="16" s="1"/>
  <c r="E36" i="16"/>
  <c r="M36" i="16" s="1"/>
  <c r="K35" i="16"/>
  <c r="L35" i="16" s="1"/>
  <c r="H35" i="16"/>
  <c r="G35" i="16"/>
  <c r="F35" i="16"/>
  <c r="Q35" i="16" s="1"/>
  <c r="E35" i="16"/>
  <c r="M35" i="16" s="1"/>
  <c r="V34" i="16"/>
  <c r="J34" i="16"/>
  <c r="K34" i="16" s="1"/>
  <c r="H34" i="16"/>
  <c r="G34" i="16"/>
  <c r="F34" i="16"/>
  <c r="Q34" i="16" s="1"/>
  <c r="E34" i="16"/>
  <c r="K33" i="16"/>
  <c r="H33" i="16"/>
  <c r="R33" i="16" s="1"/>
  <c r="G33" i="16"/>
  <c r="F33" i="16"/>
  <c r="Q33" i="16" s="1"/>
  <c r="E33" i="16"/>
  <c r="K32" i="16"/>
  <c r="L32" i="16" s="1"/>
  <c r="H32" i="16"/>
  <c r="G32" i="16"/>
  <c r="F32" i="16"/>
  <c r="Q32" i="16" s="1"/>
  <c r="E32" i="16"/>
  <c r="K31" i="16"/>
  <c r="H31" i="16"/>
  <c r="R31" i="16" s="1"/>
  <c r="G31" i="16"/>
  <c r="F31" i="16"/>
  <c r="Q31" i="16" s="1"/>
  <c r="E31" i="16"/>
  <c r="M31" i="16" s="1"/>
  <c r="T30" i="16"/>
  <c r="R30" i="16"/>
  <c r="I30" i="16"/>
  <c r="D42" i="4" s="1"/>
  <c r="F30" i="16"/>
  <c r="Q30" i="16" s="1"/>
  <c r="E30" i="16"/>
  <c r="K29" i="16"/>
  <c r="L29" i="16" s="1"/>
  <c r="H29" i="16"/>
  <c r="G29" i="16"/>
  <c r="F29" i="16"/>
  <c r="Q29" i="16" s="1"/>
  <c r="E29" i="16"/>
  <c r="K28" i="16"/>
  <c r="H28" i="16"/>
  <c r="R28" i="16" s="1"/>
  <c r="G28" i="16"/>
  <c r="F28" i="16"/>
  <c r="Q28" i="16" s="1"/>
  <c r="E28" i="16"/>
  <c r="K27" i="16"/>
  <c r="L27" i="16" s="1"/>
  <c r="H27" i="16"/>
  <c r="G27" i="16"/>
  <c r="F27" i="16"/>
  <c r="Q27" i="16" s="1"/>
  <c r="E27" i="16"/>
  <c r="M27" i="16" s="1"/>
  <c r="K26" i="16"/>
  <c r="H26" i="16"/>
  <c r="G26" i="16"/>
  <c r="F26" i="16"/>
  <c r="Q26" i="16" s="1"/>
  <c r="E26" i="16"/>
  <c r="K25" i="16"/>
  <c r="L25" i="16" s="1"/>
  <c r="H25" i="16"/>
  <c r="G25" i="16"/>
  <c r="F25" i="16"/>
  <c r="E25" i="16"/>
  <c r="K24" i="16"/>
  <c r="H24" i="16"/>
  <c r="G24" i="16"/>
  <c r="F24" i="16"/>
  <c r="Q24" i="16" s="1"/>
  <c r="E24" i="16"/>
  <c r="M24" i="16" s="1"/>
  <c r="K23" i="16"/>
  <c r="H23" i="16"/>
  <c r="G23" i="16"/>
  <c r="F23" i="16"/>
  <c r="Q23" i="16" s="1"/>
  <c r="E23" i="16"/>
  <c r="M23" i="16" s="1"/>
  <c r="K22" i="16"/>
  <c r="H22" i="16"/>
  <c r="R22" i="16" s="1"/>
  <c r="G22" i="16"/>
  <c r="F22" i="16"/>
  <c r="Q22" i="16" s="1"/>
  <c r="E22" i="16"/>
  <c r="M22" i="16" s="1"/>
  <c r="K21" i="16"/>
  <c r="L21" i="16" s="1"/>
  <c r="H21" i="16"/>
  <c r="G21" i="16"/>
  <c r="F21" i="16"/>
  <c r="E21" i="16"/>
  <c r="K20" i="16"/>
  <c r="H20" i="16"/>
  <c r="G20" i="16"/>
  <c r="F20" i="16"/>
  <c r="Q20" i="16" s="1"/>
  <c r="E20" i="16"/>
  <c r="K19" i="16"/>
  <c r="L19" i="16" s="1"/>
  <c r="H19" i="16"/>
  <c r="G19" i="16"/>
  <c r="F19" i="16"/>
  <c r="E19" i="16"/>
  <c r="M19" i="16" s="1"/>
  <c r="K18" i="16"/>
  <c r="H18" i="16"/>
  <c r="G18" i="16"/>
  <c r="F18" i="16"/>
  <c r="Q18" i="16" s="1"/>
  <c r="E18" i="16"/>
  <c r="K17" i="16"/>
  <c r="L17" i="16" s="1"/>
  <c r="H17" i="16"/>
  <c r="G17" i="16"/>
  <c r="F17" i="16"/>
  <c r="Q17" i="16" s="1"/>
  <c r="E17" i="16"/>
  <c r="K16" i="16"/>
  <c r="L16" i="16" s="1"/>
  <c r="H16" i="16"/>
  <c r="R16" i="16" s="1"/>
  <c r="G16" i="16"/>
  <c r="O16" i="16" s="1"/>
  <c r="F16" i="16"/>
  <c r="Q16" i="16" s="1"/>
  <c r="E16" i="16"/>
  <c r="M16" i="16" s="1"/>
  <c r="I15" i="16"/>
  <c r="K15" i="16" s="1"/>
  <c r="H15" i="16"/>
  <c r="G15" i="16"/>
  <c r="F15" i="16"/>
  <c r="Q15" i="16" s="1"/>
  <c r="E15" i="16"/>
  <c r="M15" i="16" s="1"/>
  <c r="L14" i="16"/>
  <c r="K14" i="16"/>
  <c r="H14" i="16"/>
  <c r="G14" i="16"/>
  <c r="F14" i="16"/>
  <c r="Q14" i="16" s="1"/>
  <c r="E14" i="16"/>
  <c r="M14" i="16" s="1"/>
  <c r="K13" i="16"/>
  <c r="J13" i="16"/>
  <c r="J46" i="16" s="1"/>
  <c r="H13" i="16"/>
  <c r="R13" i="16" s="1"/>
  <c r="G13" i="16"/>
  <c r="F13" i="16"/>
  <c r="Q13" i="16" s="1"/>
  <c r="E13" i="16"/>
  <c r="K12" i="16"/>
  <c r="H12" i="16"/>
  <c r="G12" i="16"/>
  <c r="F12" i="16"/>
  <c r="Q12" i="16" s="1"/>
  <c r="E12" i="16"/>
  <c r="M12" i="16" s="1"/>
  <c r="L11" i="16"/>
  <c r="K11" i="16"/>
  <c r="H11" i="16"/>
  <c r="R11" i="16" s="1"/>
  <c r="G11" i="16"/>
  <c r="O11" i="16" s="1"/>
  <c r="F11" i="16"/>
  <c r="Q11" i="16" s="1"/>
  <c r="E11" i="16"/>
  <c r="Q10" i="16"/>
  <c r="L10" i="16"/>
  <c r="K10" i="16"/>
  <c r="H10" i="16"/>
  <c r="S10" i="16" s="1"/>
  <c r="G10" i="16"/>
  <c r="L9" i="16"/>
  <c r="K9" i="16"/>
  <c r="H9" i="16"/>
  <c r="G9" i="16"/>
  <c r="F9" i="16"/>
  <c r="Q9" i="16" s="1"/>
  <c r="E9" i="16"/>
  <c r="M9" i="16" s="1"/>
  <c r="K8" i="16"/>
  <c r="L8" i="16" s="1"/>
  <c r="H8" i="16"/>
  <c r="R8" i="16" s="1"/>
  <c r="G8" i="16"/>
  <c r="F8" i="16"/>
  <c r="Q8" i="16" s="1"/>
  <c r="E8" i="16"/>
  <c r="K7" i="16"/>
  <c r="L7" i="16" s="1"/>
  <c r="H7" i="16"/>
  <c r="R7" i="16" s="1"/>
  <c r="G7" i="16"/>
  <c r="F7" i="16"/>
  <c r="Q7" i="16" s="1"/>
  <c r="E7" i="16"/>
  <c r="K6" i="16"/>
  <c r="L6" i="16" s="1"/>
  <c r="H6" i="16"/>
  <c r="R6" i="16" s="1"/>
  <c r="G6" i="16"/>
  <c r="F6" i="16"/>
  <c r="E6" i="16"/>
  <c r="K5" i="16"/>
  <c r="L5" i="16" s="1"/>
  <c r="H5" i="16"/>
  <c r="G5" i="16"/>
  <c r="F5" i="16"/>
  <c r="Q5" i="16" s="1"/>
  <c r="E5" i="16"/>
  <c r="L4" i="16"/>
  <c r="K4" i="16"/>
  <c r="H4" i="16"/>
  <c r="G4" i="16"/>
  <c r="F4" i="16"/>
  <c r="Q4" i="16" s="1"/>
  <c r="E4" i="16"/>
  <c r="M4" i="16" s="1"/>
  <c r="I3" i="16"/>
  <c r="K3" i="16" s="1"/>
  <c r="H3" i="16"/>
  <c r="G3" i="16"/>
  <c r="F3" i="16"/>
  <c r="E3" i="16"/>
  <c r="H44" i="15"/>
  <c r="G44" i="15"/>
  <c r="F44" i="15"/>
  <c r="I44" i="15" s="1"/>
  <c r="E44" i="15"/>
  <c r="D44" i="15"/>
  <c r="I43" i="15"/>
  <c r="F43" i="15"/>
  <c r="H43" i="15" s="1"/>
  <c r="E43" i="15"/>
  <c r="G43" i="15" s="1"/>
  <c r="D43" i="15"/>
  <c r="I41" i="15"/>
  <c r="H41" i="15"/>
  <c r="G41" i="15"/>
  <c r="I40" i="15"/>
  <c r="H40" i="15"/>
  <c r="G40" i="15"/>
  <c r="I39" i="15"/>
  <c r="H39" i="15"/>
  <c r="G39" i="15"/>
  <c r="G38" i="15"/>
  <c r="F38" i="15"/>
  <c r="H38" i="15" s="1"/>
  <c r="E38" i="15"/>
  <c r="E42" i="15" s="1"/>
  <c r="D38" i="15"/>
  <c r="H37" i="15"/>
  <c r="H36" i="15"/>
  <c r="F35" i="15"/>
  <c r="E35" i="15"/>
  <c r="H35" i="15" s="1"/>
  <c r="D35" i="15"/>
  <c r="D42" i="15" s="1"/>
  <c r="E30" i="15"/>
  <c r="G30" i="15" s="1"/>
  <c r="F27" i="15"/>
  <c r="H26" i="15"/>
  <c r="F26" i="15"/>
  <c r="F28" i="15" s="1"/>
  <c r="E26" i="15"/>
  <c r="E28" i="15" s="1"/>
  <c r="D26" i="15"/>
  <c r="D27" i="15" s="1"/>
  <c r="G25" i="15"/>
  <c r="F25" i="15"/>
  <c r="H25" i="15" s="1"/>
  <c r="E25" i="15"/>
  <c r="D25" i="15"/>
  <c r="D30" i="15" s="1"/>
  <c r="D29" i="15" s="1"/>
  <c r="D24" i="15"/>
  <c r="I23" i="15"/>
  <c r="H23" i="15"/>
  <c r="G23" i="15"/>
  <c r="H22" i="15"/>
  <c r="I21" i="15"/>
  <c r="H21" i="15"/>
  <c r="G21" i="15"/>
  <c r="I20" i="15"/>
  <c r="H20" i="15"/>
  <c r="G20" i="15"/>
  <c r="I19" i="15"/>
  <c r="H19" i="15"/>
  <c r="G19" i="15"/>
  <c r="H18" i="15"/>
  <c r="G18" i="15"/>
  <c r="F18" i="15"/>
  <c r="I18" i="15" s="1"/>
  <c r="E18" i="15"/>
  <c r="D18" i="15"/>
  <c r="I17" i="15"/>
  <c r="H17" i="15"/>
  <c r="G17" i="15"/>
  <c r="I16" i="15"/>
  <c r="H16" i="15"/>
  <c r="G16" i="15"/>
  <c r="I15" i="15"/>
  <c r="H15" i="15"/>
  <c r="G15" i="15"/>
  <c r="H14" i="15"/>
  <c r="I13" i="15"/>
  <c r="H13" i="15"/>
  <c r="G13" i="15"/>
  <c r="G12" i="15"/>
  <c r="F12" i="15"/>
  <c r="H12" i="15" s="1"/>
  <c r="E12" i="15"/>
  <c r="D12" i="15"/>
  <c r="I10" i="15"/>
  <c r="H10" i="15"/>
  <c r="G10" i="15"/>
  <c r="H9" i="15"/>
  <c r="G9" i="15"/>
  <c r="F9" i="15"/>
  <c r="I9" i="15" s="1"/>
  <c r="E9" i="15"/>
  <c r="D9" i="15"/>
  <c r="I8" i="15"/>
  <c r="H8" i="15"/>
  <c r="G8" i="15"/>
  <c r="I7" i="15"/>
  <c r="H7" i="15"/>
  <c r="G7" i="15"/>
  <c r="H6" i="15"/>
  <c r="G6" i="15"/>
  <c r="F6" i="15"/>
  <c r="I6" i="15" s="1"/>
  <c r="E6" i="15"/>
  <c r="D6" i="15"/>
  <c r="I5" i="15"/>
  <c r="H5" i="15"/>
  <c r="G5" i="15"/>
  <c r="I4" i="15"/>
  <c r="H4" i="15"/>
  <c r="G4" i="15"/>
  <c r="H3" i="15"/>
  <c r="G3" i="15"/>
  <c r="F3" i="15"/>
  <c r="F24" i="15" s="1"/>
  <c r="E3" i="15"/>
  <c r="E24" i="15" s="1"/>
  <c r="G24" i="15" s="1"/>
  <c r="D3" i="15"/>
  <c r="V24" i="16" l="1"/>
  <c r="O23" i="16"/>
  <c r="V33" i="16"/>
  <c r="V5" i="16"/>
  <c r="V11" i="16"/>
  <c r="V13" i="16"/>
  <c r="V16" i="16"/>
  <c r="N15" i="16"/>
  <c r="V7" i="16"/>
  <c r="V14" i="16"/>
  <c r="V19" i="16"/>
  <c r="V22" i="16"/>
  <c r="T5" i="16"/>
  <c r="V8" i="16"/>
  <c r="V10" i="16"/>
  <c r="V18" i="16"/>
  <c r="T33" i="16"/>
  <c r="S15" i="16"/>
  <c r="O39" i="16"/>
  <c r="M34" i="16"/>
  <c r="N4" i="16"/>
  <c r="N6" i="16"/>
  <c r="N21" i="16"/>
  <c r="N37" i="16"/>
  <c r="N39" i="16"/>
  <c r="L39" i="16"/>
  <c r="D2" i="4"/>
  <c r="D19" i="4"/>
  <c r="M3" i="16"/>
  <c r="O8" i="16"/>
  <c r="N12" i="16"/>
  <c r="Q21" i="16"/>
  <c r="L23" i="16"/>
  <c r="N25" i="16"/>
  <c r="S26" i="16"/>
  <c r="V27" i="16"/>
  <c r="V37" i="16"/>
  <c r="N19" i="16"/>
  <c r="O9" i="16"/>
  <c r="S42" i="16"/>
  <c r="V3" i="16"/>
  <c r="V4" i="16"/>
  <c r="S5" i="16"/>
  <c r="V12" i="16"/>
  <c r="V20" i="16"/>
  <c r="S21" i="16"/>
  <c r="V21" i="16"/>
  <c r="V26" i="16"/>
  <c r="V32" i="16"/>
  <c r="V36" i="16"/>
  <c r="V39" i="16"/>
  <c r="S40" i="16"/>
  <c r="V43" i="16"/>
  <c r="V6" i="16"/>
  <c r="V9" i="16"/>
  <c r="T12" i="16"/>
  <c r="V17" i="16"/>
  <c r="S18" i="16"/>
  <c r="T20" i="16"/>
  <c r="V23" i="16"/>
  <c r="V29" i="16"/>
  <c r="V31" i="16"/>
  <c r="V38" i="16"/>
  <c r="V42" i="16"/>
  <c r="T10" i="16"/>
  <c r="V25" i="16"/>
  <c r="T28" i="16"/>
  <c r="V28" i="16"/>
  <c r="V35" i="16"/>
  <c r="V40" i="16"/>
  <c r="T4" i="16"/>
  <c r="Q19" i="16"/>
  <c r="N27" i="16"/>
  <c r="N29" i="16"/>
  <c r="T34" i="16"/>
  <c r="T38" i="16"/>
  <c r="H46" i="16"/>
  <c r="O4" i="16"/>
  <c r="N9" i="16"/>
  <c r="S20" i="16"/>
  <c r="S29" i="16"/>
  <c r="O35" i="16"/>
  <c r="S9" i="16"/>
  <c r="O14" i="16"/>
  <c r="T18" i="16"/>
  <c r="O19" i="16"/>
  <c r="S24" i="16"/>
  <c r="O27" i="16"/>
  <c r="T36" i="16"/>
  <c r="R38" i="16"/>
  <c r="Q39" i="16"/>
  <c r="T40" i="16"/>
  <c r="Q41" i="16"/>
  <c r="T43" i="16"/>
  <c r="O43" i="16"/>
  <c r="M37" i="16"/>
  <c r="S16" i="16"/>
  <c r="M25" i="16"/>
  <c r="R34" i="16"/>
  <c r="T45" i="16"/>
  <c r="U16" i="16"/>
  <c r="S30" i="16"/>
  <c r="U30" i="16" s="1"/>
  <c r="M32" i="16"/>
  <c r="R10" i="16"/>
  <c r="M6" i="16"/>
  <c r="O10" i="16"/>
  <c r="M21" i="16"/>
  <c r="R26" i="16"/>
  <c r="S28" i="16"/>
  <c r="U28" i="16" s="1"/>
  <c r="M29" i="16"/>
  <c r="S31" i="16"/>
  <c r="T31" i="16"/>
  <c r="S33" i="16"/>
  <c r="U33" i="16" s="1"/>
  <c r="Q37" i="16"/>
  <c r="R5" i="16"/>
  <c r="U5" i="16" s="1"/>
  <c r="T7" i="16"/>
  <c r="S12" i="16"/>
  <c r="R12" i="16"/>
  <c r="T14" i="16"/>
  <c r="N14" i="16"/>
  <c r="N16" i="16"/>
  <c r="M17" i="16"/>
  <c r="R18" i="16"/>
  <c r="R20" i="16"/>
  <c r="U20" i="16" s="1"/>
  <c r="S22" i="16"/>
  <c r="U22" i="16" s="1"/>
  <c r="T22" i="16"/>
  <c r="T24" i="16"/>
  <c r="R24" i="16"/>
  <c r="Q25" i="16"/>
  <c r="T26" i="16"/>
  <c r="S36" i="16"/>
  <c r="U36" i="16" s="1"/>
  <c r="S38" i="16"/>
  <c r="R40" i="16"/>
  <c r="T42" i="16"/>
  <c r="R42" i="16"/>
  <c r="V44" i="16"/>
  <c r="R3" i="16"/>
  <c r="O5" i="16"/>
  <c r="Q6" i="16"/>
  <c r="F46" i="16"/>
  <c r="N13" i="16"/>
  <c r="O18" i="16"/>
  <c r="L20" i="16"/>
  <c r="N20" i="16"/>
  <c r="S23" i="16"/>
  <c r="N26" i="16"/>
  <c r="L26" i="16"/>
  <c r="O33" i="16"/>
  <c r="S4" i="16"/>
  <c r="O7" i="16"/>
  <c r="O3" i="16"/>
  <c r="T3" i="16"/>
  <c r="M5" i="16"/>
  <c r="S6" i="16"/>
  <c r="U6" i="16" s="1"/>
  <c r="S8" i="16"/>
  <c r="U8" i="16" s="1"/>
  <c r="R25" i="16"/>
  <c r="T25" i="16"/>
  <c r="O28" i="16"/>
  <c r="U31" i="16"/>
  <c r="S35" i="16"/>
  <c r="R37" i="16"/>
  <c r="T37" i="16"/>
  <c r="N38" i="16"/>
  <c r="L38" i="16"/>
  <c r="O40" i="16"/>
  <c r="G46" i="16"/>
  <c r="L3" i="16"/>
  <c r="Q3" i="16"/>
  <c r="R4" i="16"/>
  <c r="U4" i="16" s="1"/>
  <c r="N5" i="16"/>
  <c r="O6" i="16"/>
  <c r="T6" i="16"/>
  <c r="S7" i="16"/>
  <c r="U7" i="16" s="1"/>
  <c r="N8" i="16"/>
  <c r="T9" i="16"/>
  <c r="U10" i="16"/>
  <c r="M11" i="16"/>
  <c r="O12" i="16"/>
  <c r="L13" i="16"/>
  <c r="T15" i="16"/>
  <c r="T16" i="16"/>
  <c r="N17" i="16"/>
  <c r="U18" i="16"/>
  <c r="S19" i="16"/>
  <c r="M20" i="16"/>
  <c r="R21" i="16"/>
  <c r="U21" i="16" s="1"/>
  <c r="T21" i="16"/>
  <c r="N22" i="16"/>
  <c r="L22" i="16"/>
  <c r="O24" i="16"/>
  <c r="S25" i="16"/>
  <c r="M26" i="16"/>
  <c r="T27" i="16"/>
  <c r="R27" i="16"/>
  <c r="K30" i="16"/>
  <c r="V30" i="16"/>
  <c r="L31" i="16"/>
  <c r="N31" i="16"/>
  <c r="N32" i="16"/>
  <c r="N34" i="16"/>
  <c r="L34" i="16"/>
  <c r="O36" i="16"/>
  <c r="S37" i="16"/>
  <c r="M38" i="16"/>
  <c r="T39" i="16"/>
  <c r="R39" i="16"/>
  <c r="O42" i="16"/>
  <c r="S11" i="16"/>
  <c r="U11" i="16" s="1"/>
  <c r="S13" i="16"/>
  <c r="U13" i="16" s="1"/>
  <c r="M13" i="16"/>
  <c r="T13" i="16"/>
  <c r="R14" i="16"/>
  <c r="O15" i="16"/>
  <c r="V15" i="16"/>
  <c r="R17" i="16"/>
  <c r="T17" i="16"/>
  <c r="N18" i="16"/>
  <c r="L18" i="16"/>
  <c r="O20" i="16"/>
  <c r="T23" i="16"/>
  <c r="R23" i="16"/>
  <c r="N23" i="16"/>
  <c r="O26" i="16"/>
  <c r="L28" i="16"/>
  <c r="N28" i="16"/>
  <c r="R32" i="16"/>
  <c r="T32" i="16"/>
  <c r="N33" i="16"/>
  <c r="L33" i="16"/>
  <c r="T35" i="16"/>
  <c r="R35" i="16"/>
  <c r="N35" i="16"/>
  <c r="O38" i="16"/>
  <c r="L40" i="16"/>
  <c r="N40" i="16"/>
  <c r="E46" i="16"/>
  <c r="I45" i="16"/>
  <c r="D61" i="4" s="1"/>
  <c r="N3" i="16"/>
  <c r="S3" i="16"/>
  <c r="M8" i="16"/>
  <c r="T8" i="16"/>
  <c r="R9" i="16"/>
  <c r="N11" i="16"/>
  <c r="T11" i="16"/>
  <c r="L12" i="16"/>
  <c r="O13" i="16"/>
  <c r="S14" i="16"/>
  <c r="L15" i="16"/>
  <c r="R15" i="16"/>
  <c r="U15" i="16" s="1"/>
  <c r="S17" i="16"/>
  <c r="M18" i="16"/>
  <c r="T19" i="16"/>
  <c r="R19" i="16"/>
  <c r="O22" i="16"/>
  <c r="L24" i="16"/>
  <c r="N24" i="16"/>
  <c r="S27" i="16"/>
  <c r="M28" i="16"/>
  <c r="R29" i="16"/>
  <c r="T29" i="16"/>
  <c r="O31" i="16"/>
  <c r="S32" i="16"/>
  <c r="M33" i="16"/>
  <c r="S34" i="16"/>
  <c r="O34" i="16"/>
  <c r="L36" i="16"/>
  <c r="N36" i="16"/>
  <c r="S39" i="16"/>
  <c r="M40" i="16"/>
  <c r="V41" i="16"/>
  <c r="K41" i="16"/>
  <c r="N42" i="16"/>
  <c r="L42" i="16"/>
  <c r="O17" i="16"/>
  <c r="O21" i="16"/>
  <c r="O25" i="16"/>
  <c r="O29" i="16"/>
  <c r="O32" i="16"/>
  <c r="O37" i="16"/>
  <c r="R43" i="16"/>
  <c r="N43" i="16"/>
  <c r="S43" i="16"/>
  <c r="R45" i="16"/>
  <c r="S45" i="16"/>
  <c r="H24" i="15"/>
  <c r="I24" i="15"/>
  <c r="G42" i="15"/>
  <c r="D28" i="15"/>
  <c r="I12" i="15"/>
  <c r="I25" i="15"/>
  <c r="G26" i="15"/>
  <c r="E27" i="15"/>
  <c r="G27" i="15" s="1"/>
  <c r="I27" i="15"/>
  <c r="I38" i="15"/>
  <c r="F42" i="15"/>
  <c r="E29" i="15"/>
  <c r="I26" i="15"/>
  <c r="F30" i="15"/>
  <c r="I3" i="15"/>
  <c r="U29" i="16" l="1"/>
  <c r="U26" i="16"/>
  <c r="U40" i="16"/>
  <c r="U19" i="16"/>
  <c r="U42" i="16"/>
  <c r="F48" i="16"/>
  <c r="U38" i="16"/>
  <c r="U24" i="16"/>
  <c r="U43" i="16"/>
  <c r="U9" i="16"/>
  <c r="U34" i="16"/>
  <c r="U23" i="16"/>
  <c r="U12" i="16"/>
  <c r="U35" i="16"/>
  <c r="U17" i="16"/>
  <c r="U45" i="16"/>
  <c r="M41" i="16"/>
  <c r="O41" i="16"/>
  <c r="N41" i="16"/>
  <c r="L41" i="16"/>
  <c r="U39" i="16"/>
  <c r="O30" i="16"/>
  <c r="M30" i="16"/>
  <c r="N30" i="16"/>
  <c r="L30" i="16"/>
  <c r="Q46" i="16"/>
  <c r="U25" i="16"/>
  <c r="U37" i="16"/>
  <c r="K45" i="16"/>
  <c r="V45" i="16"/>
  <c r="U14" i="16"/>
  <c r="U3" i="16"/>
  <c r="U32" i="16"/>
  <c r="U27" i="16"/>
  <c r="I42" i="15"/>
  <c r="H42" i="15"/>
  <c r="F29" i="15"/>
  <c r="H29" i="15" s="1"/>
  <c r="I30" i="15"/>
  <c r="H30" i="15"/>
  <c r="H27" i="15"/>
  <c r="L45" i="16" l="1"/>
  <c r="K49" i="16"/>
  <c r="K46" i="16"/>
  <c r="L46" i="16" l="1"/>
  <c r="O46" i="16"/>
  <c r="N46" i="16"/>
  <c r="M46" i="16"/>
  <c r="Z1470" i="2" l="1"/>
  <c r="Y1470" i="2"/>
  <c r="X1470" i="2"/>
  <c r="H1470" i="2"/>
  <c r="G1470" i="2"/>
  <c r="F1470" i="2"/>
  <c r="Z1469" i="2"/>
  <c r="Y1469" i="2"/>
  <c r="X1469" i="2"/>
  <c r="H1469" i="2"/>
  <c r="G1469" i="2"/>
  <c r="F1469" i="2"/>
  <c r="Z1468" i="2"/>
  <c r="Y1468" i="2"/>
  <c r="X1468" i="2"/>
  <c r="H1468" i="2"/>
  <c r="G1468" i="2"/>
  <c r="F1468" i="2"/>
  <c r="Z1467" i="2"/>
  <c r="Y1467" i="2"/>
  <c r="X1467" i="2"/>
  <c r="H1467" i="2"/>
  <c r="G1467" i="2"/>
  <c r="F1467" i="2"/>
  <c r="Z1466" i="2"/>
  <c r="Y1466" i="2"/>
  <c r="X1466" i="2"/>
  <c r="H1466" i="2"/>
  <c r="G1466" i="2"/>
  <c r="F1466" i="2"/>
  <c r="Z1465" i="2"/>
  <c r="Y1465" i="2"/>
  <c r="X1465" i="2"/>
  <c r="H1465" i="2"/>
  <c r="G1465" i="2"/>
  <c r="F1465" i="2"/>
  <c r="Z1464" i="2"/>
  <c r="Y1464" i="2"/>
  <c r="X1464" i="2"/>
  <c r="H1464" i="2"/>
  <c r="G1464" i="2"/>
  <c r="F1464" i="2"/>
  <c r="Z1463" i="2"/>
  <c r="Y1463" i="2"/>
  <c r="X1463" i="2"/>
  <c r="H1463" i="2"/>
  <c r="G1463" i="2"/>
  <c r="F1463" i="2"/>
  <c r="Z1462" i="2"/>
  <c r="Y1462" i="2"/>
  <c r="X1462" i="2"/>
  <c r="H1462" i="2"/>
  <c r="G1462" i="2"/>
  <c r="F1462" i="2"/>
  <c r="Z1461" i="2"/>
  <c r="Y1461" i="2"/>
  <c r="X1461" i="2"/>
  <c r="H1461" i="2"/>
  <c r="G1461" i="2"/>
  <c r="F1461" i="2"/>
  <c r="Z1460" i="2"/>
  <c r="Y1460" i="2"/>
  <c r="X1460" i="2"/>
  <c r="H1460" i="2"/>
  <c r="G1460" i="2"/>
  <c r="F1460" i="2"/>
  <c r="Z1459" i="2"/>
  <c r="Y1459" i="2"/>
  <c r="X1459" i="2"/>
  <c r="H1459" i="2"/>
  <c r="G1459" i="2"/>
  <c r="F1459" i="2"/>
  <c r="Z1458" i="2"/>
  <c r="Y1458" i="2"/>
  <c r="X1458" i="2"/>
  <c r="H1458" i="2"/>
  <c r="G1458" i="2"/>
  <c r="F1458" i="2"/>
  <c r="Z1457" i="2"/>
  <c r="Y1457" i="2"/>
  <c r="X1457" i="2"/>
  <c r="H1457" i="2"/>
  <c r="G1457" i="2"/>
  <c r="F1457" i="2"/>
  <c r="Z1456" i="2"/>
  <c r="Y1456" i="2"/>
  <c r="X1456" i="2"/>
  <c r="H1456" i="2"/>
  <c r="G1456" i="2"/>
  <c r="F1456" i="2"/>
  <c r="Z1455" i="2"/>
  <c r="Y1455" i="2"/>
  <c r="X1455" i="2"/>
  <c r="H1455" i="2"/>
  <c r="G1455" i="2"/>
  <c r="F1455" i="2"/>
  <c r="Z1454" i="2"/>
  <c r="Y1454" i="2"/>
  <c r="X1454" i="2"/>
  <c r="H1454" i="2"/>
  <c r="G1454" i="2"/>
  <c r="F1454" i="2"/>
  <c r="Z1453" i="2"/>
  <c r="Y1453" i="2"/>
  <c r="X1453" i="2"/>
  <c r="H1453" i="2"/>
  <c r="G1453" i="2"/>
  <c r="F1453" i="2"/>
  <c r="Z1452" i="2"/>
  <c r="Y1452" i="2"/>
  <c r="X1452" i="2"/>
  <c r="H1452" i="2"/>
  <c r="G1452" i="2"/>
  <c r="F1452" i="2"/>
  <c r="Z1451" i="2"/>
  <c r="Y1451" i="2"/>
  <c r="X1451" i="2"/>
  <c r="H1451" i="2"/>
  <c r="G1451" i="2"/>
  <c r="F1451" i="2"/>
  <c r="Z1450" i="2"/>
  <c r="Y1450" i="2"/>
  <c r="X1450" i="2"/>
  <c r="H1450" i="2"/>
  <c r="G1450" i="2"/>
  <c r="F1450" i="2"/>
  <c r="Z1449" i="2"/>
  <c r="Y1449" i="2"/>
  <c r="X1449" i="2"/>
  <c r="H1449" i="2"/>
  <c r="G1449" i="2"/>
  <c r="F1449" i="2"/>
  <c r="Z1448" i="2"/>
  <c r="Y1448" i="2"/>
  <c r="X1448" i="2"/>
  <c r="H1448" i="2"/>
  <c r="G1448" i="2"/>
  <c r="F1448" i="2"/>
  <c r="Z1447" i="2"/>
  <c r="Y1447" i="2"/>
  <c r="X1447" i="2"/>
  <c r="H1447" i="2"/>
  <c r="G1447" i="2"/>
  <c r="F1447" i="2"/>
  <c r="Z1446" i="2"/>
  <c r="Y1446" i="2"/>
  <c r="X1446" i="2"/>
  <c r="H1446" i="2"/>
  <c r="G1446" i="2"/>
  <c r="F1446" i="2"/>
  <c r="Z1445" i="2"/>
  <c r="Y1445" i="2"/>
  <c r="X1445" i="2"/>
  <c r="H1445" i="2"/>
  <c r="G1445" i="2"/>
  <c r="F1445" i="2"/>
  <c r="Z1444" i="2"/>
  <c r="Y1444" i="2"/>
  <c r="X1444" i="2"/>
  <c r="H1444" i="2"/>
  <c r="G1444" i="2"/>
  <c r="F1444" i="2"/>
  <c r="Z1443" i="2"/>
  <c r="Y1443" i="2"/>
  <c r="X1443" i="2"/>
  <c r="H1443" i="2"/>
  <c r="G1443" i="2"/>
  <c r="F1443" i="2"/>
  <c r="Z1442" i="2"/>
  <c r="Y1442" i="2"/>
  <c r="X1442" i="2"/>
  <c r="H1442" i="2"/>
  <c r="G1442" i="2"/>
  <c r="F1442" i="2"/>
  <c r="Z1441" i="2"/>
  <c r="Y1441" i="2"/>
  <c r="X1441" i="2"/>
  <c r="H1441" i="2"/>
  <c r="G1441" i="2"/>
  <c r="F1441" i="2"/>
  <c r="Z1440" i="2"/>
  <c r="Y1440" i="2"/>
  <c r="X1440" i="2"/>
  <c r="H1440" i="2"/>
  <c r="G1440" i="2"/>
  <c r="F1440" i="2"/>
  <c r="Z1439" i="2"/>
  <c r="Y1439" i="2"/>
  <c r="X1439" i="2"/>
  <c r="H1439" i="2"/>
  <c r="G1439" i="2"/>
  <c r="F1439" i="2"/>
  <c r="Z1438" i="2"/>
  <c r="Y1438" i="2"/>
  <c r="X1438" i="2"/>
  <c r="H1438" i="2"/>
  <c r="G1438" i="2"/>
  <c r="F1438" i="2"/>
  <c r="Z1437" i="2"/>
  <c r="Y1437" i="2"/>
  <c r="X1437" i="2"/>
  <c r="H1437" i="2"/>
  <c r="G1437" i="2"/>
  <c r="F1437" i="2"/>
  <c r="Z1436" i="2"/>
  <c r="Y1436" i="2"/>
  <c r="X1436" i="2"/>
  <c r="H1436" i="2"/>
  <c r="G1436" i="2"/>
  <c r="F1436" i="2"/>
  <c r="Z1435" i="2"/>
  <c r="Y1435" i="2"/>
  <c r="X1435" i="2"/>
  <c r="H1435" i="2"/>
  <c r="G1435" i="2"/>
  <c r="F1435" i="2"/>
  <c r="Z1434" i="2"/>
  <c r="Y1434" i="2"/>
  <c r="X1434" i="2"/>
  <c r="H1434" i="2"/>
  <c r="G1434" i="2"/>
  <c r="F1434" i="2"/>
  <c r="Z1433" i="2"/>
  <c r="Y1433" i="2"/>
  <c r="X1433" i="2"/>
  <c r="H1433" i="2"/>
  <c r="G1433" i="2"/>
  <c r="F1433" i="2"/>
  <c r="Z1432" i="2"/>
  <c r="Y1432" i="2"/>
  <c r="X1432" i="2"/>
  <c r="H1432" i="2"/>
  <c r="G1432" i="2"/>
  <c r="F1432" i="2"/>
  <c r="Z1431" i="2"/>
  <c r="Y1431" i="2"/>
  <c r="X1431" i="2"/>
  <c r="H1431" i="2"/>
  <c r="G1431" i="2"/>
  <c r="F1431" i="2"/>
  <c r="Z1430" i="2"/>
  <c r="Y1430" i="2"/>
  <c r="X1430" i="2"/>
  <c r="H1430" i="2"/>
  <c r="G1430" i="2"/>
  <c r="F1430" i="2"/>
  <c r="Z1429" i="2"/>
  <c r="Y1429" i="2"/>
  <c r="X1429" i="2"/>
  <c r="H1429" i="2"/>
  <c r="G1429" i="2"/>
  <c r="F1429" i="2"/>
  <c r="Z1428" i="2"/>
  <c r="Y1428" i="2"/>
  <c r="X1428" i="2"/>
  <c r="H1428" i="2"/>
  <c r="G1428" i="2"/>
  <c r="F1428" i="2"/>
  <c r="Z1427" i="2"/>
  <c r="Y1427" i="2"/>
  <c r="X1427" i="2"/>
  <c r="H1427" i="2"/>
  <c r="G1427" i="2"/>
  <c r="F1427" i="2"/>
  <c r="Z1426" i="2"/>
  <c r="Y1426" i="2"/>
  <c r="X1426" i="2"/>
  <c r="H1426" i="2"/>
  <c r="G1426" i="2"/>
  <c r="F1426" i="2"/>
  <c r="Z1425" i="2"/>
  <c r="Y1425" i="2"/>
  <c r="X1425" i="2"/>
  <c r="H1425" i="2"/>
  <c r="G1425" i="2"/>
  <c r="F1425" i="2"/>
  <c r="Z1424" i="2"/>
  <c r="Y1424" i="2"/>
  <c r="X1424" i="2"/>
  <c r="H1424" i="2"/>
  <c r="G1424" i="2"/>
  <c r="F1424" i="2"/>
  <c r="Z1423" i="2"/>
  <c r="Y1423" i="2"/>
  <c r="X1423" i="2"/>
  <c r="H1423" i="2"/>
  <c r="G1423" i="2"/>
  <c r="F1423" i="2"/>
  <c r="Z1422" i="2"/>
  <c r="Y1422" i="2"/>
  <c r="X1422" i="2"/>
  <c r="H1422" i="2"/>
  <c r="G1422" i="2"/>
  <c r="F1422" i="2"/>
  <c r="Z1421" i="2"/>
  <c r="Y1421" i="2"/>
  <c r="X1421" i="2"/>
  <c r="H1421" i="2"/>
  <c r="G1421" i="2"/>
  <c r="F1421" i="2"/>
  <c r="Z1420" i="2"/>
  <c r="Y1420" i="2"/>
  <c r="X1420" i="2"/>
  <c r="H1420" i="2"/>
  <c r="G1420" i="2"/>
  <c r="F1420" i="2"/>
  <c r="Z1419" i="2"/>
  <c r="Y1419" i="2"/>
  <c r="X1419" i="2"/>
  <c r="H1419" i="2"/>
  <c r="G1419" i="2"/>
  <c r="F1419" i="2"/>
  <c r="Z1418" i="2"/>
  <c r="Y1418" i="2"/>
  <c r="X1418" i="2"/>
  <c r="H1418" i="2"/>
  <c r="G1418" i="2"/>
  <c r="F1418" i="2"/>
  <c r="Z1417" i="2"/>
  <c r="Y1417" i="2"/>
  <c r="X1417" i="2"/>
  <c r="H1417" i="2"/>
  <c r="G1417" i="2"/>
  <c r="F1417" i="2"/>
  <c r="Z1416" i="2"/>
  <c r="Y1416" i="2"/>
  <c r="X1416" i="2"/>
  <c r="H1416" i="2"/>
  <c r="G1416" i="2"/>
  <c r="F1416" i="2"/>
  <c r="Z1415" i="2"/>
  <c r="Y1415" i="2"/>
  <c r="X1415" i="2"/>
  <c r="H1415" i="2"/>
  <c r="G1415" i="2"/>
  <c r="F1415" i="2"/>
  <c r="Z1414" i="2"/>
  <c r="Y1414" i="2"/>
  <c r="X1414" i="2"/>
  <c r="H1414" i="2"/>
  <c r="G1414" i="2"/>
  <c r="F1414" i="2"/>
  <c r="Z1413" i="2"/>
  <c r="Y1413" i="2"/>
  <c r="X1413" i="2"/>
  <c r="H1413" i="2"/>
  <c r="G1413" i="2"/>
  <c r="F1413" i="2"/>
  <c r="Z1412" i="2"/>
  <c r="Y1412" i="2"/>
  <c r="X1412" i="2"/>
  <c r="H1412" i="2"/>
  <c r="G1412" i="2"/>
  <c r="F1412" i="2"/>
  <c r="Z1411" i="2"/>
  <c r="Y1411" i="2"/>
  <c r="X1411" i="2"/>
  <c r="H1411" i="2"/>
  <c r="G1411" i="2"/>
  <c r="F1411" i="2"/>
  <c r="Z1410" i="2"/>
  <c r="Y1410" i="2"/>
  <c r="X1410" i="2"/>
  <c r="H1410" i="2"/>
  <c r="G1410" i="2"/>
  <c r="F1410" i="2"/>
  <c r="Z1409" i="2"/>
  <c r="Y1409" i="2"/>
  <c r="X1409" i="2"/>
  <c r="H1409" i="2"/>
  <c r="G1409" i="2"/>
  <c r="F1409" i="2"/>
  <c r="Z1408" i="2"/>
  <c r="Y1408" i="2"/>
  <c r="X1408" i="2"/>
  <c r="H1408" i="2"/>
  <c r="G1408" i="2"/>
  <c r="F1408" i="2"/>
  <c r="Z1407" i="2"/>
  <c r="Y1407" i="2"/>
  <c r="X1407" i="2"/>
  <c r="H1407" i="2"/>
  <c r="G1407" i="2"/>
  <c r="F1407" i="2"/>
  <c r="Z1406" i="2"/>
  <c r="Y1406" i="2"/>
  <c r="X1406" i="2"/>
  <c r="H1406" i="2"/>
  <c r="G1406" i="2"/>
  <c r="F1406" i="2"/>
  <c r="Z1405" i="2"/>
  <c r="Y1405" i="2"/>
  <c r="X1405" i="2"/>
  <c r="H1405" i="2"/>
  <c r="G1405" i="2"/>
  <c r="F1405" i="2"/>
  <c r="Z1404" i="2"/>
  <c r="Y1404" i="2"/>
  <c r="X1404" i="2"/>
  <c r="H1404" i="2"/>
  <c r="G1404" i="2"/>
  <c r="F1404" i="2"/>
  <c r="Z1403" i="2"/>
  <c r="Y1403" i="2"/>
  <c r="X1403" i="2"/>
  <c r="H1403" i="2"/>
  <c r="G1403" i="2"/>
  <c r="F1403" i="2"/>
  <c r="Z1402" i="2"/>
  <c r="Y1402" i="2"/>
  <c r="X1402" i="2"/>
  <c r="H1402" i="2"/>
  <c r="G1402" i="2"/>
  <c r="F1402" i="2"/>
  <c r="Z1401" i="2"/>
  <c r="Y1401" i="2"/>
  <c r="X1401" i="2"/>
  <c r="H1401" i="2"/>
  <c r="G1401" i="2"/>
  <c r="F1401" i="2"/>
  <c r="Z1400" i="2"/>
  <c r="Y1400" i="2"/>
  <c r="X1400" i="2"/>
  <c r="H1400" i="2"/>
  <c r="G1400" i="2"/>
  <c r="F1400" i="2"/>
  <c r="Z1399" i="2"/>
  <c r="Y1399" i="2"/>
  <c r="X1399" i="2"/>
  <c r="H1399" i="2"/>
  <c r="G1399" i="2"/>
  <c r="F1399" i="2"/>
  <c r="Z1398" i="2"/>
  <c r="Y1398" i="2"/>
  <c r="X1398" i="2"/>
  <c r="H1398" i="2"/>
  <c r="G1398" i="2"/>
  <c r="F1398" i="2"/>
  <c r="Z1397" i="2"/>
  <c r="Y1397" i="2"/>
  <c r="X1397" i="2"/>
  <c r="H1397" i="2"/>
  <c r="G1397" i="2"/>
  <c r="F1397" i="2"/>
  <c r="Z1396" i="2"/>
  <c r="Y1396" i="2"/>
  <c r="X1396" i="2"/>
  <c r="H1396" i="2"/>
  <c r="G1396" i="2"/>
  <c r="F1396" i="2"/>
  <c r="Z1395" i="2"/>
  <c r="Y1395" i="2"/>
  <c r="X1395" i="2"/>
  <c r="H1395" i="2"/>
  <c r="G1395" i="2"/>
  <c r="F1395" i="2"/>
  <c r="Z1394" i="2"/>
  <c r="Y1394" i="2"/>
  <c r="X1394" i="2"/>
  <c r="H1394" i="2"/>
  <c r="G1394" i="2"/>
  <c r="F1394" i="2"/>
  <c r="Z1393" i="2"/>
  <c r="Y1393" i="2"/>
  <c r="X1393" i="2"/>
  <c r="H1393" i="2"/>
  <c r="G1393" i="2"/>
  <c r="F1393" i="2"/>
  <c r="Z1392" i="2"/>
  <c r="Y1392" i="2"/>
  <c r="X1392" i="2"/>
  <c r="H1392" i="2"/>
  <c r="G1392" i="2"/>
  <c r="F1392" i="2"/>
  <c r="Z1391" i="2"/>
  <c r="Y1391" i="2"/>
  <c r="X1391" i="2"/>
  <c r="H1391" i="2"/>
  <c r="G1391" i="2"/>
  <c r="F1391" i="2"/>
  <c r="Z1390" i="2"/>
  <c r="Y1390" i="2"/>
  <c r="X1390" i="2"/>
  <c r="H1390" i="2"/>
  <c r="G1390" i="2"/>
  <c r="F1390" i="2"/>
  <c r="Z1389" i="2"/>
  <c r="Y1389" i="2"/>
  <c r="X1389" i="2"/>
  <c r="H1389" i="2"/>
  <c r="G1389" i="2"/>
  <c r="F1389" i="2"/>
  <c r="Z1388" i="2"/>
  <c r="Y1388" i="2"/>
  <c r="X1388" i="2"/>
  <c r="H1388" i="2"/>
  <c r="G1388" i="2"/>
  <c r="F1388" i="2"/>
  <c r="Z1387" i="2"/>
  <c r="Y1387" i="2"/>
  <c r="X1387" i="2"/>
  <c r="H1387" i="2"/>
  <c r="G1387" i="2"/>
  <c r="F1387" i="2"/>
  <c r="Z1386" i="2"/>
  <c r="Y1386" i="2"/>
  <c r="X1386" i="2"/>
  <c r="H1386" i="2"/>
  <c r="G1386" i="2"/>
  <c r="F1386" i="2"/>
  <c r="Z1385" i="2"/>
  <c r="Y1385" i="2"/>
  <c r="X1385" i="2"/>
  <c r="H1385" i="2"/>
  <c r="G1385" i="2"/>
  <c r="F1385" i="2"/>
  <c r="Z1384" i="2"/>
  <c r="Y1384" i="2"/>
  <c r="X1384" i="2"/>
  <c r="H1384" i="2"/>
  <c r="G1384" i="2"/>
  <c r="F1384" i="2"/>
  <c r="Z1383" i="2"/>
  <c r="Y1383" i="2"/>
  <c r="X1383" i="2"/>
  <c r="H1383" i="2"/>
  <c r="G1383" i="2"/>
  <c r="F1383" i="2"/>
  <c r="Z1382" i="2"/>
  <c r="Y1382" i="2"/>
  <c r="X1382" i="2"/>
  <c r="H1382" i="2"/>
  <c r="G1382" i="2"/>
  <c r="F1382" i="2"/>
  <c r="Z1381" i="2"/>
  <c r="Y1381" i="2"/>
  <c r="X1381" i="2"/>
  <c r="H1381" i="2"/>
  <c r="G1381" i="2"/>
  <c r="F1381" i="2"/>
  <c r="Z1380" i="2"/>
  <c r="Y1380" i="2"/>
  <c r="X1380" i="2"/>
  <c r="H1380" i="2"/>
  <c r="G1380" i="2"/>
  <c r="F1380" i="2"/>
  <c r="Z1379" i="2"/>
  <c r="Y1379" i="2"/>
  <c r="X1379" i="2"/>
  <c r="H1379" i="2"/>
  <c r="G1379" i="2"/>
  <c r="F1379" i="2"/>
  <c r="Z1378" i="2"/>
  <c r="Y1378" i="2"/>
  <c r="X1378" i="2"/>
  <c r="H1378" i="2"/>
  <c r="G1378" i="2"/>
  <c r="F1378" i="2"/>
  <c r="Z1377" i="2"/>
  <c r="Y1377" i="2"/>
  <c r="X1377" i="2"/>
  <c r="H1377" i="2"/>
  <c r="G1377" i="2"/>
  <c r="F1377" i="2"/>
  <c r="Z1376" i="2"/>
  <c r="Y1376" i="2"/>
  <c r="X1376" i="2"/>
  <c r="H1376" i="2"/>
  <c r="G1376" i="2"/>
  <c r="F1376" i="2"/>
  <c r="Z1375" i="2"/>
  <c r="Y1375" i="2"/>
  <c r="X1375" i="2"/>
  <c r="H1375" i="2"/>
  <c r="G1375" i="2"/>
  <c r="F1375" i="2"/>
  <c r="Z1374" i="2"/>
  <c r="Y1374" i="2"/>
  <c r="X1374" i="2"/>
  <c r="H1374" i="2"/>
  <c r="G1374" i="2"/>
  <c r="F1374" i="2"/>
  <c r="Z1373" i="2"/>
  <c r="Y1373" i="2"/>
  <c r="X1373" i="2"/>
  <c r="H1373" i="2"/>
  <c r="G1373" i="2"/>
  <c r="F1373" i="2"/>
  <c r="Z1372" i="2"/>
  <c r="Y1372" i="2"/>
  <c r="X1372" i="2"/>
  <c r="H1372" i="2"/>
  <c r="G1372" i="2"/>
  <c r="F1372" i="2"/>
  <c r="Z1371" i="2"/>
  <c r="Y1371" i="2"/>
  <c r="X1371" i="2"/>
  <c r="H1371" i="2"/>
  <c r="G1371" i="2"/>
  <c r="F1371" i="2"/>
  <c r="Z1370" i="2"/>
  <c r="Y1370" i="2"/>
  <c r="X1370" i="2"/>
  <c r="H1370" i="2"/>
  <c r="G1370" i="2"/>
  <c r="F1370" i="2"/>
  <c r="Z1369" i="2"/>
  <c r="Y1369" i="2"/>
  <c r="X1369" i="2"/>
  <c r="H1369" i="2"/>
  <c r="G1369" i="2"/>
  <c r="F1369" i="2"/>
  <c r="Z1368" i="2"/>
  <c r="Y1368" i="2"/>
  <c r="X1368" i="2"/>
  <c r="H1368" i="2"/>
  <c r="G1368" i="2"/>
  <c r="F1368" i="2"/>
  <c r="Z1367" i="2"/>
  <c r="Y1367" i="2"/>
  <c r="X1367" i="2"/>
  <c r="H1367" i="2"/>
  <c r="G1367" i="2"/>
  <c r="F1367" i="2"/>
  <c r="Z1366" i="2"/>
  <c r="Y1366" i="2"/>
  <c r="X1366" i="2"/>
  <c r="H1366" i="2"/>
  <c r="G1366" i="2"/>
  <c r="F1366" i="2"/>
  <c r="Z1365" i="2"/>
  <c r="Y1365" i="2"/>
  <c r="X1365" i="2"/>
  <c r="H1365" i="2"/>
  <c r="G1365" i="2"/>
  <c r="F1365" i="2"/>
  <c r="Z1364" i="2"/>
  <c r="Y1364" i="2"/>
  <c r="X1364" i="2"/>
  <c r="H1364" i="2"/>
  <c r="G1364" i="2"/>
  <c r="F1364" i="2"/>
  <c r="Z1363" i="2"/>
  <c r="Y1363" i="2"/>
  <c r="X1363" i="2"/>
  <c r="H1363" i="2"/>
  <c r="G1363" i="2"/>
  <c r="F1363" i="2"/>
  <c r="Z1362" i="2"/>
  <c r="Y1362" i="2"/>
  <c r="X1362" i="2"/>
  <c r="H1362" i="2"/>
  <c r="G1362" i="2"/>
  <c r="F1362" i="2"/>
  <c r="Z1361" i="2"/>
  <c r="Y1361" i="2"/>
  <c r="X1361" i="2"/>
  <c r="H1361" i="2"/>
  <c r="G1361" i="2"/>
  <c r="F1361" i="2"/>
  <c r="Z1360" i="2"/>
  <c r="Y1360" i="2"/>
  <c r="X1360" i="2"/>
  <c r="H1360" i="2"/>
  <c r="G1360" i="2"/>
  <c r="F1360" i="2"/>
  <c r="Z1359" i="2"/>
  <c r="Y1359" i="2"/>
  <c r="X1359" i="2"/>
  <c r="H1359" i="2"/>
  <c r="G1359" i="2"/>
  <c r="F1359" i="2"/>
  <c r="Z1358" i="2"/>
  <c r="Y1358" i="2"/>
  <c r="X1358" i="2"/>
  <c r="H1358" i="2"/>
  <c r="G1358" i="2"/>
  <c r="F1358" i="2"/>
  <c r="Z1357" i="2"/>
  <c r="Y1357" i="2"/>
  <c r="X1357" i="2"/>
  <c r="H1357" i="2"/>
  <c r="G1357" i="2"/>
  <c r="F1357" i="2"/>
  <c r="Z1356" i="2"/>
  <c r="Y1356" i="2"/>
  <c r="X1356" i="2"/>
  <c r="H1356" i="2"/>
  <c r="G1356" i="2"/>
  <c r="F1356" i="2"/>
  <c r="Z1355" i="2"/>
  <c r="Y1355" i="2"/>
  <c r="X1355" i="2"/>
  <c r="H1355" i="2"/>
  <c r="G1355" i="2"/>
  <c r="F1355" i="2"/>
  <c r="Z1354" i="2"/>
  <c r="Y1354" i="2"/>
  <c r="X1354" i="2"/>
  <c r="H1354" i="2"/>
  <c r="G1354" i="2"/>
  <c r="F1354" i="2"/>
  <c r="Z1353" i="2"/>
  <c r="Y1353" i="2"/>
  <c r="X1353" i="2"/>
  <c r="H1353" i="2"/>
  <c r="G1353" i="2"/>
  <c r="F1353" i="2"/>
  <c r="Z1352" i="2"/>
  <c r="Y1352" i="2"/>
  <c r="X1352" i="2"/>
  <c r="H1352" i="2"/>
  <c r="G1352" i="2"/>
  <c r="F1352" i="2"/>
  <c r="Z1351" i="2"/>
  <c r="Y1351" i="2"/>
  <c r="X1351" i="2"/>
  <c r="H1351" i="2"/>
  <c r="G1351" i="2"/>
  <c r="F1351" i="2"/>
  <c r="Z1350" i="2"/>
  <c r="Y1350" i="2"/>
  <c r="X1350" i="2"/>
  <c r="H1350" i="2"/>
  <c r="G1350" i="2"/>
  <c r="F1350" i="2"/>
  <c r="Z1349" i="2"/>
  <c r="Y1349" i="2"/>
  <c r="X1349" i="2"/>
  <c r="H1349" i="2"/>
  <c r="G1349" i="2"/>
  <c r="F1349" i="2"/>
  <c r="Z1348" i="2"/>
  <c r="Y1348" i="2"/>
  <c r="X1348" i="2"/>
  <c r="H1348" i="2"/>
  <c r="G1348" i="2"/>
  <c r="F1348" i="2"/>
  <c r="Z1347" i="2"/>
  <c r="Y1347" i="2"/>
  <c r="X1347" i="2"/>
  <c r="H1347" i="2"/>
  <c r="G1347" i="2"/>
  <c r="F1347" i="2"/>
  <c r="Z1346" i="2"/>
  <c r="Y1346" i="2"/>
  <c r="X1346" i="2"/>
  <c r="H1346" i="2"/>
  <c r="G1346" i="2"/>
  <c r="F1346" i="2"/>
  <c r="Z1345" i="2"/>
  <c r="Y1345" i="2"/>
  <c r="X1345" i="2"/>
  <c r="H1345" i="2"/>
  <c r="G1345" i="2"/>
  <c r="F1345" i="2"/>
  <c r="Z1344" i="2"/>
  <c r="Y1344" i="2"/>
  <c r="X1344" i="2"/>
  <c r="H1344" i="2"/>
  <c r="G1344" i="2"/>
  <c r="F1344" i="2"/>
  <c r="Z1343" i="2"/>
  <c r="Y1343" i="2"/>
  <c r="X1343" i="2"/>
  <c r="H1343" i="2"/>
  <c r="G1343" i="2"/>
  <c r="F1343" i="2"/>
  <c r="Z1342" i="2"/>
  <c r="Y1342" i="2"/>
  <c r="X1342" i="2"/>
  <c r="H1342" i="2"/>
  <c r="G1342" i="2"/>
  <c r="F1342" i="2"/>
  <c r="Z1341" i="2"/>
  <c r="Y1341" i="2"/>
  <c r="X1341" i="2"/>
  <c r="H1341" i="2"/>
  <c r="G1341" i="2"/>
  <c r="F1341" i="2"/>
  <c r="Z1340" i="2"/>
  <c r="Y1340" i="2"/>
  <c r="X1340" i="2"/>
  <c r="H1340" i="2"/>
  <c r="G1340" i="2"/>
  <c r="F1340" i="2"/>
  <c r="Z1339" i="2"/>
  <c r="Y1339" i="2"/>
  <c r="X1339" i="2"/>
  <c r="H1339" i="2"/>
  <c r="G1339" i="2"/>
  <c r="F1339" i="2"/>
  <c r="Z1338" i="2"/>
  <c r="Y1338" i="2"/>
  <c r="X1338" i="2"/>
  <c r="H1338" i="2"/>
  <c r="G1338" i="2"/>
  <c r="F1338" i="2"/>
  <c r="Z1337" i="2"/>
  <c r="Y1337" i="2"/>
  <c r="X1337" i="2"/>
  <c r="H1337" i="2"/>
  <c r="G1337" i="2"/>
  <c r="F1337" i="2"/>
  <c r="Z1336" i="2"/>
  <c r="Y1336" i="2"/>
  <c r="X1336" i="2"/>
  <c r="H1336" i="2"/>
  <c r="G1336" i="2"/>
  <c r="F1336" i="2"/>
  <c r="Z1335" i="2"/>
  <c r="Y1335" i="2"/>
  <c r="X1335" i="2"/>
  <c r="H1335" i="2"/>
  <c r="G1335" i="2"/>
  <c r="F1335" i="2"/>
  <c r="Z1334" i="2"/>
  <c r="Y1334" i="2"/>
  <c r="X1334" i="2"/>
  <c r="H1334" i="2"/>
  <c r="G1334" i="2"/>
  <c r="F1334" i="2"/>
  <c r="Z1333" i="2"/>
  <c r="Y1333" i="2"/>
  <c r="X1333" i="2"/>
  <c r="H1333" i="2"/>
  <c r="G1333" i="2"/>
  <c r="F1333" i="2"/>
  <c r="Z1332" i="2"/>
  <c r="Y1332" i="2"/>
  <c r="X1332" i="2"/>
  <c r="H1332" i="2"/>
  <c r="G1332" i="2"/>
  <c r="F1332" i="2"/>
  <c r="Z1331" i="2"/>
  <c r="Y1331" i="2"/>
  <c r="X1331" i="2"/>
  <c r="H1331" i="2"/>
  <c r="G1331" i="2"/>
  <c r="F1331" i="2"/>
  <c r="Z1330" i="2"/>
  <c r="Y1330" i="2"/>
  <c r="X1330" i="2"/>
  <c r="H1330" i="2"/>
  <c r="G1330" i="2"/>
  <c r="F1330" i="2"/>
  <c r="Z1329" i="2"/>
  <c r="Y1329" i="2"/>
  <c r="X1329" i="2"/>
  <c r="H1329" i="2"/>
  <c r="G1329" i="2"/>
  <c r="F1329" i="2"/>
  <c r="Z1328" i="2"/>
  <c r="Y1328" i="2"/>
  <c r="X1328" i="2"/>
  <c r="H1328" i="2"/>
  <c r="G1328" i="2"/>
  <c r="F1328" i="2"/>
  <c r="Z1327" i="2"/>
  <c r="Y1327" i="2"/>
  <c r="X1327" i="2"/>
  <c r="H1327" i="2"/>
  <c r="G1327" i="2"/>
  <c r="F1327" i="2"/>
  <c r="Z1326" i="2"/>
  <c r="Y1326" i="2"/>
  <c r="X1326" i="2"/>
  <c r="H1326" i="2"/>
  <c r="G1326" i="2"/>
  <c r="F1326" i="2"/>
  <c r="Z1325" i="2"/>
  <c r="Y1325" i="2"/>
  <c r="X1325" i="2"/>
  <c r="H1325" i="2"/>
  <c r="G1325" i="2"/>
  <c r="F1325" i="2"/>
  <c r="Z1324" i="2"/>
  <c r="Y1324" i="2"/>
  <c r="X1324" i="2"/>
  <c r="H1324" i="2"/>
  <c r="G1324" i="2"/>
  <c r="F1324" i="2"/>
  <c r="Z1323" i="2"/>
  <c r="Y1323" i="2"/>
  <c r="X1323" i="2"/>
  <c r="H1323" i="2"/>
  <c r="G1323" i="2"/>
  <c r="F1323" i="2"/>
  <c r="Z1322" i="2"/>
  <c r="Y1322" i="2"/>
  <c r="X1322" i="2"/>
  <c r="H1322" i="2"/>
  <c r="G1322" i="2"/>
  <c r="F1322" i="2"/>
  <c r="Z1321" i="2"/>
  <c r="Y1321" i="2"/>
  <c r="X1321" i="2"/>
  <c r="H1321" i="2"/>
  <c r="G1321" i="2"/>
  <c r="F1321" i="2"/>
  <c r="Z1320" i="2"/>
  <c r="Y1320" i="2"/>
  <c r="X1320" i="2"/>
  <c r="H1320" i="2"/>
  <c r="G1320" i="2"/>
  <c r="F1320" i="2"/>
  <c r="Z1319" i="2"/>
  <c r="Y1319" i="2"/>
  <c r="X1319" i="2"/>
  <c r="H1319" i="2"/>
  <c r="G1319" i="2"/>
  <c r="F1319" i="2"/>
  <c r="Z1318" i="2"/>
  <c r="Y1318" i="2"/>
  <c r="X1318" i="2"/>
  <c r="H1318" i="2"/>
  <c r="G1318" i="2"/>
  <c r="F1318" i="2"/>
  <c r="Z1317" i="2"/>
  <c r="Y1317" i="2"/>
  <c r="X1317" i="2"/>
  <c r="H1317" i="2"/>
  <c r="G1317" i="2"/>
  <c r="F1317" i="2"/>
  <c r="Z1316" i="2"/>
  <c r="Y1316" i="2"/>
  <c r="X1316" i="2"/>
  <c r="H1316" i="2"/>
  <c r="G1316" i="2"/>
  <c r="F1316" i="2"/>
  <c r="Z1315" i="2"/>
  <c r="Y1315" i="2"/>
  <c r="X1315" i="2"/>
  <c r="H1315" i="2"/>
  <c r="G1315" i="2"/>
  <c r="F1315" i="2"/>
  <c r="Z1314" i="2"/>
  <c r="Y1314" i="2"/>
  <c r="X1314" i="2"/>
  <c r="H1314" i="2"/>
  <c r="G1314" i="2"/>
  <c r="F1314" i="2"/>
  <c r="Z1313" i="2"/>
  <c r="Y1313" i="2"/>
  <c r="X1313" i="2"/>
  <c r="H1313" i="2"/>
  <c r="G1313" i="2"/>
  <c r="F1313" i="2"/>
  <c r="Z1312" i="2"/>
  <c r="Y1312" i="2"/>
  <c r="X1312" i="2"/>
  <c r="H1312" i="2"/>
  <c r="G1312" i="2"/>
  <c r="F1312" i="2"/>
  <c r="Z1311" i="2"/>
  <c r="Y1311" i="2"/>
  <c r="X1311" i="2"/>
  <c r="H1311" i="2"/>
  <c r="G1311" i="2"/>
  <c r="F1311" i="2"/>
  <c r="Z1310" i="2"/>
  <c r="Y1310" i="2"/>
  <c r="X1310" i="2"/>
  <c r="H1310" i="2"/>
  <c r="G1310" i="2"/>
  <c r="F1310" i="2"/>
  <c r="Z1309" i="2"/>
  <c r="Y1309" i="2"/>
  <c r="X1309" i="2"/>
  <c r="H1309" i="2"/>
  <c r="G1309" i="2"/>
  <c r="F1309" i="2"/>
  <c r="Z1308" i="2"/>
  <c r="Y1308" i="2"/>
  <c r="X1308" i="2"/>
  <c r="H1308" i="2"/>
  <c r="G1308" i="2"/>
  <c r="F1308" i="2"/>
  <c r="Z1307" i="2"/>
  <c r="Y1307" i="2"/>
  <c r="X1307" i="2"/>
  <c r="H1307" i="2"/>
  <c r="G1307" i="2"/>
  <c r="F1307" i="2"/>
  <c r="Z1306" i="2"/>
  <c r="Y1306" i="2"/>
  <c r="X1306" i="2"/>
  <c r="H1306" i="2"/>
  <c r="G1306" i="2"/>
  <c r="F1306" i="2"/>
  <c r="Z1305" i="2"/>
  <c r="Y1305" i="2"/>
  <c r="X1305" i="2"/>
  <c r="H1305" i="2"/>
  <c r="G1305" i="2"/>
  <c r="F1305" i="2"/>
  <c r="Z1304" i="2"/>
  <c r="Y1304" i="2"/>
  <c r="X1304" i="2"/>
  <c r="H1304" i="2"/>
  <c r="G1304" i="2"/>
  <c r="F1304" i="2"/>
  <c r="Z1303" i="2"/>
  <c r="Y1303" i="2"/>
  <c r="X1303" i="2"/>
  <c r="H1303" i="2"/>
  <c r="G1303" i="2"/>
  <c r="F1303" i="2"/>
  <c r="Z1302" i="2"/>
  <c r="Y1302" i="2"/>
  <c r="X1302" i="2"/>
  <c r="H1302" i="2"/>
  <c r="G1302" i="2"/>
  <c r="F1302" i="2"/>
  <c r="Z1301" i="2"/>
  <c r="Y1301" i="2"/>
  <c r="X1301" i="2"/>
  <c r="H1301" i="2"/>
  <c r="G1301" i="2"/>
  <c r="F1301" i="2"/>
  <c r="Z1300" i="2"/>
  <c r="Y1300" i="2"/>
  <c r="X1300" i="2"/>
  <c r="H1300" i="2"/>
  <c r="G1300" i="2"/>
  <c r="F1300" i="2"/>
  <c r="Z1299" i="2"/>
  <c r="Y1299" i="2"/>
  <c r="X1299" i="2"/>
  <c r="H1299" i="2"/>
  <c r="G1299" i="2"/>
  <c r="F1299" i="2"/>
  <c r="Z1298" i="2"/>
  <c r="Y1298" i="2"/>
  <c r="X1298" i="2"/>
  <c r="H1298" i="2"/>
  <c r="G1298" i="2"/>
  <c r="F1298" i="2"/>
  <c r="Z1297" i="2"/>
  <c r="Y1297" i="2"/>
  <c r="X1297" i="2"/>
  <c r="H1297" i="2"/>
  <c r="G1297" i="2"/>
  <c r="F1297" i="2"/>
  <c r="Z1296" i="2"/>
  <c r="Y1296" i="2"/>
  <c r="X1296" i="2"/>
  <c r="H1296" i="2"/>
  <c r="G1296" i="2"/>
  <c r="F1296" i="2"/>
  <c r="Z1295" i="2"/>
  <c r="Y1295" i="2"/>
  <c r="X1295" i="2"/>
  <c r="H1295" i="2"/>
  <c r="G1295" i="2"/>
  <c r="F1295" i="2"/>
  <c r="Z1294" i="2"/>
  <c r="Y1294" i="2"/>
  <c r="X1294" i="2"/>
  <c r="H1294" i="2"/>
  <c r="G1294" i="2"/>
  <c r="F1294" i="2"/>
  <c r="Z1293" i="2"/>
  <c r="Y1293" i="2"/>
  <c r="X1293" i="2"/>
  <c r="H1293" i="2"/>
  <c r="G1293" i="2"/>
  <c r="F1293" i="2"/>
  <c r="Z1292" i="2"/>
  <c r="Y1292" i="2"/>
  <c r="X1292" i="2"/>
  <c r="H1292" i="2"/>
  <c r="G1292" i="2"/>
  <c r="F1292" i="2"/>
  <c r="Z1291" i="2"/>
  <c r="Y1291" i="2"/>
  <c r="X1291" i="2"/>
  <c r="H1291" i="2"/>
  <c r="G1291" i="2"/>
  <c r="F1291" i="2"/>
  <c r="Z1290" i="2"/>
  <c r="Y1290" i="2"/>
  <c r="X1290" i="2"/>
  <c r="H1290" i="2"/>
  <c r="G1290" i="2"/>
  <c r="F1290" i="2"/>
  <c r="Z1289" i="2"/>
  <c r="Y1289" i="2"/>
  <c r="X1289" i="2"/>
  <c r="H1289" i="2"/>
  <c r="G1289" i="2"/>
  <c r="F1289" i="2"/>
  <c r="Z1288" i="2"/>
  <c r="Y1288" i="2"/>
  <c r="X1288" i="2"/>
  <c r="H1288" i="2"/>
  <c r="G1288" i="2"/>
  <c r="F1288" i="2"/>
  <c r="Z1287" i="2"/>
  <c r="Y1287" i="2"/>
  <c r="X1287" i="2"/>
  <c r="H1287" i="2"/>
  <c r="G1287" i="2"/>
  <c r="F1287" i="2"/>
  <c r="Z1286" i="2"/>
  <c r="Y1286" i="2"/>
  <c r="X1286" i="2"/>
  <c r="H1286" i="2"/>
  <c r="G1286" i="2"/>
  <c r="F1286" i="2"/>
  <c r="Z1285" i="2"/>
  <c r="Y1285" i="2"/>
  <c r="X1285" i="2"/>
  <c r="H1285" i="2"/>
  <c r="G1285" i="2"/>
  <c r="F1285" i="2"/>
  <c r="Z1284" i="2"/>
  <c r="Y1284" i="2"/>
  <c r="X1284" i="2"/>
  <c r="H1284" i="2"/>
  <c r="G1284" i="2"/>
  <c r="F1284" i="2"/>
  <c r="Z1283" i="2"/>
  <c r="Y1283" i="2"/>
  <c r="X1283" i="2"/>
  <c r="H1283" i="2"/>
  <c r="G1283" i="2"/>
  <c r="F1283" i="2"/>
  <c r="Z1282" i="2"/>
  <c r="Y1282" i="2"/>
  <c r="X1282" i="2"/>
  <c r="H1282" i="2"/>
  <c r="G1282" i="2"/>
  <c r="F1282" i="2"/>
  <c r="Z1281" i="2"/>
  <c r="Y1281" i="2"/>
  <c r="X1281" i="2"/>
  <c r="H1281" i="2"/>
  <c r="G1281" i="2"/>
  <c r="F1281" i="2"/>
  <c r="Z1280" i="2"/>
  <c r="Y1280" i="2"/>
  <c r="X1280" i="2"/>
  <c r="H1280" i="2"/>
  <c r="G1280" i="2"/>
  <c r="F1280" i="2"/>
  <c r="Z1279" i="2"/>
  <c r="Y1279" i="2"/>
  <c r="X1279" i="2"/>
  <c r="H1279" i="2"/>
  <c r="G1279" i="2"/>
  <c r="F1279" i="2"/>
  <c r="Z1278" i="2"/>
  <c r="Y1278" i="2"/>
  <c r="X1278" i="2"/>
  <c r="H1278" i="2"/>
  <c r="G1278" i="2"/>
  <c r="F1278" i="2"/>
  <c r="Z1277" i="2"/>
  <c r="Y1277" i="2"/>
  <c r="X1277" i="2"/>
  <c r="H1277" i="2"/>
  <c r="G1277" i="2"/>
  <c r="F1277" i="2"/>
  <c r="Z1276" i="2"/>
  <c r="Y1276" i="2"/>
  <c r="X1276" i="2"/>
  <c r="H1276" i="2"/>
  <c r="G1276" i="2"/>
  <c r="F1276" i="2"/>
  <c r="Z1275" i="2"/>
  <c r="Y1275" i="2"/>
  <c r="X1275" i="2"/>
  <c r="H1275" i="2"/>
  <c r="G1275" i="2"/>
  <c r="F1275" i="2"/>
  <c r="Z1274" i="2"/>
  <c r="Y1274" i="2"/>
  <c r="X1274" i="2"/>
  <c r="H1274" i="2"/>
  <c r="G1274" i="2"/>
  <c r="F1274" i="2"/>
  <c r="Z1273" i="2"/>
  <c r="Y1273" i="2"/>
  <c r="X1273" i="2"/>
  <c r="H1273" i="2"/>
  <c r="G1273" i="2"/>
  <c r="F1273" i="2"/>
  <c r="Z1272" i="2"/>
  <c r="Y1272" i="2"/>
  <c r="X1272" i="2"/>
  <c r="H1272" i="2"/>
  <c r="G1272" i="2"/>
  <c r="F1272" i="2"/>
  <c r="Z1271" i="2"/>
  <c r="Y1271" i="2"/>
  <c r="X1271" i="2"/>
  <c r="H1271" i="2"/>
  <c r="G1271" i="2"/>
  <c r="F1271" i="2"/>
  <c r="Z1270" i="2"/>
  <c r="Y1270" i="2"/>
  <c r="X1270" i="2"/>
  <c r="H1270" i="2"/>
  <c r="G1270" i="2"/>
  <c r="F1270" i="2"/>
  <c r="Z1269" i="2"/>
  <c r="Y1269" i="2"/>
  <c r="X1269" i="2"/>
  <c r="H1269" i="2"/>
  <c r="G1269" i="2"/>
  <c r="F1269" i="2"/>
  <c r="Z1268" i="2"/>
  <c r="Y1268" i="2"/>
  <c r="X1268" i="2"/>
  <c r="H1268" i="2"/>
  <c r="G1268" i="2"/>
  <c r="F1268" i="2"/>
  <c r="Z1267" i="2"/>
  <c r="Y1267" i="2"/>
  <c r="X1267" i="2"/>
  <c r="H1267" i="2"/>
  <c r="G1267" i="2"/>
  <c r="F1267" i="2"/>
  <c r="Z1266" i="2"/>
  <c r="Y1266" i="2"/>
  <c r="X1266" i="2"/>
  <c r="H1266" i="2"/>
  <c r="G1266" i="2"/>
  <c r="F1266" i="2"/>
  <c r="Z1265" i="2"/>
  <c r="Y1265" i="2"/>
  <c r="X1265" i="2"/>
  <c r="H1265" i="2"/>
  <c r="G1265" i="2"/>
  <c r="F1265" i="2"/>
  <c r="Z1264" i="2"/>
  <c r="Y1264" i="2"/>
  <c r="X1264" i="2"/>
  <c r="H1264" i="2"/>
  <c r="G1264" i="2"/>
  <c r="F1264" i="2"/>
  <c r="Z1263" i="2"/>
  <c r="Y1263" i="2"/>
  <c r="X1263" i="2"/>
  <c r="H1263" i="2"/>
  <c r="G1263" i="2"/>
  <c r="F1263" i="2"/>
  <c r="Z1262" i="2"/>
  <c r="Y1262" i="2"/>
  <c r="X1262" i="2"/>
  <c r="H1262" i="2"/>
  <c r="G1262" i="2"/>
  <c r="F1262" i="2"/>
  <c r="Z1261" i="2"/>
  <c r="Y1261" i="2"/>
  <c r="X1261" i="2"/>
  <c r="H1261" i="2"/>
  <c r="G1261" i="2"/>
  <c r="F1261" i="2"/>
  <c r="Z1260" i="2"/>
  <c r="Y1260" i="2"/>
  <c r="X1260" i="2"/>
  <c r="H1260" i="2"/>
  <c r="G1260" i="2"/>
  <c r="F1260" i="2"/>
  <c r="Z1259" i="2"/>
  <c r="Y1259" i="2"/>
  <c r="X1259" i="2"/>
  <c r="H1259" i="2"/>
  <c r="G1259" i="2"/>
  <c r="F1259" i="2"/>
  <c r="Z1258" i="2"/>
  <c r="Y1258" i="2"/>
  <c r="X1258" i="2"/>
  <c r="H1258" i="2"/>
  <c r="G1258" i="2"/>
  <c r="F1258" i="2"/>
  <c r="Z1257" i="2"/>
  <c r="Y1257" i="2"/>
  <c r="X1257" i="2"/>
  <c r="H1257" i="2"/>
  <c r="G1257" i="2"/>
  <c r="F1257" i="2"/>
  <c r="Z1256" i="2"/>
  <c r="Y1256" i="2"/>
  <c r="X1256" i="2"/>
  <c r="H1256" i="2"/>
  <c r="G1256" i="2"/>
  <c r="F1256" i="2"/>
  <c r="Z1255" i="2"/>
  <c r="Y1255" i="2"/>
  <c r="X1255" i="2"/>
  <c r="H1255" i="2"/>
  <c r="G1255" i="2"/>
  <c r="F1255" i="2"/>
  <c r="Z1254" i="2"/>
  <c r="Y1254" i="2"/>
  <c r="X1254" i="2"/>
  <c r="H1254" i="2"/>
  <c r="G1254" i="2"/>
  <c r="F1254" i="2"/>
  <c r="Z1253" i="2"/>
  <c r="Y1253" i="2"/>
  <c r="X1253" i="2"/>
  <c r="H1253" i="2"/>
  <c r="G1253" i="2"/>
  <c r="F1253" i="2"/>
  <c r="Z1252" i="2"/>
  <c r="Y1252" i="2"/>
  <c r="X1252" i="2"/>
  <c r="H1252" i="2"/>
  <c r="G1252" i="2"/>
  <c r="F1252" i="2"/>
  <c r="Z1251" i="2"/>
  <c r="Y1251" i="2"/>
  <c r="X1251" i="2"/>
  <c r="H1251" i="2"/>
  <c r="G1251" i="2"/>
  <c r="F1251" i="2"/>
  <c r="Z1250" i="2"/>
  <c r="Y1250" i="2"/>
  <c r="X1250" i="2"/>
  <c r="H1250" i="2"/>
  <c r="G1250" i="2"/>
  <c r="F1250" i="2"/>
  <c r="Z1249" i="2"/>
  <c r="Y1249" i="2"/>
  <c r="X1249" i="2"/>
  <c r="H1249" i="2"/>
  <c r="G1249" i="2"/>
  <c r="F1249" i="2"/>
  <c r="Z1248" i="2"/>
  <c r="Y1248" i="2"/>
  <c r="X1248" i="2"/>
  <c r="H1248" i="2"/>
  <c r="G1248" i="2"/>
  <c r="F1248" i="2"/>
  <c r="Z1247" i="2"/>
  <c r="Y1247" i="2"/>
  <c r="X1247" i="2"/>
  <c r="H1247" i="2"/>
  <c r="G1247" i="2"/>
  <c r="F1247" i="2"/>
  <c r="Z1246" i="2"/>
  <c r="Y1246" i="2"/>
  <c r="X1246" i="2"/>
  <c r="H1246" i="2"/>
  <c r="G1246" i="2"/>
  <c r="F1246" i="2"/>
  <c r="Z1245" i="2"/>
  <c r="Y1245" i="2"/>
  <c r="X1245" i="2"/>
  <c r="H1245" i="2"/>
  <c r="G1245" i="2"/>
  <c r="F1245" i="2"/>
  <c r="Z1244" i="2"/>
  <c r="Y1244" i="2"/>
  <c r="X1244" i="2"/>
  <c r="H1244" i="2"/>
  <c r="G1244" i="2"/>
  <c r="F1244" i="2"/>
  <c r="Z1243" i="2"/>
  <c r="Y1243" i="2"/>
  <c r="X1243" i="2"/>
  <c r="H1243" i="2"/>
  <c r="G1243" i="2"/>
  <c r="F1243" i="2"/>
  <c r="Z1242" i="2"/>
  <c r="Y1242" i="2"/>
  <c r="X1242" i="2"/>
  <c r="H1242" i="2"/>
  <c r="G1242" i="2"/>
  <c r="F1242" i="2"/>
  <c r="Z1241" i="2"/>
  <c r="Y1241" i="2"/>
  <c r="X1241" i="2"/>
  <c r="H1241" i="2"/>
  <c r="G1241" i="2"/>
  <c r="F1241" i="2"/>
  <c r="Z1240" i="2"/>
  <c r="Y1240" i="2"/>
  <c r="X1240" i="2"/>
  <c r="H1240" i="2"/>
  <c r="G1240" i="2"/>
  <c r="F1240" i="2"/>
  <c r="Z1239" i="2"/>
  <c r="Y1239" i="2"/>
  <c r="X1239" i="2"/>
  <c r="H1239" i="2"/>
  <c r="G1239" i="2"/>
  <c r="F1239" i="2"/>
  <c r="Z1238" i="2"/>
  <c r="Y1238" i="2"/>
  <c r="X1238" i="2"/>
  <c r="H1238" i="2"/>
  <c r="G1238" i="2"/>
  <c r="F1238" i="2"/>
  <c r="Z1237" i="2"/>
  <c r="Y1237" i="2"/>
  <c r="X1237" i="2"/>
  <c r="H1237" i="2"/>
  <c r="G1237" i="2"/>
  <c r="F1237" i="2"/>
  <c r="Z1236" i="2"/>
  <c r="Y1236" i="2"/>
  <c r="X1236" i="2"/>
  <c r="H1236" i="2"/>
  <c r="G1236" i="2"/>
  <c r="F1236" i="2"/>
  <c r="Z1235" i="2"/>
  <c r="Y1235" i="2"/>
  <c r="X1235" i="2"/>
  <c r="H1235" i="2"/>
  <c r="G1235" i="2"/>
  <c r="F1235" i="2"/>
  <c r="Z1234" i="2"/>
  <c r="Y1234" i="2"/>
  <c r="X1234" i="2"/>
  <c r="H1234" i="2"/>
  <c r="G1234" i="2"/>
  <c r="F1234" i="2"/>
  <c r="Z1233" i="2"/>
  <c r="Y1233" i="2"/>
  <c r="X1233" i="2"/>
  <c r="H1233" i="2"/>
  <c r="G1233" i="2"/>
  <c r="F1233" i="2"/>
  <c r="Z1232" i="2"/>
  <c r="Y1232" i="2"/>
  <c r="X1232" i="2"/>
  <c r="H1232" i="2"/>
  <c r="G1232" i="2"/>
  <c r="F1232" i="2"/>
  <c r="Z1231" i="2"/>
  <c r="Y1231" i="2"/>
  <c r="X1231" i="2"/>
  <c r="H1231" i="2"/>
  <c r="G1231" i="2"/>
  <c r="F1231" i="2"/>
  <c r="Z1230" i="2"/>
  <c r="Y1230" i="2"/>
  <c r="X1230" i="2"/>
  <c r="H1230" i="2"/>
  <c r="G1230" i="2"/>
  <c r="F1230" i="2"/>
  <c r="Z1229" i="2"/>
  <c r="Y1229" i="2"/>
  <c r="X1229" i="2"/>
  <c r="H1229" i="2"/>
  <c r="G1229" i="2"/>
  <c r="F1229" i="2"/>
  <c r="Z1228" i="2"/>
  <c r="Y1228" i="2"/>
  <c r="X1228" i="2"/>
  <c r="H1228" i="2"/>
  <c r="G1228" i="2"/>
  <c r="F1228" i="2"/>
  <c r="Z1227" i="2"/>
  <c r="Y1227" i="2"/>
  <c r="X1227" i="2"/>
  <c r="H1227" i="2"/>
  <c r="G1227" i="2"/>
  <c r="F1227" i="2"/>
  <c r="Z1226" i="2"/>
  <c r="Y1226" i="2"/>
  <c r="X1226" i="2"/>
  <c r="H1226" i="2"/>
  <c r="G1226" i="2"/>
  <c r="F1226" i="2"/>
  <c r="Z1225" i="2"/>
  <c r="Y1225" i="2"/>
  <c r="X1225" i="2"/>
  <c r="H1225" i="2"/>
  <c r="G1225" i="2"/>
  <c r="F1225" i="2"/>
  <c r="Z1224" i="2"/>
  <c r="Y1224" i="2"/>
  <c r="X1224" i="2"/>
  <c r="H1224" i="2"/>
  <c r="G1224" i="2"/>
  <c r="F1224" i="2"/>
  <c r="Z1223" i="2"/>
  <c r="Y1223" i="2"/>
  <c r="X1223" i="2"/>
  <c r="H1223" i="2"/>
  <c r="G1223" i="2"/>
  <c r="F1223" i="2"/>
  <c r="Z1222" i="2"/>
  <c r="Y1222" i="2"/>
  <c r="X1222" i="2"/>
  <c r="H1222" i="2"/>
  <c r="G1222" i="2"/>
  <c r="F1222" i="2"/>
  <c r="Z1221" i="2"/>
  <c r="Y1221" i="2"/>
  <c r="X1221" i="2"/>
  <c r="H1221" i="2"/>
  <c r="G1221" i="2"/>
  <c r="F1221" i="2"/>
  <c r="Z1220" i="2"/>
  <c r="Y1220" i="2"/>
  <c r="X1220" i="2"/>
  <c r="H1220" i="2"/>
  <c r="G1220" i="2"/>
  <c r="F1220" i="2"/>
  <c r="Z1219" i="2"/>
  <c r="Y1219" i="2"/>
  <c r="X1219" i="2"/>
  <c r="H1219" i="2"/>
  <c r="G1219" i="2"/>
  <c r="F1219" i="2"/>
  <c r="Z1218" i="2"/>
  <c r="Y1218" i="2"/>
  <c r="X1218" i="2"/>
  <c r="H1218" i="2"/>
  <c r="G1218" i="2"/>
  <c r="F1218" i="2"/>
  <c r="Z1217" i="2"/>
  <c r="Y1217" i="2"/>
  <c r="X1217" i="2"/>
  <c r="H1217" i="2"/>
  <c r="G1217" i="2"/>
  <c r="F1217" i="2"/>
  <c r="Z1216" i="2"/>
  <c r="Y1216" i="2"/>
  <c r="X1216" i="2"/>
  <c r="H1216" i="2"/>
  <c r="G1216" i="2"/>
  <c r="F1216" i="2"/>
  <c r="Z1215" i="2"/>
  <c r="Y1215" i="2"/>
  <c r="X1215" i="2"/>
  <c r="H1215" i="2"/>
  <c r="G1215" i="2"/>
  <c r="F1215" i="2"/>
  <c r="Z1214" i="2"/>
  <c r="Y1214" i="2"/>
  <c r="X1214" i="2"/>
  <c r="H1214" i="2"/>
  <c r="G1214" i="2"/>
  <c r="F1214" i="2"/>
  <c r="Z1213" i="2"/>
  <c r="Y1213" i="2"/>
  <c r="X1213" i="2"/>
  <c r="H1213" i="2"/>
  <c r="G1213" i="2"/>
  <c r="F1213" i="2"/>
  <c r="Z1212" i="2"/>
  <c r="Y1212" i="2"/>
  <c r="X1212" i="2"/>
  <c r="H1212" i="2"/>
  <c r="G1212" i="2"/>
  <c r="F1212" i="2"/>
  <c r="Z1211" i="2"/>
  <c r="Y1211" i="2"/>
  <c r="X1211" i="2"/>
  <c r="H1211" i="2"/>
  <c r="G1211" i="2"/>
  <c r="F1211" i="2"/>
  <c r="Z1210" i="2"/>
  <c r="Y1210" i="2"/>
  <c r="X1210" i="2"/>
  <c r="H1210" i="2"/>
  <c r="G1210" i="2"/>
  <c r="F1210" i="2"/>
  <c r="Z1209" i="2"/>
  <c r="Y1209" i="2"/>
  <c r="X1209" i="2"/>
  <c r="H1209" i="2"/>
  <c r="G1209" i="2"/>
  <c r="F1209" i="2"/>
  <c r="Z1208" i="2"/>
  <c r="Y1208" i="2"/>
  <c r="X1208" i="2"/>
  <c r="H1208" i="2"/>
  <c r="G1208" i="2"/>
  <c r="F1208" i="2"/>
  <c r="Z1207" i="2"/>
  <c r="Y1207" i="2"/>
  <c r="X1207" i="2"/>
  <c r="H1207" i="2"/>
  <c r="G1207" i="2"/>
  <c r="F1207" i="2"/>
  <c r="Z1206" i="2"/>
  <c r="Y1206" i="2"/>
  <c r="X1206" i="2"/>
  <c r="H1206" i="2"/>
  <c r="G1206" i="2"/>
  <c r="F1206" i="2"/>
  <c r="Z1205" i="2"/>
  <c r="Y1205" i="2"/>
  <c r="X1205" i="2"/>
  <c r="H1205" i="2"/>
  <c r="G1205" i="2"/>
  <c r="F1205" i="2"/>
  <c r="Z1204" i="2"/>
  <c r="Y1204" i="2"/>
  <c r="X1204" i="2"/>
  <c r="H1204" i="2"/>
  <c r="G1204" i="2"/>
  <c r="F1204" i="2"/>
  <c r="Z1203" i="2"/>
  <c r="Y1203" i="2"/>
  <c r="X1203" i="2"/>
  <c r="H1203" i="2"/>
  <c r="G1203" i="2"/>
  <c r="F1203" i="2"/>
  <c r="Z1202" i="2"/>
  <c r="Y1202" i="2"/>
  <c r="X1202" i="2"/>
  <c r="H1202" i="2"/>
  <c r="G1202" i="2"/>
  <c r="F1202" i="2"/>
  <c r="Z1201" i="2"/>
  <c r="Y1201" i="2"/>
  <c r="X1201" i="2"/>
  <c r="H1201" i="2"/>
  <c r="G1201" i="2"/>
  <c r="F1201" i="2"/>
  <c r="Z1200" i="2"/>
  <c r="Y1200" i="2"/>
  <c r="X1200" i="2"/>
  <c r="H1200" i="2"/>
  <c r="G1200" i="2"/>
  <c r="F1200" i="2"/>
  <c r="Z1199" i="2"/>
  <c r="Y1199" i="2"/>
  <c r="X1199" i="2"/>
  <c r="H1199" i="2"/>
  <c r="G1199" i="2"/>
  <c r="F1199" i="2"/>
  <c r="Z1198" i="2"/>
  <c r="Y1198" i="2"/>
  <c r="X1198" i="2"/>
  <c r="H1198" i="2"/>
  <c r="G1198" i="2"/>
  <c r="F1198" i="2"/>
  <c r="Z1197" i="2"/>
  <c r="Y1197" i="2"/>
  <c r="X1197" i="2"/>
  <c r="H1197" i="2"/>
  <c r="G1197" i="2"/>
  <c r="F1197" i="2"/>
  <c r="Z1196" i="2"/>
  <c r="Y1196" i="2"/>
  <c r="X1196" i="2"/>
  <c r="H1196" i="2"/>
  <c r="G1196" i="2"/>
  <c r="F1196" i="2"/>
  <c r="Z1195" i="2"/>
  <c r="Y1195" i="2"/>
  <c r="X1195" i="2"/>
  <c r="H1195" i="2"/>
  <c r="G1195" i="2"/>
  <c r="F1195" i="2"/>
  <c r="Z1194" i="2"/>
  <c r="Y1194" i="2"/>
  <c r="X1194" i="2"/>
  <c r="H1194" i="2"/>
  <c r="G1194" i="2"/>
  <c r="F1194" i="2"/>
  <c r="Z1193" i="2"/>
  <c r="Y1193" i="2"/>
  <c r="X1193" i="2"/>
  <c r="H1193" i="2"/>
  <c r="G1193" i="2"/>
  <c r="F1193" i="2"/>
  <c r="Z1192" i="2"/>
  <c r="Y1192" i="2"/>
  <c r="X1192" i="2"/>
  <c r="H1192" i="2"/>
  <c r="G1192" i="2"/>
  <c r="F1192" i="2"/>
  <c r="Z1191" i="2"/>
  <c r="Y1191" i="2"/>
  <c r="X1191" i="2"/>
  <c r="H1191" i="2"/>
  <c r="G1191" i="2"/>
  <c r="F1191" i="2"/>
  <c r="Z1190" i="2"/>
  <c r="Y1190" i="2"/>
  <c r="X1190" i="2"/>
  <c r="H1190" i="2"/>
  <c r="G1190" i="2"/>
  <c r="F1190" i="2"/>
  <c r="Z1189" i="2"/>
  <c r="Y1189" i="2"/>
  <c r="X1189" i="2"/>
  <c r="H1189" i="2"/>
  <c r="G1189" i="2"/>
  <c r="F1189" i="2"/>
  <c r="Z1188" i="2"/>
  <c r="Y1188" i="2"/>
  <c r="X1188" i="2"/>
  <c r="H1188" i="2"/>
  <c r="G1188" i="2"/>
  <c r="F1188" i="2"/>
  <c r="Z1187" i="2"/>
  <c r="Y1187" i="2"/>
  <c r="X1187" i="2"/>
  <c r="H1187" i="2"/>
  <c r="G1187" i="2"/>
  <c r="F1187" i="2"/>
  <c r="Z1186" i="2"/>
  <c r="Y1186" i="2"/>
  <c r="X1186" i="2"/>
  <c r="H1186" i="2"/>
  <c r="G1186" i="2"/>
  <c r="F1186" i="2"/>
  <c r="Z1185" i="2"/>
  <c r="Y1185" i="2"/>
  <c r="X1185" i="2"/>
  <c r="H1185" i="2"/>
  <c r="G1185" i="2"/>
  <c r="F1185" i="2"/>
  <c r="Z1184" i="2"/>
  <c r="Y1184" i="2"/>
  <c r="X1184" i="2"/>
  <c r="H1184" i="2"/>
  <c r="G1184" i="2"/>
  <c r="F1184" i="2"/>
  <c r="Z1183" i="2"/>
  <c r="Y1183" i="2"/>
  <c r="X1183" i="2"/>
  <c r="H1183" i="2"/>
  <c r="G1183" i="2"/>
  <c r="F1183" i="2"/>
  <c r="Z1182" i="2"/>
  <c r="Y1182" i="2"/>
  <c r="X1182" i="2"/>
  <c r="H1182" i="2"/>
  <c r="G1182" i="2"/>
  <c r="F1182" i="2"/>
  <c r="Z1181" i="2"/>
  <c r="Y1181" i="2"/>
  <c r="X1181" i="2"/>
  <c r="H1181" i="2"/>
  <c r="G1181" i="2"/>
  <c r="F1181" i="2"/>
  <c r="Z1180" i="2"/>
  <c r="Y1180" i="2"/>
  <c r="X1180" i="2"/>
  <c r="H1180" i="2"/>
  <c r="G1180" i="2"/>
  <c r="F1180" i="2"/>
  <c r="Z1179" i="2"/>
  <c r="Y1179" i="2"/>
  <c r="X1179" i="2"/>
  <c r="H1179" i="2"/>
  <c r="G1179" i="2"/>
  <c r="F1179" i="2"/>
  <c r="Z1178" i="2"/>
  <c r="Y1178" i="2"/>
  <c r="X1178" i="2"/>
  <c r="H1178" i="2"/>
  <c r="G1178" i="2"/>
  <c r="F1178" i="2"/>
  <c r="Z1177" i="2"/>
  <c r="Y1177" i="2"/>
  <c r="X1177" i="2"/>
  <c r="H1177" i="2"/>
  <c r="G1177" i="2"/>
  <c r="F1177" i="2"/>
  <c r="Z1176" i="2"/>
  <c r="Y1176" i="2"/>
  <c r="X1176" i="2"/>
  <c r="H1176" i="2"/>
  <c r="G1176" i="2"/>
  <c r="F1176" i="2"/>
  <c r="Z1175" i="2"/>
  <c r="Y1175" i="2"/>
  <c r="X1175" i="2"/>
  <c r="H1175" i="2"/>
  <c r="G1175" i="2"/>
  <c r="F1175" i="2"/>
  <c r="Z1174" i="2"/>
  <c r="Y1174" i="2"/>
  <c r="X1174" i="2"/>
  <c r="H1174" i="2"/>
  <c r="G1174" i="2"/>
  <c r="F1174" i="2"/>
  <c r="Z1173" i="2"/>
  <c r="Y1173" i="2"/>
  <c r="X1173" i="2"/>
  <c r="H1173" i="2"/>
  <c r="G1173" i="2"/>
  <c r="F1173" i="2"/>
  <c r="Z1172" i="2"/>
  <c r="Y1172" i="2"/>
  <c r="X1172" i="2"/>
  <c r="H1172" i="2"/>
  <c r="G1172" i="2"/>
  <c r="F1172" i="2"/>
  <c r="Z1171" i="2"/>
  <c r="Y1171" i="2"/>
  <c r="X1171" i="2"/>
  <c r="H1171" i="2"/>
  <c r="G1171" i="2"/>
  <c r="F1171" i="2"/>
  <c r="Z1170" i="2"/>
  <c r="Y1170" i="2"/>
  <c r="X1170" i="2"/>
  <c r="H1170" i="2"/>
  <c r="G1170" i="2"/>
  <c r="F1170" i="2"/>
  <c r="Z1169" i="2"/>
  <c r="Y1169" i="2"/>
  <c r="X1169" i="2"/>
  <c r="H1169" i="2"/>
  <c r="G1169" i="2"/>
  <c r="F1169" i="2"/>
  <c r="Z1168" i="2"/>
  <c r="Y1168" i="2"/>
  <c r="X1168" i="2"/>
  <c r="H1168" i="2"/>
  <c r="G1168" i="2"/>
  <c r="F1168" i="2"/>
  <c r="Z1167" i="2"/>
  <c r="Y1167" i="2"/>
  <c r="X1167" i="2"/>
  <c r="H1167" i="2"/>
  <c r="G1167" i="2"/>
  <c r="F1167" i="2"/>
  <c r="Z1166" i="2"/>
  <c r="Y1166" i="2"/>
  <c r="X1166" i="2"/>
  <c r="H1166" i="2"/>
  <c r="G1166" i="2"/>
  <c r="F1166" i="2"/>
  <c r="Z1165" i="2"/>
  <c r="Y1165" i="2"/>
  <c r="X1165" i="2"/>
  <c r="H1165" i="2"/>
  <c r="G1165" i="2"/>
  <c r="F1165" i="2"/>
  <c r="Z1164" i="2"/>
  <c r="Y1164" i="2"/>
  <c r="X1164" i="2"/>
  <c r="H1164" i="2"/>
  <c r="G1164" i="2"/>
  <c r="F1164" i="2"/>
  <c r="Z1163" i="2"/>
  <c r="Y1163" i="2"/>
  <c r="X1163" i="2"/>
  <c r="H1163" i="2"/>
  <c r="G1163" i="2"/>
  <c r="F1163" i="2"/>
  <c r="Z1162" i="2"/>
  <c r="Y1162" i="2"/>
  <c r="X1162" i="2"/>
  <c r="H1162" i="2"/>
  <c r="G1162" i="2"/>
  <c r="F1162" i="2"/>
  <c r="Z1161" i="2"/>
  <c r="Y1161" i="2"/>
  <c r="X1161" i="2"/>
  <c r="H1161" i="2"/>
  <c r="G1161" i="2"/>
  <c r="F1161" i="2"/>
  <c r="Z1160" i="2"/>
  <c r="Y1160" i="2"/>
  <c r="X1160" i="2"/>
  <c r="H1160" i="2"/>
  <c r="G1160" i="2"/>
  <c r="F1160" i="2"/>
  <c r="Z1159" i="2"/>
  <c r="Y1159" i="2"/>
  <c r="X1159" i="2"/>
  <c r="H1159" i="2"/>
  <c r="G1159" i="2"/>
  <c r="F1159" i="2"/>
  <c r="Z1158" i="2"/>
  <c r="Y1158" i="2"/>
  <c r="X1158" i="2"/>
  <c r="H1158" i="2"/>
  <c r="G1158" i="2"/>
  <c r="F1158" i="2"/>
  <c r="Z1157" i="2"/>
  <c r="Y1157" i="2"/>
  <c r="X1157" i="2"/>
  <c r="H1157" i="2"/>
  <c r="G1157" i="2"/>
  <c r="F1157" i="2"/>
  <c r="Z1156" i="2"/>
  <c r="Y1156" i="2"/>
  <c r="X1156" i="2"/>
  <c r="H1156" i="2"/>
  <c r="G1156" i="2"/>
  <c r="F1156" i="2"/>
  <c r="Z1155" i="2"/>
  <c r="Y1155" i="2"/>
  <c r="X1155" i="2"/>
  <c r="H1155" i="2"/>
  <c r="G1155" i="2"/>
  <c r="F1155" i="2"/>
  <c r="Z1154" i="2"/>
  <c r="Y1154" i="2"/>
  <c r="X1154" i="2"/>
  <c r="H1154" i="2"/>
  <c r="G1154" i="2"/>
  <c r="F1154" i="2"/>
  <c r="Z1153" i="2"/>
  <c r="Y1153" i="2"/>
  <c r="X1153" i="2"/>
  <c r="H1153" i="2"/>
  <c r="G1153" i="2"/>
  <c r="F1153" i="2"/>
  <c r="Z1152" i="2"/>
  <c r="Y1152" i="2"/>
  <c r="X1152" i="2"/>
  <c r="H1152" i="2"/>
  <c r="G1152" i="2"/>
  <c r="F1152" i="2"/>
  <c r="Z1151" i="2"/>
  <c r="Y1151" i="2"/>
  <c r="X1151" i="2"/>
  <c r="H1151" i="2"/>
  <c r="G1151" i="2"/>
  <c r="F1151" i="2"/>
  <c r="Z1150" i="2"/>
  <c r="Y1150" i="2"/>
  <c r="X1150" i="2"/>
  <c r="H1150" i="2"/>
  <c r="G1150" i="2"/>
  <c r="F1150" i="2"/>
  <c r="Z1149" i="2"/>
  <c r="Y1149" i="2"/>
  <c r="X1149" i="2"/>
  <c r="H1149" i="2"/>
  <c r="G1149" i="2"/>
  <c r="F1149" i="2"/>
  <c r="Z1148" i="2"/>
  <c r="Y1148" i="2"/>
  <c r="X1148" i="2"/>
  <c r="H1148" i="2"/>
  <c r="G1148" i="2"/>
  <c r="F1148" i="2"/>
  <c r="Z1147" i="2"/>
  <c r="Y1147" i="2"/>
  <c r="X1147" i="2"/>
  <c r="H1147" i="2"/>
  <c r="G1147" i="2"/>
  <c r="F1147" i="2"/>
  <c r="Z1146" i="2"/>
  <c r="Y1146" i="2"/>
  <c r="X1146" i="2"/>
  <c r="H1146" i="2"/>
  <c r="G1146" i="2"/>
  <c r="F1146" i="2"/>
  <c r="Z1145" i="2"/>
  <c r="Y1145" i="2"/>
  <c r="X1145" i="2"/>
  <c r="H1145" i="2"/>
  <c r="G1145" i="2"/>
  <c r="F1145" i="2"/>
  <c r="Z1144" i="2"/>
  <c r="Y1144" i="2"/>
  <c r="X1144" i="2"/>
  <c r="H1144" i="2"/>
  <c r="G1144" i="2"/>
  <c r="F1144" i="2"/>
  <c r="Z1143" i="2"/>
  <c r="Y1143" i="2"/>
  <c r="X1143" i="2"/>
  <c r="H1143" i="2"/>
  <c r="G1143" i="2"/>
  <c r="F1143" i="2"/>
  <c r="Z1142" i="2"/>
  <c r="Y1142" i="2"/>
  <c r="X1142" i="2"/>
  <c r="H1142" i="2"/>
  <c r="G1142" i="2"/>
  <c r="F1142" i="2"/>
  <c r="Z1141" i="2"/>
  <c r="Y1141" i="2"/>
  <c r="X1141" i="2"/>
  <c r="H1141" i="2"/>
  <c r="G1141" i="2"/>
  <c r="F1141" i="2"/>
  <c r="Z1140" i="2"/>
  <c r="Y1140" i="2"/>
  <c r="X1140" i="2"/>
  <c r="H1140" i="2"/>
  <c r="G1140" i="2"/>
  <c r="F1140" i="2"/>
  <c r="Z1139" i="2"/>
  <c r="Y1139" i="2"/>
  <c r="X1139" i="2"/>
  <c r="H1139" i="2"/>
  <c r="G1139" i="2"/>
  <c r="F1139" i="2"/>
  <c r="Z1138" i="2"/>
  <c r="Y1138" i="2"/>
  <c r="X1138" i="2"/>
  <c r="H1138" i="2"/>
  <c r="G1138" i="2"/>
  <c r="F1138" i="2"/>
  <c r="Z1137" i="2"/>
  <c r="Y1137" i="2"/>
  <c r="X1137" i="2"/>
  <c r="H1137" i="2"/>
  <c r="G1137" i="2"/>
  <c r="F1137" i="2"/>
  <c r="Z1136" i="2"/>
  <c r="Y1136" i="2"/>
  <c r="X1136" i="2"/>
  <c r="H1136" i="2"/>
  <c r="G1136" i="2"/>
  <c r="F1136" i="2"/>
  <c r="Z1135" i="2"/>
  <c r="Y1135" i="2"/>
  <c r="X1135" i="2"/>
  <c r="H1135" i="2"/>
  <c r="G1135" i="2"/>
  <c r="F1135" i="2"/>
  <c r="Z1134" i="2"/>
  <c r="Y1134" i="2"/>
  <c r="X1134" i="2"/>
  <c r="H1134" i="2"/>
  <c r="G1134" i="2"/>
  <c r="F1134" i="2"/>
  <c r="Z1133" i="2"/>
  <c r="Y1133" i="2"/>
  <c r="X1133" i="2"/>
  <c r="H1133" i="2"/>
  <c r="G1133" i="2"/>
  <c r="F1133" i="2"/>
  <c r="Z1132" i="2"/>
  <c r="Y1132" i="2"/>
  <c r="X1132" i="2"/>
  <c r="H1132" i="2"/>
  <c r="G1132" i="2"/>
  <c r="F1132" i="2"/>
  <c r="Z1131" i="2"/>
  <c r="Y1131" i="2"/>
  <c r="X1131" i="2"/>
  <c r="H1131" i="2"/>
  <c r="G1131" i="2"/>
  <c r="F1131" i="2"/>
  <c r="Z1130" i="2"/>
  <c r="Y1130" i="2"/>
  <c r="X1130" i="2"/>
  <c r="H1130" i="2"/>
  <c r="G1130" i="2"/>
  <c r="F1130" i="2"/>
  <c r="Z1129" i="2"/>
  <c r="Y1129" i="2"/>
  <c r="X1129" i="2"/>
  <c r="H1129" i="2"/>
  <c r="G1129" i="2"/>
  <c r="F1129" i="2"/>
  <c r="Z1128" i="2"/>
  <c r="Y1128" i="2"/>
  <c r="X1128" i="2"/>
  <c r="H1128" i="2"/>
  <c r="G1128" i="2"/>
  <c r="F1128" i="2"/>
  <c r="Z1127" i="2"/>
  <c r="Y1127" i="2"/>
  <c r="X1127" i="2"/>
  <c r="H1127" i="2"/>
  <c r="G1127" i="2"/>
  <c r="F1127" i="2"/>
  <c r="Z1126" i="2"/>
  <c r="Y1126" i="2"/>
  <c r="X1126" i="2"/>
  <c r="H1126" i="2"/>
  <c r="G1126" i="2"/>
  <c r="F1126" i="2"/>
  <c r="Z1125" i="2"/>
  <c r="Y1125" i="2"/>
  <c r="X1125" i="2"/>
  <c r="H1125" i="2"/>
  <c r="G1125" i="2"/>
  <c r="F1125" i="2"/>
  <c r="Z1124" i="2"/>
  <c r="Y1124" i="2"/>
  <c r="X1124" i="2"/>
  <c r="H1124" i="2"/>
  <c r="G1124" i="2"/>
  <c r="F1124" i="2"/>
  <c r="Z1123" i="2"/>
  <c r="Y1123" i="2"/>
  <c r="X1123" i="2"/>
  <c r="H1123" i="2"/>
  <c r="G1123" i="2"/>
  <c r="F1123" i="2"/>
  <c r="Z1122" i="2"/>
  <c r="Y1122" i="2"/>
  <c r="X1122" i="2"/>
  <c r="H1122" i="2"/>
  <c r="G1122" i="2"/>
  <c r="F1122" i="2"/>
  <c r="Z1121" i="2"/>
  <c r="Y1121" i="2"/>
  <c r="X1121" i="2"/>
  <c r="H1121" i="2"/>
  <c r="G1121" i="2"/>
  <c r="F1121" i="2"/>
  <c r="Z1120" i="2"/>
  <c r="Y1120" i="2"/>
  <c r="X1120" i="2"/>
  <c r="H1120" i="2"/>
  <c r="G1120" i="2"/>
  <c r="F1120" i="2"/>
  <c r="Z1119" i="2"/>
  <c r="Y1119" i="2"/>
  <c r="X1119" i="2"/>
  <c r="H1119" i="2"/>
  <c r="G1119" i="2"/>
  <c r="F1119" i="2"/>
  <c r="Z1118" i="2"/>
  <c r="Y1118" i="2"/>
  <c r="X1118" i="2"/>
  <c r="H1118" i="2"/>
  <c r="G1118" i="2"/>
  <c r="F1118" i="2"/>
  <c r="Z1117" i="2"/>
  <c r="Y1117" i="2"/>
  <c r="X1117" i="2"/>
  <c r="H1117" i="2"/>
  <c r="G1117" i="2"/>
  <c r="F1117" i="2"/>
  <c r="Z1116" i="2"/>
  <c r="Y1116" i="2"/>
  <c r="X1116" i="2"/>
  <c r="H1116" i="2"/>
  <c r="G1116" i="2"/>
  <c r="F1116" i="2"/>
  <c r="Z1115" i="2"/>
  <c r="Y1115" i="2"/>
  <c r="X1115" i="2"/>
  <c r="H1115" i="2"/>
  <c r="G1115" i="2"/>
  <c r="F1115" i="2"/>
  <c r="Z1114" i="2"/>
  <c r="Y1114" i="2"/>
  <c r="X1114" i="2"/>
  <c r="H1114" i="2"/>
  <c r="G1114" i="2"/>
  <c r="F1114" i="2"/>
  <c r="Z1113" i="2"/>
  <c r="Y1113" i="2"/>
  <c r="X1113" i="2"/>
  <c r="H1113" i="2"/>
  <c r="G1113" i="2"/>
  <c r="F1113" i="2"/>
  <c r="Z1112" i="2"/>
  <c r="Y1112" i="2"/>
  <c r="X1112" i="2"/>
  <c r="H1112" i="2"/>
  <c r="G1112" i="2"/>
  <c r="F1112" i="2"/>
  <c r="Z1111" i="2"/>
  <c r="Y1111" i="2"/>
  <c r="X1111" i="2"/>
  <c r="H1111" i="2"/>
  <c r="G1111" i="2"/>
  <c r="F1111" i="2"/>
  <c r="Z1110" i="2"/>
  <c r="Y1110" i="2"/>
  <c r="X1110" i="2"/>
  <c r="H1110" i="2"/>
  <c r="G1110" i="2"/>
  <c r="F1110" i="2"/>
  <c r="Z1109" i="2"/>
  <c r="Y1109" i="2"/>
  <c r="X1109" i="2"/>
  <c r="H1109" i="2"/>
  <c r="G1109" i="2"/>
  <c r="F1109" i="2"/>
  <c r="Z1108" i="2"/>
  <c r="Y1108" i="2"/>
  <c r="X1108" i="2"/>
  <c r="H1108" i="2"/>
  <c r="G1108" i="2"/>
  <c r="F1108" i="2"/>
  <c r="Z1107" i="2"/>
  <c r="Y1107" i="2"/>
  <c r="X1107" i="2"/>
  <c r="H1107" i="2"/>
  <c r="G1107" i="2"/>
  <c r="F1107" i="2"/>
  <c r="Z1106" i="2"/>
  <c r="Y1106" i="2"/>
  <c r="X1106" i="2"/>
  <c r="H1106" i="2"/>
  <c r="G1106" i="2"/>
  <c r="F1106" i="2"/>
  <c r="Z1105" i="2"/>
  <c r="Y1105" i="2"/>
  <c r="X1105" i="2"/>
  <c r="H1105" i="2"/>
  <c r="G1105" i="2"/>
  <c r="F1105" i="2"/>
  <c r="Z1104" i="2"/>
  <c r="Y1104" i="2"/>
  <c r="X1104" i="2"/>
  <c r="H1104" i="2"/>
  <c r="G1104" i="2"/>
  <c r="F1104" i="2"/>
  <c r="Z1103" i="2"/>
  <c r="Y1103" i="2"/>
  <c r="X1103" i="2"/>
  <c r="H1103" i="2"/>
  <c r="G1103" i="2"/>
  <c r="F1103" i="2"/>
  <c r="Z1102" i="2"/>
  <c r="Y1102" i="2"/>
  <c r="X1102" i="2"/>
  <c r="H1102" i="2"/>
  <c r="G1102" i="2"/>
  <c r="F1102" i="2"/>
  <c r="Z1101" i="2"/>
  <c r="Y1101" i="2"/>
  <c r="X1101" i="2"/>
  <c r="H1101" i="2"/>
  <c r="G1101" i="2"/>
  <c r="F1101" i="2"/>
  <c r="Z1100" i="2"/>
  <c r="Y1100" i="2"/>
  <c r="X1100" i="2"/>
  <c r="H1100" i="2"/>
  <c r="G1100" i="2"/>
  <c r="F1100" i="2"/>
  <c r="Z1099" i="2"/>
  <c r="Y1099" i="2"/>
  <c r="X1099" i="2"/>
  <c r="H1099" i="2"/>
  <c r="G1099" i="2"/>
  <c r="F1099" i="2"/>
  <c r="Z1098" i="2"/>
  <c r="Y1098" i="2"/>
  <c r="X1098" i="2"/>
  <c r="H1098" i="2"/>
  <c r="G1098" i="2"/>
  <c r="F1098" i="2"/>
  <c r="Z1097" i="2"/>
  <c r="Y1097" i="2"/>
  <c r="X1097" i="2"/>
  <c r="H1097" i="2"/>
  <c r="G1097" i="2"/>
  <c r="F1097" i="2"/>
  <c r="Z1096" i="2"/>
  <c r="Y1096" i="2"/>
  <c r="X1096" i="2"/>
  <c r="H1096" i="2"/>
  <c r="G1096" i="2"/>
  <c r="F1096" i="2"/>
  <c r="Z1095" i="2"/>
  <c r="Y1095" i="2"/>
  <c r="X1095" i="2"/>
  <c r="H1095" i="2"/>
  <c r="G1095" i="2"/>
  <c r="F1095" i="2"/>
  <c r="Z268" i="2"/>
  <c r="Y268" i="2"/>
  <c r="X268" i="2"/>
  <c r="H268" i="2"/>
  <c r="G268" i="2"/>
  <c r="F268" i="2"/>
  <c r="Z267" i="2"/>
  <c r="Y267" i="2"/>
  <c r="H267" i="2"/>
  <c r="G267" i="2"/>
  <c r="F267" i="2"/>
  <c r="Z266" i="2"/>
  <c r="Y266" i="2"/>
  <c r="H266" i="2"/>
  <c r="G266" i="2"/>
  <c r="F266" i="2"/>
  <c r="Z265" i="2"/>
  <c r="Y265" i="2"/>
  <c r="H265" i="2"/>
  <c r="G265" i="2"/>
  <c r="F265" i="2"/>
  <c r="Z264" i="2"/>
  <c r="Y264" i="2"/>
  <c r="H264" i="2"/>
  <c r="G264" i="2"/>
  <c r="F264" i="2"/>
  <c r="Z263" i="2"/>
  <c r="Y263" i="2"/>
  <c r="H263" i="2"/>
  <c r="G263" i="2"/>
  <c r="F263" i="2"/>
  <c r="Z262" i="2"/>
  <c r="Y262" i="2"/>
  <c r="H262" i="2"/>
  <c r="G262" i="2"/>
  <c r="F262" i="2"/>
  <c r="Z261" i="2"/>
  <c r="Y261" i="2"/>
  <c r="H261" i="2"/>
  <c r="G261" i="2"/>
  <c r="F261" i="2"/>
  <c r="Z260" i="2"/>
  <c r="Y260" i="2"/>
  <c r="H260" i="2"/>
  <c r="G260" i="2"/>
  <c r="F260" i="2"/>
  <c r="Z259" i="2"/>
  <c r="Y259" i="2"/>
  <c r="H259" i="2"/>
  <c r="G259" i="2"/>
  <c r="F259" i="2"/>
  <c r="Z258" i="2"/>
  <c r="Y258" i="2"/>
  <c r="H258" i="2"/>
  <c r="G258" i="2"/>
  <c r="F258" i="2"/>
  <c r="Z257" i="2"/>
  <c r="Y257" i="2"/>
  <c r="H257" i="2"/>
  <c r="G257" i="2"/>
  <c r="F257" i="2"/>
  <c r="Z256" i="2"/>
  <c r="Y256" i="2"/>
  <c r="H256" i="2"/>
  <c r="G256" i="2"/>
  <c r="F256" i="2"/>
  <c r="Z255" i="2"/>
  <c r="Y255" i="2"/>
  <c r="H255" i="2"/>
  <c r="G255" i="2"/>
  <c r="F255" i="2"/>
  <c r="Z254" i="2"/>
  <c r="Y254" i="2"/>
  <c r="H254" i="2"/>
  <c r="G254" i="2"/>
  <c r="F254" i="2"/>
  <c r="Z253" i="2"/>
  <c r="Y253" i="2"/>
  <c r="H253" i="2"/>
  <c r="G253" i="2"/>
  <c r="F253" i="2"/>
  <c r="Z252" i="2"/>
  <c r="Y252" i="2"/>
  <c r="H252" i="2"/>
  <c r="G252" i="2"/>
  <c r="F252" i="2"/>
  <c r="Z251" i="2"/>
  <c r="Y251" i="2"/>
  <c r="H251" i="2"/>
  <c r="G251" i="2"/>
  <c r="F251" i="2"/>
  <c r="Z250" i="2"/>
  <c r="Y250" i="2"/>
  <c r="H250" i="2"/>
  <c r="G250" i="2"/>
  <c r="F250" i="2"/>
  <c r="Z249" i="2"/>
  <c r="Y249" i="2"/>
  <c r="H249" i="2"/>
  <c r="G249" i="2"/>
  <c r="F249" i="2"/>
  <c r="Z248" i="2"/>
  <c r="Y248" i="2"/>
  <c r="H248" i="2"/>
  <c r="G248" i="2"/>
  <c r="F248" i="2"/>
  <c r="Z247" i="2"/>
  <c r="Y247" i="2"/>
  <c r="H247" i="2"/>
  <c r="G247" i="2"/>
  <c r="F247" i="2"/>
  <c r="Z246" i="2"/>
  <c r="Y246" i="2"/>
  <c r="H246" i="2"/>
  <c r="G246" i="2"/>
  <c r="F246" i="2"/>
  <c r="Z245" i="2"/>
  <c r="Y245" i="2"/>
  <c r="H245" i="2"/>
  <c r="G245" i="2"/>
  <c r="F245" i="2"/>
  <c r="Z244" i="2"/>
  <c r="Y244" i="2"/>
  <c r="H244" i="2"/>
  <c r="G244" i="2"/>
  <c r="F244" i="2"/>
  <c r="Z243" i="2"/>
  <c r="Y243" i="2"/>
  <c r="H243" i="2"/>
  <c r="G243" i="2"/>
  <c r="F243" i="2"/>
  <c r="Z242" i="2"/>
  <c r="Y242" i="2"/>
  <c r="H242" i="2"/>
  <c r="G242" i="2"/>
  <c r="F242" i="2"/>
  <c r="Z241" i="2"/>
  <c r="Y241" i="2"/>
  <c r="H241" i="2"/>
  <c r="G241" i="2"/>
  <c r="F241" i="2"/>
  <c r="Z240" i="2"/>
  <c r="Y240" i="2"/>
  <c r="H240" i="2"/>
  <c r="G240" i="2"/>
  <c r="F240" i="2"/>
  <c r="Z239" i="2"/>
  <c r="Y239" i="2"/>
  <c r="H239" i="2"/>
  <c r="G239" i="2"/>
  <c r="F239" i="2"/>
  <c r="Z238" i="2"/>
  <c r="Y238" i="2"/>
  <c r="H238" i="2"/>
  <c r="G238" i="2"/>
  <c r="F238" i="2"/>
  <c r="Z237" i="2"/>
  <c r="Y237" i="2"/>
  <c r="H237" i="2"/>
  <c r="G237" i="2"/>
  <c r="F237" i="2"/>
  <c r="Z236" i="2"/>
  <c r="Y236" i="2"/>
  <c r="H236" i="2"/>
  <c r="G236" i="2"/>
  <c r="F236" i="2"/>
  <c r="Z235" i="2"/>
  <c r="Y235" i="2"/>
  <c r="H235" i="2"/>
  <c r="G235" i="2"/>
  <c r="F235" i="2"/>
  <c r="Z234" i="2"/>
  <c r="Y234" i="2"/>
  <c r="H234" i="2"/>
  <c r="G234" i="2"/>
  <c r="F234" i="2"/>
  <c r="Z233" i="2"/>
  <c r="Y233" i="2"/>
  <c r="H233" i="2"/>
  <c r="G233" i="2"/>
  <c r="F233" i="2"/>
  <c r="Z232" i="2"/>
  <c r="Y232" i="2"/>
  <c r="H232" i="2"/>
  <c r="G232" i="2"/>
  <c r="F232" i="2"/>
  <c r="Z231" i="2"/>
  <c r="Y231" i="2"/>
  <c r="H231" i="2"/>
  <c r="G231" i="2"/>
  <c r="F231" i="2"/>
  <c r="Z230" i="2"/>
  <c r="Y230" i="2"/>
  <c r="H230" i="2"/>
  <c r="G230" i="2"/>
  <c r="F230" i="2"/>
  <c r="Z229" i="2"/>
  <c r="Y229" i="2"/>
  <c r="H229" i="2"/>
  <c r="G229" i="2"/>
  <c r="F229" i="2"/>
  <c r="Z228" i="2"/>
  <c r="Y228" i="2"/>
  <c r="H228" i="2"/>
  <c r="G228" i="2"/>
  <c r="F228" i="2"/>
  <c r="Z227" i="2"/>
  <c r="Y227" i="2"/>
  <c r="H227" i="2"/>
  <c r="G227" i="2"/>
  <c r="F227" i="2"/>
  <c r="Z226" i="2"/>
  <c r="Y226" i="2"/>
  <c r="H226" i="2"/>
  <c r="G226" i="2"/>
  <c r="F226" i="2"/>
  <c r="Z225" i="2"/>
  <c r="Y225" i="2"/>
  <c r="H225" i="2"/>
  <c r="G225" i="2"/>
  <c r="F225" i="2"/>
  <c r="Z224" i="2"/>
  <c r="Y224" i="2"/>
  <c r="H224" i="2"/>
  <c r="G224" i="2"/>
  <c r="F224" i="2"/>
  <c r="Z223" i="2"/>
  <c r="Y223" i="2"/>
  <c r="H223" i="2"/>
  <c r="G223" i="2"/>
  <c r="F223" i="2"/>
  <c r="Z222" i="2"/>
  <c r="Y222" i="2"/>
  <c r="H222" i="2"/>
  <c r="G222" i="2"/>
  <c r="F222" i="2"/>
  <c r="Z221" i="2"/>
  <c r="Y221" i="2"/>
  <c r="H221" i="2"/>
  <c r="G221" i="2"/>
  <c r="F221" i="2"/>
  <c r="Z220" i="2"/>
  <c r="Y220" i="2"/>
  <c r="H220" i="2"/>
  <c r="G220" i="2"/>
  <c r="F220" i="2"/>
  <c r="Z219" i="2"/>
  <c r="Y219" i="2"/>
  <c r="H219" i="2"/>
  <c r="G219" i="2"/>
  <c r="F219" i="2"/>
  <c r="Z218" i="2"/>
  <c r="Y218" i="2"/>
  <c r="H218" i="2"/>
  <c r="G218" i="2"/>
  <c r="F218" i="2"/>
  <c r="Z217" i="2"/>
  <c r="Y217" i="2"/>
  <c r="H217" i="2"/>
  <c r="G217" i="2"/>
  <c r="F217" i="2"/>
  <c r="Z216" i="2"/>
  <c r="Y216" i="2"/>
  <c r="H216" i="2"/>
  <c r="G216" i="2"/>
  <c r="F216" i="2"/>
  <c r="Z215" i="2"/>
  <c r="Y215" i="2"/>
  <c r="H215" i="2"/>
  <c r="G215" i="2"/>
  <c r="F215" i="2"/>
  <c r="Z214" i="2"/>
  <c r="Y214" i="2"/>
  <c r="H214" i="2"/>
  <c r="G214" i="2"/>
  <c r="F214" i="2"/>
  <c r="Z213" i="2"/>
  <c r="Y213" i="2"/>
  <c r="H213" i="2"/>
  <c r="G213" i="2"/>
  <c r="F213" i="2"/>
  <c r="Z212" i="2"/>
  <c r="Y212" i="2"/>
  <c r="H212" i="2"/>
  <c r="G212" i="2"/>
  <c r="F212" i="2"/>
  <c r="Z211" i="2"/>
  <c r="Y211" i="2"/>
  <c r="H211" i="2"/>
  <c r="G211" i="2"/>
  <c r="F211" i="2"/>
  <c r="Z210" i="2"/>
  <c r="Y210" i="2"/>
  <c r="H210" i="2"/>
  <c r="G210" i="2"/>
  <c r="F210" i="2"/>
  <c r="Z209" i="2"/>
  <c r="Y209" i="2"/>
  <c r="H209" i="2"/>
  <c r="G209" i="2"/>
  <c r="F209" i="2"/>
  <c r="Z208" i="2"/>
  <c r="Y208" i="2"/>
  <c r="H208" i="2"/>
  <c r="G208" i="2"/>
  <c r="F208" i="2"/>
  <c r="Z207" i="2"/>
  <c r="Y207" i="2"/>
  <c r="H207" i="2"/>
  <c r="G207" i="2"/>
  <c r="F207" i="2"/>
  <c r="Z206" i="2"/>
  <c r="Y206" i="2"/>
  <c r="H206" i="2"/>
  <c r="G206" i="2"/>
  <c r="F206" i="2"/>
  <c r="Z205" i="2"/>
  <c r="Y205" i="2"/>
  <c r="H205" i="2"/>
  <c r="G205" i="2"/>
  <c r="F205" i="2"/>
  <c r="Z204" i="2"/>
  <c r="Y204" i="2"/>
  <c r="H204" i="2"/>
  <c r="G204" i="2"/>
  <c r="F204" i="2"/>
  <c r="Z203" i="2"/>
  <c r="Y203" i="2"/>
  <c r="H203" i="2"/>
  <c r="G203" i="2"/>
  <c r="F203" i="2"/>
  <c r="Z202" i="2"/>
  <c r="Y202" i="2"/>
  <c r="H202" i="2"/>
  <c r="G202" i="2"/>
  <c r="F202" i="2"/>
  <c r="Z201" i="2"/>
  <c r="Y201" i="2"/>
  <c r="H201" i="2"/>
  <c r="G201" i="2"/>
  <c r="F201" i="2"/>
  <c r="Z200" i="2"/>
  <c r="Y200" i="2"/>
  <c r="H200" i="2"/>
  <c r="G200" i="2"/>
  <c r="F200" i="2"/>
  <c r="Z199" i="2"/>
  <c r="Y199" i="2"/>
  <c r="H199" i="2"/>
  <c r="G199" i="2"/>
  <c r="F199" i="2"/>
  <c r="Z198" i="2"/>
  <c r="Y198" i="2"/>
  <c r="H198" i="2"/>
  <c r="G198" i="2"/>
  <c r="F198" i="2"/>
  <c r="Z197" i="2"/>
  <c r="Y197" i="2"/>
  <c r="H197" i="2"/>
  <c r="G197" i="2"/>
  <c r="F197" i="2"/>
  <c r="Z196" i="2"/>
  <c r="Y196" i="2"/>
  <c r="H196" i="2"/>
  <c r="G196" i="2"/>
  <c r="F196" i="2"/>
  <c r="Z195" i="2"/>
  <c r="Y195" i="2"/>
  <c r="H195" i="2"/>
  <c r="G195" i="2"/>
  <c r="F195" i="2"/>
  <c r="Z194" i="2"/>
  <c r="Y194" i="2"/>
  <c r="H194" i="2"/>
  <c r="G194" i="2"/>
  <c r="F194" i="2"/>
  <c r="Z193" i="2"/>
  <c r="Y193" i="2"/>
  <c r="H193" i="2"/>
  <c r="G193" i="2"/>
  <c r="F193" i="2"/>
  <c r="Z192" i="2"/>
  <c r="Y192" i="2"/>
  <c r="H192" i="2"/>
  <c r="G192" i="2"/>
  <c r="F192" i="2"/>
  <c r="Z191" i="2"/>
  <c r="Y191" i="2"/>
  <c r="H191" i="2"/>
  <c r="G191" i="2"/>
  <c r="F191" i="2"/>
  <c r="Z190" i="2"/>
  <c r="Y190" i="2"/>
  <c r="H190" i="2"/>
  <c r="G190" i="2"/>
  <c r="F190" i="2"/>
  <c r="Z189" i="2"/>
  <c r="Y189" i="2"/>
  <c r="H189" i="2"/>
  <c r="G189" i="2"/>
  <c r="F189" i="2"/>
  <c r="Z188" i="2"/>
  <c r="Y188" i="2"/>
  <c r="H188" i="2"/>
  <c r="G188" i="2"/>
  <c r="F188" i="2"/>
  <c r="Z187" i="2"/>
  <c r="Y187" i="2"/>
  <c r="H187" i="2"/>
  <c r="G187" i="2"/>
  <c r="F187" i="2"/>
  <c r="Z186" i="2"/>
  <c r="Y186" i="2"/>
  <c r="H186" i="2"/>
  <c r="G186" i="2"/>
  <c r="F186" i="2"/>
  <c r="Z185" i="2"/>
  <c r="Y185" i="2"/>
  <c r="H185" i="2"/>
  <c r="G185" i="2"/>
  <c r="F185" i="2"/>
  <c r="Z184" i="2"/>
  <c r="Y184" i="2"/>
  <c r="H184" i="2"/>
  <c r="G184" i="2"/>
  <c r="F184" i="2"/>
  <c r="Z183" i="2"/>
  <c r="Y183" i="2"/>
  <c r="H183" i="2"/>
  <c r="G183" i="2"/>
  <c r="F183" i="2"/>
  <c r="Z182" i="2"/>
  <c r="Y182" i="2"/>
  <c r="H182" i="2"/>
  <c r="G182" i="2"/>
  <c r="F182" i="2"/>
  <c r="Z181" i="2"/>
  <c r="Y181" i="2"/>
  <c r="H181" i="2"/>
  <c r="G181" i="2"/>
  <c r="F181" i="2"/>
  <c r="Z180" i="2"/>
  <c r="Y180" i="2"/>
  <c r="H180" i="2"/>
  <c r="G180" i="2"/>
  <c r="F180" i="2"/>
  <c r="Z179" i="2"/>
  <c r="Y179" i="2"/>
  <c r="H179" i="2"/>
  <c r="G179" i="2"/>
  <c r="F179" i="2"/>
  <c r="Z178" i="2"/>
  <c r="Y178" i="2"/>
  <c r="H178" i="2"/>
  <c r="G178" i="2"/>
  <c r="F178" i="2"/>
  <c r="Z177" i="2"/>
  <c r="Y177" i="2"/>
  <c r="H177" i="2"/>
  <c r="G177" i="2"/>
  <c r="F177" i="2"/>
  <c r="Z176" i="2"/>
  <c r="Y176" i="2"/>
  <c r="H176" i="2"/>
  <c r="G176" i="2"/>
  <c r="F176" i="2"/>
  <c r="Z175" i="2"/>
  <c r="Y175" i="2"/>
  <c r="H175" i="2"/>
  <c r="G175" i="2"/>
  <c r="F175" i="2"/>
  <c r="Z174" i="2"/>
  <c r="Y174" i="2"/>
  <c r="H174" i="2"/>
  <c r="G174" i="2"/>
  <c r="F174" i="2"/>
  <c r="Z173" i="2"/>
  <c r="Y173" i="2"/>
  <c r="H173" i="2"/>
  <c r="G173" i="2"/>
  <c r="F173" i="2"/>
  <c r="Z172" i="2"/>
  <c r="Y172" i="2"/>
  <c r="H172" i="2"/>
  <c r="G172" i="2"/>
  <c r="F172" i="2"/>
  <c r="Z171" i="2"/>
  <c r="Y171" i="2"/>
  <c r="H171" i="2"/>
  <c r="G171" i="2"/>
  <c r="F171" i="2"/>
  <c r="Z170" i="2"/>
  <c r="Y170" i="2"/>
  <c r="H170" i="2"/>
  <c r="G170" i="2"/>
  <c r="F170" i="2"/>
  <c r="Z169" i="2"/>
  <c r="Y169" i="2"/>
  <c r="H169" i="2"/>
  <c r="G169" i="2"/>
  <c r="F169" i="2"/>
  <c r="Z168" i="2"/>
  <c r="Y168" i="2"/>
  <c r="H168" i="2"/>
  <c r="G168" i="2"/>
  <c r="F168" i="2"/>
  <c r="Z167" i="2"/>
  <c r="Y167" i="2"/>
  <c r="H167" i="2"/>
  <c r="G167" i="2"/>
  <c r="F167" i="2"/>
  <c r="Z166" i="2"/>
  <c r="Y166" i="2"/>
  <c r="H166" i="2"/>
  <c r="G166" i="2"/>
  <c r="F166" i="2"/>
  <c r="Z165" i="2"/>
  <c r="Y165" i="2"/>
  <c r="H165" i="2"/>
  <c r="G165" i="2"/>
  <c r="F165" i="2"/>
  <c r="AA1481" i="2"/>
  <c r="AB1481" i="2"/>
  <c r="AC1481" i="2"/>
  <c r="M3" i="14"/>
  <c r="M4" i="14"/>
  <c r="M5" i="14"/>
  <c r="M6" i="14"/>
  <c r="M7" i="14"/>
  <c r="M8" i="14"/>
  <c r="M9" i="14"/>
  <c r="M10" i="14"/>
  <c r="M2" i="14"/>
  <c r="L3" i="14"/>
  <c r="L4" i="14"/>
  <c r="L5" i="14"/>
  <c r="L6" i="14"/>
  <c r="L7" i="14"/>
  <c r="L8" i="14"/>
  <c r="L9" i="14"/>
  <c r="L10" i="14"/>
  <c r="L2" i="14"/>
  <c r="Q85" i="11"/>
  <c r="Q86" i="11"/>
  <c r="Q87" i="11"/>
  <c r="Q88" i="11"/>
  <c r="Q89" i="11"/>
  <c r="Q90" i="11"/>
  <c r="Q91" i="11"/>
  <c r="Q92" i="11"/>
  <c r="Q93" i="11"/>
  <c r="Q94" i="11"/>
  <c r="Q95" i="11"/>
  <c r="Q96" i="11"/>
  <c r="Q97" i="11"/>
  <c r="Q98" i="11"/>
  <c r="Q99" i="11"/>
  <c r="Q100" i="11"/>
  <c r="Q101" i="11"/>
  <c r="Q102" i="11"/>
  <c r="Q103" i="11"/>
  <c r="Q104" i="11"/>
  <c r="Q105" i="11"/>
  <c r="Q106" i="11"/>
  <c r="Q107" i="11"/>
  <c r="Q108" i="11"/>
  <c r="Q109" i="11"/>
  <c r="Q110" i="11"/>
  <c r="Q111" i="11"/>
  <c r="Q112" i="11"/>
  <c r="Q113" i="11"/>
  <c r="Q114" i="11"/>
  <c r="Q115" i="11"/>
  <c r="Q116" i="11"/>
  <c r="Q117" i="11"/>
  <c r="Q118" i="11"/>
  <c r="Q119" i="11"/>
  <c r="Q120" i="11"/>
  <c r="Q121" i="11"/>
  <c r="Q122" i="11"/>
  <c r="Q123" i="11"/>
  <c r="Q124" i="11"/>
  <c r="Q125" i="11"/>
  <c r="Q126" i="11"/>
  <c r="Q127" i="11"/>
  <c r="Q128" i="11"/>
  <c r="Q129" i="11"/>
  <c r="Q130" i="11"/>
  <c r="Q131" i="11"/>
  <c r="Q132" i="11"/>
  <c r="Q133" i="11"/>
  <c r="Q134" i="11"/>
  <c r="Q135" i="11"/>
  <c r="Q136" i="11"/>
  <c r="Q137" i="11"/>
  <c r="Q138" i="11"/>
  <c r="Q139" i="11"/>
  <c r="Q140" i="11"/>
  <c r="Q141" i="11"/>
  <c r="Q142" i="11"/>
  <c r="Q143" i="11"/>
  <c r="Q144" i="11"/>
  <c r="Q145" i="11"/>
  <c r="Q146" i="11"/>
  <c r="Q147" i="11"/>
  <c r="Q148" i="11"/>
  <c r="Q149" i="11"/>
  <c r="Q150" i="11"/>
  <c r="Q151" i="11"/>
  <c r="Q152" i="11"/>
  <c r="Q153" i="11"/>
  <c r="Q154" i="11"/>
  <c r="Q155" i="11"/>
  <c r="Q156" i="11"/>
  <c r="Q157" i="11"/>
  <c r="Q158" i="11"/>
  <c r="Q159" i="11"/>
  <c r="Q160" i="11"/>
  <c r="Q161" i="11"/>
  <c r="Q162" i="11"/>
  <c r="Q163" i="11"/>
  <c r="Q164" i="11"/>
  <c r="Q165" i="11"/>
  <c r="Q166" i="11"/>
  <c r="Q167" i="11"/>
  <c r="Q168" i="11"/>
  <c r="Q169" i="11"/>
  <c r="Q170" i="11"/>
  <c r="Q171" i="11"/>
  <c r="Q172" i="11"/>
  <c r="Q173" i="11"/>
  <c r="Q174" i="11"/>
  <c r="Q175" i="11"/>
  <c r="Q176" i="11"/>
  <c r="Q177" i="11"/>
  <c r="Q178" i="11"/>
  <c r="Q179" i="11"/>
  <c r="Q180" i="11"/>
  <c r="Q181" i="11"/>
  <c r="Q182" i="11"/>
  <c r="Q183" i="11"/>
  <c r="Q184" i="11"/>
  <c r="Q185" i="11"/>
  <c r="Q186" i="11"/>
  <c r="Q187" i="11"/>
  <c r="Q188" i="11"/>
  <c r="Q189" i="11"/>
  <c r="Q190" i="11"/>
  <c r="Q191" i="11"/>
  <c r="Q192" i="11"/>
  <c r="Q193" i="11"/>
  <c r="Q194" i="11"/>
  <c r="Q195" i="11"/>
  <c r="Q196" i="11"/>
  <c r="Q197" i="11"/>
  <c r="Q198" i="11"/>
  <c r="Q199" i="11"/>
  <c r="Q200" i="11"/>
  <c r="Q201" i="11"/>
  <c r="Q202" i="11"/>
  <c r="Q203" i="11"/>
  <c r="Q204" i="11"/>
  <c r="Q205" i="11"/>
  <c r="Q206" i="11"/>
  <c r="Q207" i="11"/>
  <c r="Q208" i="11"/>
  <c r="Q209" i="11"/>
  <c r="Q210" i="11"/>
  <c r="Q211" i="11"/>
  <c r="Q212" i="11"/>
  <c r="Q213" i="11"/>
  <c r="Q214" i="11"/>
  <c r="Q215" i="11"/>
  <c r="Q216" i="11"/>
  <c r="Q217" i="11"/>
  <c r="Q218" i="11"/>
  <c r="Q219" i="11"/>
  <c r="Q220" i="11"/>
  <c r="Q221" i="11"/>
  <c r="Q222" i="11"/>
  <c r="Q223" i="11"/>
  <c r="Q224" i="11"/>
  <c r="Q225" i="11"/>
  <c r="Q226" i="11"/>
  <c r="Q227" i="11"/>
  <c r="Q228" i="11"/>
  <c r="Q229" i="11"/>
  <c r="Q230" i="11"/>
  <c r="Q231" i="11"/>
  <c r="Q232" i="11"/>
  <c r="Q233" i="11"/>
  <c r="Q234" i="11"/>
  <c r="Q235" i="11"/>
  <c r="Q236" i="11"/>
  <c r="Q237" i="11"/>
  <c r="Q238" i="11"/>
  <c r="Q239" i="11"/>
  <c r="Q240" i="11"/>
  <c r="Q241" i="11"/>
  <c r="Q242" i="11"/>
  <c r="Q243" i="11"/>
  <c r="Q244" i="11"/>
  <c r="Q245" i="11"/>
  <c r="Q246" i="11"/>
  <c r="Q247" i="11"/>
  <c r="Q248" i="11"/>
  <c r="Q249" i="11"/>
  <c r="Q250" i="11"/>
  <c r="Q251" i="11"/>
  <c r="Q252" i="11"/>
  <c r="Q253" i="11"/>
  <c r="Q254" i="11"/>
  <c r="Q255" i="11"/>
  <c r="Q256" i="11"/>
  <c r="Q257" i="11"/>
  <c r="Q258" i="11"/>
  <c r="Q259" i="11"/>
  <c r="Q260" i="11"/>
  <c r="Q261" i="11"/>
  <c r="Q262" i="11"/>
  <c r="Q263" i="11"/>
  <c r="Q264" i="11"/>
  <c r="Q265" i="11"/>
  <c r="Q266" i="11"/>
  <c r="Q267" i="11"/>
  <c r="Q268" i="11"/>
  <c r="Q269" i="11"/>
  <c r="Q270" i="11"/>
  <c r="Q271" i="11"/>
  <c r="Q272" i="11"/>
  <c r="Q273" i="11"/>
  <c r="Q274" i="11"/>
  <c r="Q275" i="11"/>
  <c r="Q276" i="11"/>
  <c r="Q277" i="11"/>
  <c r="Q278" i="11"/>
  <c r="Q279" i="11"/>
  <c r="Q280" i="11"/>
  <c r="Q281" i="11"/>
  <c r="Q282" i="11"/>
  <c r="Q283" i="11"/>
  <c r="Q284" i="11"/>
  <c r="Q285" i="11"/>
  <c r="Q286" i="11"/>
  <c r="Q287" i="11"/>
  <c r="Q288" i="11"/>
  <c r="Q289" i="11"/>
  <c r="Q290" i="11"/>
  <c r="Q291" i="11"/>
  <c r="Q292" i="11"/>
  <c r="Q293" i="11"/>
  <c r="Q294" i="11"/>
  <c r="Q295" i="11"/>
  <c r="Q296" i="11"/>
  <c r="Q297" i="11"/>
  <c r="Q298" i="11"/>
  <c r="Q299" i="11"/>
  <c r="Q300" i="11"/>
  <c r="Q301" i="11"/>
  <c r="Q302" i="11"/>
  <c r="Q303" i="11"/>
  <c r="Q304" i="11"/>
  <c r="Q305" i="11"/>
  <c r="Q306" i="11"/>
  <c r="Q307" i="11"/>
  <c r="Q308" i="11"/>
  <c r="Q309" i="11"/>
  <c r="Q310" i="11"/>
  <c r="Q311" i="11"/>
  <c r="Q312" i="11"/>
  <c r="Q313" i="11"/>
  <c r="Q314" i="11"/>
  <c r="Q315" i="11"/>
  <c r="Q316" i="11"/>
  <c r="Q317" i="11"/>
  <c r="Q318" i="11"/>
  <c r="Q319" i="11"/>
  <c r="Q320" i="11"/>
  <c r="Q321" i="11"/>
  <c r="Q322" i="11"/>
  <c r="Q323" i="11"/>
  <c r="Q324" i="11"/>
  <c r="Q325" i="11"/>
  <c r="Q326" i="11"/>
  <c r="Q327" i="11"/>
  <c r="Q328" i="11"/>
  <c r="Q329" i="11"/>
  <c r="Q330" i="11"/>
  <c r="Q331" i="11"/>
  <c r="Q332" i="11"/>
  <c r="Q333" i="11"/>
  <c r="Q334" i="11"/>
  <c r="Q335" i="11"/>
  <c r="Q336" i="11"/>
  <c r="Q337" i="11"/>
  <c r="Q338" i="11"/>
  <c r="Q339" i="11"/>
  <c r="Q340" i="11"/>
  <c r="Q341" i="11"/>
  <c r="Q342" i="11"/>
  <c r="Q343" i="11"/>
  <c r="Q344" i="11"/>
  <c r="Q345" i="11"/>
  <c r="Q346" i="11"/>
  <c r="Q347" i="11"/>
  <c r="Q348" i="11"/>
  <c r="Q349" i="11"/>
  <c r="Q350" i="11"/>
  <c r="Q351" i="11"/>
  <c r="Q352" i="11"/>
  <c r="Q353" i="11"/>
  <c r="Q354" i="11"/>
  <c r="Q355" i="11"/>
  <c r="Q356" i="11"/>
  <c r="Q357" i="11"/>
  <c r="Q358" i="11"/>
  <c r="Q359" i="11"/>
  <c r="Q360" i="11"/>
  <c r="Q361" i="11"/>
  <c r="Q362" i="11"/>
  <c r="Q363" i="11"/>
  <c r="Q364" i="11"/>
  <c r="Q365" i="11"/>
  <c r="Q366" i="11"/>
  <c r="Q367" i="11"/>
  <c r="Q368" i="11"/>
  <c r="Q369" i="11"/>
  <c r="Q370" i="11"/>
  <c r="Q371" i="11"/>
  <c r="Q372" i="11"/>
  <c r="Q373" i="11"/>
  <c r="Q374" i="11"/>
  <c r="Q375" i="11"/>
  <c r="Q376" i="11"/>
  <c r="Q377" i="11"/>
  <c r="Q378" i="11"/>
  <c r="Q379" i="11"/>
  <c r="Q380" i="11"/>
  <c r="Q381" i="11"/>
  <c r="Q382" i="11"/>
  <c r="Q383" i="11"/>
  <c r="Q384" i="11"/>
  <c r="Q385" i="11"/>
  <c r="Q386" i="11"/>
  <c r="Q387" i="11"/>
  <c r="Q388" i="11"/>
  <c r="Q389" i="11"/>
  <c r="Q390" i="11"/>
  <c r="Q391" i="11"/>
  <c r="Q392" i="11"/>
  <c r="Q393" i="11"/>
  <c r="Q394" i="11"/>
  <c r="Q395" i="11"/>
  <c r="Q396" i="11"/>
  <c r="Q397" i="11"/>
  <c r="Q398" i="11"/>
  <c r="Q399" i="11"/>
  <c r="Q400" i="11"/>
  <c r="Q401" i="11"/>
  <c r="Q402" i="11"/>
  <c r="Q403" i="11"/>
  <c r="Q404" i="11"/>
  <c r="Q405" i="11"/>
  <c r="Q406" i="11"/>
  <c r="Q407" i="11"/>
  <c r="Q408" i="11"/>
  <c r="Q409" i="11"/>
  <c r="Q410" i="11"/>
  <c r="Q411" i="11"/>
  <c r="Q412" i="11"/>
  <c r="Q413" i="11"/>
  <c r="Q414" i="11"/>
  <c r="Q415" i="11"/>
  <c r="Q416" i="11"/>
  <c r="Q417" i="11"/>
  <c r="Q418" i="11"/>
  <c r="Q419" i="11"/>
  <c r="Q420" i="11"/>
  <c r="Q421" i="11"/>
  <c r="Q422" i="11"/>
  <c r="Q423" i="11"/>
  <c r="Q424" i="11"/>
  <c r="Q425" i="11"/>
  <c r="Q426" i="11"/>
  <c r="Q427" i="11"/>
  <c r="Q428" i="11"/>
  <c r="Q429" i="11"/>
  <c r="Q430" i="11"/>
  <c r="Q431" i="11"/>
  <c r="Q432" i="11"/>
  <c r="Q433" i="11"/>
  <c r="Q434" i="11"/>
  <c r="Q435" i="11"/>
  <c r="Q436" i="11"/>
  <c r="Q437" i="11"/>
  <c r="Q438" i="11"/>
  <c r="Q439" i="11"/>
  <c r="Q440" i="11"/>
  <c r="Q441" i="11"/>
  <c r="Q442" i="11"/>
  <c r="Q443" i="11"/>
  <c r="Q444" i="11"/>
  <c r="Q445" i="11"/>
  <c r="Q446" i="11"/>
  <c r="Q447" i="11"/>
  <c r="Q448" i="11"/>
  <c r="Q449" i="11"/>
  <c r="Q450" i="11"/>
  <c r="Q451" i="11"/>
  <c r="Q452" i="11"/>
  <c r="Q453" i="11"/>
  <c r="Q454" i="11"/>
  <c r="Q455" i="11"/>
  <c r="Q456" i="11"/>
  <c r="Q457" i="11"/>
  <c r="Q458" i="11"/>
  <c r="Q459" i="11"/>
  <c r="Q460" i="11"/>
  <c r="Q461" i="11"/>
  <c r="Q462" i="11"/>
  <c r="Q463" i="11"/>
  <c r="Q464" i="11"/>
  <c r="Q465" i="11"/>
  <c r="Q466" i="11"/>
  <c r="Q467" i="11"/>
  <c r="Q468" i="11"/>
  <c r="Q469" i="11"/>
  <c r="Q470" i="11"/>
  <c r="Q471" i="11"/>
  <c r="Q472" i="11"/>
  <c r="Q473" i="11"/>
  <c r="Q474" i="11"/>
  <c r="Q475" i="11"/>
  <c r="Q476" i="11"/>
  <c r="Q477" i="11"/>
  <c r="Q478" i="11"/>
  <c r="Q479" i="11"/>
  <c r="Q480" i="11"/>
  <c r="Q481" i="11"/>
  <c r="Q482" i="11"/>
  <c r="Q483" i="11"/>
  <c r="Q484" i="11"/>
  <c r="Q485" i="11"/>
  <c r="Q486" i="11"/>
  <c r="Q487" i="11"/>
  <c r="Q488" i="11"/>
  <c r="Q489" i="11"/>
  <c r="Q490" i="11"/>
  <c r="Q491" i="11"/>
  <c r="Q492" i="11"/>
  <c r="Q493" i="11"/>
  <c r="Q494" i="11"/>
  <c r="Q495" i="11"/>
  <c r="Q496" i="11"/>
  <c r="Q497" i="11"/>
  <c r="Q498" i="11"/>
  <c r="Q499" i="11"/>
  <c r="Q500" i="11"/>
  <c r="Q501" i="11"/>
  <c r="Q502" i="11"/>
  <c r="Q503" i="11"/>
  <c r="Q504" i="11"/>
  <c r="Q505" i="11"/>
  <c r="Q506" i="11"/>
  <c r="Q507" i="11"/>
  <c r="Q508" i="11"/>
  <c r="Q509" i="11"/>
  <c r="Q510" i="11"/>
  <c r="Q511" i="11"/>
  <c r="Q512" i="11"/>
  <c r="Q513" i="11"/>
  <c r="Q514" i="11"/>
  <c r="Q515" i="11"/>
  <c r="Q516" i="11"/>
  <c r="Q517" i="11"/>
  <c r="Q518" i="11"/>
  <c r="Q519" i="11"/>
  <c r="Q520" i="11"/>
  <c r="Q521" i="11"/>
  <c r="Q522" i="11"/>
  <c r="Q523" i="11"/>
  <c r="Q524" i="11"/>
  <c r="Q525" i="11"/>
  <c r="Q526" i="11"/>
  <c r="Q527" i="11"/>
  <c r="Q528" i="11"/>
  <c r="Q529" i="11"/>
  <c r="Q530" i="11"/>
  <c r="Q531" i="11"/>
  <c r="Q532" i="11"/>
  <c r="Q533" i="11"/>
  <c r="Q534" i="11"/>
  <c r="Q535" i="11"/>
  <c r="Q536" i="11"/>
  <c r="Q537" i="11"/>
  <c r="Q538" i="11"/>
  <c r="Q539" i="11"/>
  <c r="Q540" i="11"/>
  <c r="Q541" i="11"/>
  <c r="Q542" i="11"/>
  <c r="Q543" i="11"/>
  <c r="Q544" i="11"/>
  <c r="Q545" i="11"/>
  <c r="Q546" i="11"/>
  <c r="Q547" i="11"/>
  <c r="Q548" i="11"/>
  <c r="Q549" i="11"/>
  <c r="Q550" i="11"/>
  <c r="Q551" i="11"/>
  <c r="Q552" i="11"/>
  <c r="Q553" i="11"/>
  <c r="Q554" i="11"/>
  <c r="Q555" i="11"/>
  <c r="Q556" i="11"/>
  <c r="Q557" i="11"/>
  <c r="Q558" i="11"/>
  <c r="Q559" i="11"/>
  <c r="Q560" i="11"/>
  <c r="Q561" i="11"/>
  <c r="Q562" i="11"/>
  <c r="Q563" i="11"/>
  <c r="Q564" i="11"/>
  <c r="Q565" i="11"/>
  <c r="Q566" i="11"/>
  <c r="Q567" i="11"/>
  <c r="Q568" i="11"/>
  <c r="Q569" i="11"/>
  <c r="Q570" i="11"/>
  <c r="Q571" i="11"/>
  <c r="Q572" i="11"/>
  <c r="Q573" i="11"/>
  <c r="Q574" i="11"/>
  <c r="Q575" i="11"/>
  <c r="Q576" i="11"/>
  <c r="Q577" i="11"/>
  <c r="Q578" i="11"/>
  <c r="Q579" i="11"/>
  <c r="Q580" i="11"/>
  <c r="Q581" i="11"/>
  <c r="Q582" i="11"/>
  <c r="Q583" i="11"/>
  <c r="Q584" i="11"/>
  <c r="Q585" i="11"/>
  <c r="Q586" i="11"/>
  <c r="Q587" i="11"/>
  <c r="Q588" i="11"/>
  <c r="Q589" i="11"/>
  <c r="Q590" i="11"/>
  <c r="Q591" i="11"/>
  <c r="Q592" i="11"/>
  <c r="Q593" i="11"/>
  <c r="Q594" i="11"/>
  <c r="Q595" i="11"/>
  <c r="Q596" i="11"/>
  <c r="Q597" i="11"/>
  <c r="Q598" i="11"/>
  <c r="Q599" i="11"/>
  <c r="Q600" i="11"/>
  <c r="Q601" i="11"/>
  <c r="Q602" i="11"/>
  <c r="Q603" i="11"/>
  <c r="Q604" i="11"/>
  <c r="Q605" i="11"/>
  <c r="Q606" i="11"/>
  <c r="Q607" i="11"/>
  <c r="Q608" i="11"/>
  <c r="Q609" i="11"/>
  <c r="Q610" i="11"/>
  <c r="Q611" i="11"/>
  <c r="Q612" i="11"/>
  <c r="Q613" i="11"/>
  <c r="Q614" i="11"/>
  <c r="Q615" i="11"/>
  <c r="Q616" i="11"/>
  <c r="Q617" i="11"/>
  <c r="Q618" i="11"/>
  <c r="Q619" i="11"/>
  <c r="Q620" i="11"/>
  <c r="Q621" i="11"/>
  <c r="Q622" i="11"/>
  <c r="Q623" i="11"/>
  <c r="Q624" i="11"/>
  <c r="Q625" i="11"/>
  <c r="Q626" i="11"/>
  <c r="Q627" i="11"/>
  <c r="Q628" i="11"/>
  <c r="Q629" i="11"/>
  <c r="Q630" i="11"/>
  <c r="Q631" i="11"/>
  <c r="Q632" i="11"/>
  <c r="Q633" i="11"/>
  <c r="Q634" i="11"/>
  <c r="Q635" i="11"/>
  <c r="Q636" i="11"/>
  <c r="Q637" i="11"/>
  <c r="Q638" i="11"/>
  <c r="Q639" i="11"/>
  <c r="Q640" i="11"/>
  <c r="Q641" i="11"/>
  <c r="Q642" i="11"/>
  <c r="Q643" i="11"/>
  <c r="Q644" i="11"/>
  <c r="Q645" i="11"/>
  <c r="Q646" i="11"/>
  <c r="Q647" i="11"/>
  <c r="Q648" i="11"/>
  <c r="Q649" i="11"/>
  <c r="Q650" i="11"/>
  <c r="Q651" i="11"/>
  <c r="Q652" i="11"/>
  <c r="Q653" i="11"/>
  <c r="Q654" i="11"/>
  <c r="Q655" i="11"/>
  <c r="Q656" i="11"/>
  <c r="Q657" i="11"/>
  <c r="Q658" i="11"/>
  <c r="Q659" i="11"/>
  <c r="Q660" i="11"/>
  <c r="Q661" i="11"/>
  <c r="Q662" i="11"/>
  <c r="Q663" i="11"/>
  <c r="Q664" i="11"/>
  <c r="Q665" i="11"/>
  <c r="Q666" i="11"/>
  <c r="Q667" i="11"/>
  <c r="Q668" i="11"/>
  <c r="Q669" i="11"/>
  <c r="Q670" i="11"/>
  <c r="Q671" i="11"/>
  <c r="Q672" i="11"/>
  <c r="Q673" i="11"/>
  <c r="Q674" i="11"/>
  <c r="Q675" i="11"/>
  <c r="Q676" i="11"/>
  <c r="Q677" i="11"/>
  <c r="Q678" i="11"/>
  <c r="Q679" i="11"/>
  <c r="Q680" i="11"/>
  <c r="Q681" i="11"/>
  <c r="Q682" i="11"/>
  <c r="Q683" i="11"/>
  <c r="Q684" i="11"/>
  <c r="Q685" i="11"/>
  <c r="Q686" i="11"/>
  <c r="Q687" i="11"/>
  <c r="Q688" i="11"/>
  <c r="Q689" i="11"/>
  <c r="Q690" i="11"/>
  <c r="Q691" i="11"/>
  <c r="Q692" i="11"/>
  <c r="Q693" i="11"/>
  <c r="Q694" i="11"/>
  <c r="Q695" i="11"/>
  <c r="Q696" i="11"/>
  <c r="Q697" i="11"/>
  <c r="Q698" i="11"/>
  <c r="Q699" i="11"/>
  <c r="Q700" i="11"/>
  <c r="Q701" i="11"/>
  <c r="Q702" i="11"/>
  <c r="Q703" i="11"/>
  <c r="Q704" i="11"/>
  <c r="Q705" i="11"/>
  <c r="Q706" i="11"/>
  <c r="Q707" i="11"/>
  <c r="Q708" i="11"/>
  <c r="Q709" i="11"/>
  <c r="Q710" i="11"/>
  <c r="Q711" i="11"/>
  <c r="Q712" i="11"/>
  <c r="Q713" i="11"/>
  <c r="Q714" i="11"/>
  <c r="Q715" i="11"/>
  <c r="Q716" i="11"/>
  <c r="Q717" i="11"/>
  <c r="Q718" i="11"/>
  <c r="Q719" i="11"/>
  <c r="Q720" i="11"/>
  <c r="Q721" i="11"/>
  <c r="Q722" i="11"/>
  <c r="Q723" i="11"/>
  <c r="Q724" i="11"/>
  <c r="Q725" i="11"/>
  <c r="Q726" i="11"/>
  <c r="Q727" i="11"/>
  <c r="Q728" i="11"/>
  <c r="Q729" i="11"/>
  <c r="Q730" i="11"/>
  <c r="Q731" i="11"/>
  <c r="Q732" i="11"/>
  <c r="Q733" i="11"/>
  <c r="Q734" i="11"/>
  <c r="Q735" i="11"/>
  <c r="Q736" i="11"/>
  <c r="Q737" i="11"/>
  <c r="Q738" i="11"/>
  <c r="Q739" i="11"/>
  <c r="Q740" i="11"/>
  <c r="Q741" i="11"/>
  <c r="Q742" i="11"/>
  <c r="Q743" i="11"/>
  <c r="Q744" i="11"/>
  <c r="Q745" i="11"/>
  <c r="Q746" i="11"/>
  <c r="Q747" i="11"/>
  <c r="Q748" i="11"/>
  <c r="Q749" i="11"/>
  <c r="Q750" i="11"/>
  <c r="Q751" i="11"/>
  <c r="Q752" i="11"/>
  <c r="Q753" i="11"/>
  <c r="Q754" i="11"/>
  <c r="Q755" i="11"/>
  <c r="Q756" i="11"/>
  <c r="Q757" i="11"/>
  <c r="Q758" i="11"/>
  <c r="Q759" i="11"/>
  <c r="Q760" i="11"/>
  <c r="Q761" i="11"/>
  <c r="Q762" i="11"/>
  <c r="Q763" i="11"/>
  <c r="Q764" i="11"/>
  <c r="Q765" i="11"/>
  <c r="Q766" i="11"/>
  <c r="Q767" i="11"/>
  <c r="Q768" i="11"/>
  <c r="Q769" i="11"/>
  <c r="Q770" i="11"/>
  <c r="Q771" i="11"/>
  <c r="Q772" i="11"/>
  <c r="Q773" i="11"/>
  <c r="Q774" i="11"/>
  <c r="Q775" i="11"/>
  <c r="Q776" i="11"/>
  <c r="Q777" i="11"/>
  <c r="Q778" i="11"/>
  <c r="Q779" i="11"/>
  <c r="Q780" i="11"/>
  <c r="Q781" i="11"/>
  <c r="Q782" i="11"/>
  <c r="Q783" i="11"/>
  <c r="Q784" i="11"/>
  <c r="Q785" i="11"/>
  <c r="Q786" i="11"/>
  <c r="Q787" i="11"/>
  <c r="Q788" i="11"/>
  <c r="Q789" i="11"/>
  <c r="Q790" i="11"/>
  <c r="Q791" i="11"/>
  <c r="Q792" i="11"/>
  <c r="Q793" i="11"/>
  <c r="Q794" i="11"/>
  <c r="Q795" i="11"/>
  <c r="Q796" i="11"/>
  <c r="Q797" i="11"/>
  <c r="Q798" i="11"/>
  <c r="Q799" i="11"/>
  <c r="Q800" i="11"/>
  <c r="Q801" i="11"/>
  <c r="Q802" i="11"/>
  <c r="Q803" i="11"/>
  <c r="Q804" i="11"/>
  <c r="Q805" i="11"/>
  <c r="Q806" i="11"/>
  <c r="Q807" i="11"/>
  <c r="Q808" i="11"/>
  <c r="Q809" i="11"/>
  <c r="Q810" i="11"/>
  <c r="Q811" i="11"/>
  <c r="Q812" i="11"/>
  <c r="Q813" i="11"/>
  <c r="Q814" i="11"/>
  <c r="Q815" i="11"/>
  <c r="Q816" i="11"/>
  <c r="Q817" i="11"/>
  <c r="Q818" i="11"/>
  <c r="Q819" i="11"/>
  <c r="Q820" i="11"/>
  <c r="Q821" i="11"/>
  <c r="Q822" i="11"/>
  <c r="Q823" i="11"/>
  <c r="Q824" i="11"/>
  <c r="Q825" i="11"/>
  <c r="Q826" i="11"/>
  <c r="Q827" i="11"/>
  <c r="Q828" i="11"/>
  <c r="Q829" i="11"/>
  <c r="Q830" i="11"/>
  <c r="Q831" i="11"/>
  <c r="Q832" i="11"/>
  <c r="Q833" i="11"/>
  <c r="Q834" i="11"/>
  <c r="Q835" i="11"/>
  <c r="Q836" i="11"/>
  <c r="Q837" i="11"/>
  <c r="Q838" i="11"/>
  <c r="Q839" i="11"/>
  <c r="Q840" i="11"/>
  <c r="Q841" i="11"/>
  <c r="Q842" i="11"/>
  <c r="Q843" i="11"/>
  <c r="Q844" i="11"/>
  <c r="Q845" i="11"/>
  <c r="Q846" i="11"/>
  <c r="Q847" i="11"/>
  <c r="Q848" i="11"/>
  <c r="Q849" i="11"/>
  <c r="Q850" i="11"/>
  <c r="Q851" i="11"/>
  <c r="Q852" i="11"/>
  <c r="Q853" i="11"/>
  <c r="Q854" i="11"/>
  <c r="Q855" i="11"/>
  <c r="Q856" i="11"/>
  <c r="Q857" i="11"/>
  <c r="Q858" i="11"/>
  <c r="Q859" i="11"/>
  <c r="Q860" i="11"/>
  <c r="Q861" i="11"/>
  <c r="Q862" i="11"/>
  <c r="Q863" i="11"/>
  <c r="Q864" i="11"/>
  <c r="Q865" i="11"/>
  <c r="Q866" i="11"/>
  <c r="Q867" i="11"/>
  <c r="Q868" i="11"/>
  <c r="Q869" i="11"/>
  <c r="Q870" i="11"/>
  <c r="Q871" i="11"/>
  <c r="Q872" i="11"/>
  <c r="Q873" i="11"/>
  <c r="Q874" i="11"/>
  <c r="Q875" i="11"/>
  <c r="Q876" i="11"/>
  <c r="Q877" i="11"/>
  <c r="Q878" i="11"/>
  <c r="Q879" i="11"/>
  <c r="Q880" i="11"/>
  <c r="Q881" i="11"/>
  <c r="Q882" i="11"/>
  <c r="Q883" i="11"/>
  <c r="Q884" i="11"/>
  <c r="Q885" i="11"/>
  <c r="Q886" i="11"/>
  <c r="Q887" i="11"/>
  <c r="Q888" i="11"/>
  <c r="Q889" i="11"/>
  <c r="Q890" i="11"/>
  <c r="Q891" i="11"/>
  <c r="Q892" i="11"/>
  <c r="Q893" i="11"/>
  <c r="Q894" i="11"/>
  <c r="Q895" i="11"/>
  <c r="Q896" i="11"/>
  <c r="Q897" i="11"/>
  <c r="Q898" i="11"/>
  <c r="Q899" i="11"/>
  <c r="Q900" i="11"/>
  <c r="Q901" i="11"/>
  <c r="Q902" i="11"/>
  <c r="Q903" i="11"/>
  <c r="Q904" i="11"/>
  <c r="Q905" i="11"/>
  <c r="Q906" i="11"/>
  <c r="Q907" i="11"/>
  <c r="Q908" i="11"/>
  <c r="Q909" i="11"/>
  <c r="Q910" i="11"/>
  <c r="Q911" i="11"/>
  <c r="Q912" i="11"/>
  <c r="Q913" i="11"/>
  <c r="Q914" i="11"/>
  <c r="Q915" i="11"/>
  <c r="Q916" i="11"/>
  <c r="Q917" i="11"/>
  <c r="Q918" i="11"/>
  <c r="Q919" i="11"/>
  <c r="Q920" i="11"/>
  <c r="Q921" i="11"/>
  <c r="Q922" i="11"/>
  <c r="Q923" i="11"/>
  <c r="Q924" i="11"/>
  <c r="Q925" i="11"/>
  <c r="Q926" i="11"/>
  <c r="Q927" i="11"/>
  <c r="Q928" i="11"/>
  <c r="Q929" i="11"/>
  <c r="Q930" i="11"/>
  <c r="Q931" i="11"/>
  <c r="Q932" i="11"/>
  <c r="Q933" i="11"/>
  <c r="Q934" i="11"/>
  <c r="Q935" i="11"/>
  <c r="Q936" i="11"/>
  <c r="Q937" i="11"/>
  <c r="Q938" i="11"/>
  <c r="Q939" i="11"/>
  <c r="Q940" i="11"/>
  <c r="Q941" i="11"/>
  <c r="Q942" i="11"/>
  <c r="Q943" i="11"/>
  <c r="Q944" i="11"/>
  <c r="Q945" i="11"/>
  <c r="Q946" i="11"/>
  <c r="Q947" i="11"/>
  <c r="Q948" i="11"/>
  <c r="Q949" i="11"/>
  <c r="Q950" i="11"/>
  <c r="Q951" i="11"/>
  <c r="Q952" i="11"/>
  <c r="Q953" i="11"/>
  <c r="Q954" i="11"/>
  <c r="Q955" i="11"/>
  <c r="Q956" i="11"/>
  <c r="Q957" i="11"/>
  <c r="Q958" i="11"/>
  <c r="Q959" i="11"/>
  <c r="Q960" i="11"/>
  <c r="Q961" i="11"/>
  <c r="Q962" i="11"/>
  <c r="Q963" i="11"/>
  <c r="Q964" i="11"/>
  <c r="Q965" i="11"/>
  <c r="Q966" i="11"/>
  <c r="Q967" i="11"/>
  <c r="Q968" i="11"/>
  <c r="Q969" i="11"/>
  <c r="Q970" i="11"/>
  <c r="Q971" i="11"/>
  <c r="Q972" i="11"/>
  <c r="Q973" i="11"/>
  <c r="Q974" i="11"/>
  <c r="Q975" i="11"/>
  <c r="Q976" i="11"/>
  <c r="Q977" i="11"/>
  <c r="Q978" i="11"/>
  <c r="Q979" i="11"/>
  <c r="Q980" i="11"/>
  <c r="Q981" i="11"/>
  <c r="Q982" i="11"/>
  <c r="Q983" i="11"/>
  <c r="Q984" i="11"/>
  <c r="Q985" i="11"/>
  <c r="Q986" i="11"/>
  <c r="Q987" i="11"/>
  <c r="Q988" i="11"/>
  <c r="Q989" i="11"/>
  <c r="Q990" i="11"/>
  <c r="Q991" i="11"/>
  <c r="Q992" i="11"/>
  <c r="Q993" i="11"/>
  <c r="Q994" i="11"/>
  <c r="Q995" i="11"/>
  <c r="Q996" i="11"/>
  <c r="Q997" i="11"/>
  <c r="Q998" i="11"/>
  <c r="Q999" i="11"/>
  <c r="Q1000" i="11"/>
  <c r="F4" i="10"/>
  <c r="G4" i="10"/>
  <c r="H4" i="10"/>
  <c r="F5" i="10"/>
  <c r="G5" i="10"/>
  <c r="H5" i="10"/>
  <c r="F6" i="10"/>
  <c r="G6" i="10"/>
  <c r="H6" i="10"/>
  <c r="F7" i="10"/>
  <c r="G7" i="10"/>
  <c r="H7" i="10"/>
  <c r="F8" i="10"/>
  <c r="G8" i="10"/>
  <c r="H8" i="10"/>
  <c r="F9" i="10"/>
  <c r="G9" i="10"/>
  <c r="H9" i="10"/>
  <c r="F10" i="10"/>
  <c r="G10" i="10"/>
  <c r="H10" i="10"/>
  <c r="F11" i="10"/>
  <c r="G11" i="10"/>
  <c r="H11" i="10"/>
  <c r="F12" i="10"/>
  <c r="G12" i="10"/>
  <c r="H12" i="10"/>
  <c r="F13" i="10"/>
  <c r="G13" i="10"/>
  <c r="H13" i="10"/>
  <c r="F14" i="10"/>
  <c r="G14" i="10"/>
  <c r="H14" i="10"/>
  <c r="F15" i="10"/>
  <c r="G15" i="10"/>
  <c r="H15" i="10"/>
  <c r="F16" i="10"/>
  <c r="G16" i="10"/>
  <c r="H16" i="10"/>
  <c r="F17" i="10"/>
  <c r="G17" i="10"/>
  <c r="H17" i="10"/>
  <c r="F18" i="10"/>
  <c r="G18" i="10"/>
  <c r="H18" i="10"/>
  <c r="F19" i="10"/>
  <c r="G19" i="10"/>
  <c r="H19" i="10"/>
  <c r="F20" i="10"/>
  <c r="G20" i="10"/>
  <c r="H20" i="10"/>
  <c r="F21" i="10"/>
  <c r="G21" i="10"/>
  <c r="H21" i="10"/>
  <c r="F22" i="10"/>
  <c r="G22" i="10"/>
  <c r="H22" i="10"/>
  <c r="F23" i="10"/>
  <c r="G23" i="10"/>
  <c r="H23" i="10"/>
  <c r="F24" i="10"/>
  <c r="G24" i="10"/>
  <c r="H24" i="10"/>
  <c r="F25" i="10"/>
  <c r="G25" i="10"/>
  <c r="H25" i="10"/>
  <c r="F26" i="10"/>
  <c r="G26" i="10"/>
  <c r="H26" i="10"/>
  <c r="F27" i="10"/>
  <c r="G27" i="10"/>
  <c r="H27" i="10"/>
  <c r="F28" i="10"/>
  <c r="G28" i="10"/>
  <c r="H28" i="10"/>
  <c r="F29" i="10"/>
  <c r="G29" i="10"/>
  <c r="H29" i="10"/>
  <c r="F30" i="10"/>
  <c r="G30" i="10"/>
  <c r="H30" i="10"/>
  <c r="F31" i="10"/>
  <c r="G31" i="10"/>
  <c r="H31" i="10"/>
  <c r="F32" i="10"/>
  <c r="G32" i="10"/>
  <c r="H32" i="10"/>
  <c r="F33" i="10"/>
  <c r="G33" i="10"/>
  <c r="H33" i="10"/>
  <c r="F34" i="10"/>
  <c r="G34" i="10"/>
  <c r="H34" i="10"/>
  <c r="F35" i="10"/>
  <c r="G35" i="10"/>
  <c r="H35" i="10"/>
  <c r="F36" i="10"/>
  <c r="G36" i="10"/>
  <c r="H36" i="10"/>
  <c r="F37" i="10"/>
  <c r="G37" i="10"/>
  <c r="H37" i="10"/>
  <c r="F38" i="10"/>
  <c r="G38" i="10"/>
  <c r="H38" i="10"/>
  <c r="F39" i="10"/>
  <c r="G39" i="10"/>
  <c r="H39" i="10"/>
  <c r="F40" i="10"/>
  <c r="G40" i="10"/>
  <c r="H40" i="10"/>
  <c r="F41" i="10"/>
  <c r="G41" i="10"/>
  <c r="H41" i="10"/>
  <c r="F42" i="10"/>
  <c r="G42" i="10"/>
  <c r="H42" i="10"/>
  <c r="F43" i="10"/>
  <c r="G43" i="10"/>
  <c r="H43" i="10"/>
  <c r="F44" i="10"/>
  <c r="G44" i="10"/>
  <c r="H44" i="10"/>
  <c r="F45" i="10"/>
  <c r="G45" i="10"/>
  <c r="H45" i="10"/>
  <c r="F46" i="10"/>
  <c r="G46" i="10"/>
  <c r="H46" i="10"/>
  <c r="F47" i="10"/>
  <c r="G47" i="10"/>
  <c r="H47" i="10"/>
  <c r="F48" i="10"/>
  <c r="G48" i="10"/>
  <c r="H48" i="10"/>
  <c r="F49" i="10"/>
  <c r="G49" i="10"/>
  <c r="H49" i="10"/>
  <c r="F50" i="10"/>
  <c r="G50" i="10"/>
  <c r="H50" i="10"/>
  <c r="F51" i="10"/>
  <c r="G51" i="10"/>
  <c r="H51" i="10"/>
  <c r="F52" i="10"/>
  <c r="G52" i="10"/>
  <c r="H52" i="10"/>
  <c r="F53" i="10"/>
  <c r="G53" i="10"/>
  <c r="H53" i="10"/>
  <c r="F54" i="10"/>
  <c r="G54" i="10"/>
  <c r="H54" i="10"/>
  <c r="F55" i="10"/>
  <c r="G55" i="10"/>
  <c r="H55" i="10"/>
  <c r="F56" i="10"/>
  <c r="G56" i="10"/>
  <c r="H56" i="10"/>
  <c r="F57" i="10"/>
  <c r="G57" i="10"/>
  <c r="H57" i="10"/>
  <c r="F58" i="10"/>
  <c r="G58" i="10"/>
  <c r="H58" i="10"/>
  <c r="F59" i="10"/>
  <c r="G59" i="10"/>
  <c r="H59" i="10"/>
  <c r="F60" i="10"/>
  <c r="G60" i="10"/>
  <c r="H60" i="10"/>
  <c r="F61" i="10"/>
  <c r="G61" i="10"/>
  <c r="H61" i="10"/>
  <c r="F62" i="10"/>
  <c r="G62" i="10"/>
  <c r="H62" i="10"/>
  <c r="F63" i="10"/>
  <c r="G63" i="10"/>
  <c r="H63" i="10"/>
  <c r="F64" i="10"/>
  <c r="G64" i="10"/>
  <c r="H64" i="10"/>
  <c r="F65" i="10"/>
  <c r="G65" i="10"/>
  <c r="H65" i="10"/>
  <c r="F66" i="10"/>
  <c r="G66" i="10"/>
  <c r="H66" i="10"/>
  <c r="F67" i="10"/>
  <c r="G67" i="10"/>
  <c r="H67" i="10"/>
  <c r="F68" i="10"/>
  <c r="G68" i="10"/>
  <c r="H68" i="10"/>
  <c r="F69" i="10"/>
  <c r="G69" i="10"/>
  <c r="H69" i="10"/>
  <c r="F70" i="10"/>
  <c r="G70" i="10"/>
  <c r="H70" i="10"/>
  <c r="F71" i="10"/>
  <c r="G71" i="10"/>
  <c r="H71" i="10"/>
  <c r="F72" i="10"/>
  <c r="G72" i="10"/>
  <c r="H72" i="10"/>
  <c r="F73" i="10"/>
  <c r="G73" i="10"/>
  <c r="H73" i="10"/>
  <c r="F74" i="10"/>
  <c r="G74" i="10"/>
  <c r="H74" i="10"/>
  <c r="F75" i="10"/>
  <c r="G75" i="10"/>
  <c r="H75" i="10"/>
  <c r="F76" i="10"/>
  <c r="G76" i="10"/>
  <c r="H76" i="10"/>
  <c r="F77" i="10"/>
  <c r="G77" i="10"/>
  <c r="H77" i="10"/>
  <c r="F78" i="10"/>
  <c r="G78" i="10"/>
  <c r="H78" i="10"/>
  <c r="F79" i="10"/>
  <c r="G79" i="10"/>
  <c r="H79" i="10"/>
  <c r="F80" i="10"/>
  <c r="G80" i="10"/>
  <c r="H80" i="10"/>
  <c r="F81" i="10"/>
  <c r="G81" i="10"/>
  <c r="H81" i="10"/>
  <c r="F82" i="10"/>
  <c r="G82" i="10"/>
  <c r="H82" i="10"/>
  <c r="F83" i="10"/>
  <c r="G83" i="10"/>
  <c r="H83" i="10"/>
  <c r="F84" i="10"/>
  <c r="G84" i="10"/>
  <c r="H84" i="10"/>
  <c r="F85" i="10"/>
  <c r="G85" i="10"/>
  <c r="H85" i="10"/>
  <c r="F86" i="10"/>
  <c r="G86" i="10"/>
  <c r="H86" i="10"/>
  <c r="F87" i="10"/>
  <c r="G87" i="10"/>
  <c r="H87" i="10"/>
  <c r="F88" i="10"/>
  <c r="G88" i="10"/>
  <c r="H88" i="10"/>
  <c r="F89" i="10"/>
  <c r="G89" i="10"/>
  <c r="H89" i="10"/>
  <c r="F90" i="10"/>
  <c r="G90" i="10"/>
  <c r="H90" i="10"/>
  <c r="F91" i="10"/>
  <c r="G91" i="10"/>
  <c r="H91" i="10"/>
  <c r="F92" i="10"/>
  <c r="G92" i="10"/>
  <c r="H92" i="10"/>
  <c r="F93" i="10"/>
  <c r="G93" i="10"/>
  <c r="H93" i="10"/>
  <c r="F94" i="10"/>
  <c r="G94" i="10"/>
  <c r="H94" i="10"/>
  <c r="F95" i="10"/>
  <c r="G95" i="10"/>
  <c r="H95" i="10"/>
  <c r="F96" i="10"/>
  <c r="G96" i="10"/>
  <c r="H96" i="10"/>
  <c r="F97" i="10"/>
  <c r="G97" i="10"/>
  <c r="H97" i="10"/>
  <c r="F98" i="10"/>
  <c r="G98" i="10"/>
  <c r="H98" i="10"/>
  <c r="F99" i="10"/>
  <c r="G99" i="10"/>
  <c r="H99" i="10"/>
  <c r="F100" i="10"/>
  <c r="G100" i="10"/>
  <c r="H100" i="10"/>
  <c r="F101" i="10"/>
  <c r="G101" i="10"/>
  <c r="H101" i="10"/>
  <c r="F102" i="10"/>
  <c r="G102" i="10"/>
  <c r="H102" i="10"/>
  <c r="F103" i="10"/>
  <c r="G103" i="10"/>
  <c r="H103" i="10"/>
  <c r="F104" i="10"/>
  <c r="G104" i="10"/>
  <c r="H104" i="10"/>
  <c r="F105" i="10"/>
  <c r="G105" i="10"/>
  <c r="H105" i="10"/>
  <c r="F106" i="10"/>
  <c r="G106" i="10"/>
  <c r="H106" i="10"/>
  <c r="F107" i="10"/>
  <c r="G107" i="10"/>
  <c r="H107" i="10"/>
  <c r="F108" i="10"/>
  <c r="G108" i="10"/>
  <c r="H108" i="10"/>
  <c r="F109" i="10"/>
  <c r="G109" i="10"/>
  <c r="H109" i="10"/>
  <c r="F110" i="10"/>
  <c r="G110" i="10"/>
  <c r="H110" i="10"/>
  <c r="F111" i="10"/>
  <c r="G111" i="10"/>
  <c r="H111" i="10"/>
  <c r="F112" i="10"/>
  <c r="G112" i="10"/>
  <c r="H112" i="10"/>
  <c r="F113" i="10"/>
  <c r="G113" i="10"/>
  <c r="H113" i="10"/>
  <c r="F114" i="10"/>
  <c r="G114" i="10"/>
  <c r="H114" i="10"/>
  <c r="F115" i="10"/>
  <c r="G115" i="10"/>
  <c r="H115" i="10"/>
  <c r="F116" i="10"/>
  <c r="G116" i="10"/>
  <c r="H116" i="10"/>
  <c r="F117" i="10"/>
  <c r="G117" i="10"/>
  <c r="H117" i="10"/>
  <c r="F118" i="10"/>
  <c r="G118" i="10"/>
  <c r="H118" i="10"/>
  <c r="F119" i="10"/>
  <c r="G119" i="10"/>
  <c r="H119" i="10"/>
  <c r="F120" i="10"/>
  <c r="G120" i="10"/>
  <c r="H120" i="10"/>
  <c r="F121" i="10"/>
  <c r="G121" i="10"/>
  <c r="H121" i="10"/>
  <c r="F122" i="10"/>
  <c r="G122" i="10"/>
  <c r="H122" i="10"/>
  <c r="F123" i="10"/>
  <c r="G123" i="10"/>
  <c r="H123" i="10"/>
  <c r="F124" i="10"/>
  <c r="G124" i="10"/>
  <c r="H124" i="10"/>
  <c r="F125" i="10"/>
  <c r="G125" i="10"/>
  <c r="H125" i="10"/>
  <c r="F126" i="10"/>
  <c r="G126" i="10"/>
  <c r="H126" i="10"/>
  <c r="F127" i="10"/>
  <c r="G127" i="10"/>
  <c r="H127" i="10"/>
  <c r="F128" i="10"/>
  <c r="G128" i="10"/>
  <c r="H128" i="10"/>
  <c r="F129" i="10"/>
  <c r="G129" i="10"/>
  <c r="H129" i="10"/>
  <c r="F130" i="10"/>
  <c r="G130" i="10"/>
  <c r="H130" i="10"/>
  <c r="F131" i="10"/>
  <c r="G131" i="10"/>
  <c r="H131" i="10"/>
  <c r="F132" i="10"/>
  <c r="G132" i="10"/>
  <c r="H132" i="10"/>
  <c r="F133" i="10"/>
  <c r="G133" i="10"/>
  <c r="H133" i="10"/>
  <c r="F134" i="10"/>
  <c r="G134" i="10"/>
  <c r="H134" i="10"/>
  <c r="F135" i="10"/>
  <c r="G135" i="10"/>
  <c r="H135" i="10"/>
  <c r="F136" i="10"/>
  <c r="G136" i="10"/>
  <c r="H136" i="10"/>
  <c r="F137" i="10"/>
  <c r="G137" i="10"/>
  <c r="H137" i="10"/>
  <c r="F138" i="10"/>
  <c r="G138" i="10"/>
  <c r="H138" i="10"/>
  <c r="F139" i="10"/>
  <c r="G139" i="10"/>
  <c r="H139" i="10"/>
  <c r="F140" i="10"/>
  <c r="G140" i="10"/>
  <c r="H140" i="10"/>
  <c r="F141" i="10"/>
  <c r="G141" i="10"/>
  <c r="H141" i="10"/>
  <c r="F142" i="10"/>
  <c r="G142" i="10"/>
  <c r="H142" i="10"/>
  <c r="F143" i="10"/>
  <c r="G143" i="10"/>
  <c r="H143" i="10"/>
  <c r="F144" i="10"/>
  <c r="G144" i="10"/>
  <c r="H144" i="10"/>
  <c r="F145" i="10"/>
  <c r="G145" i="10"/>
  <c r="H145" i="10"/>
  <c r="F146" i="10"/>
  <c r="G146" i="10"/>
  <c r="H146" i="10"/>
  <c r="F147" i="10"/>
  <c r="G147" i="10"/>
  <c r="H147" i="10"/>
  <c r="F148" i="10"/>
  <c r="G148" i="10"/>
  <c r="H148" i="10"/>
  <c r="F149" i="10"/>
  <c r="G149" i="10"/>
  <c r="H149" i="10"/>
  <c r="F150" i="10"/>
  <c r="G150" i="10"/>
  <c r="H150" i="10"/>
  <c r="F151" i="10"/>
  <c r="G151" i="10"/>
  <c r="H151" i="10"/>
  <c r="F152" i="10"/>
  <c r="G152" i="10"/>
  <c r="H152" i="10"/>
  <c r="F153" i="10"/>
  <c r="G153" i="10"/>
  <c r="H153" i="10"/>
  <c r="F154" i="10"/>
  <c r="G154" i="10"/>
  <c r="H154" i="10"/>
  <c r="F155" i="10"/>
  <c r="G155" i="10"/>
  <c r="H155" i="10"/>
  <c r="F156" i="10"/>
  <c r="G156" i="10"/>
  <c r="H156" i="10"/>
  <c r="F157" i="10"/>
  <c r="G157" i="10"/>
  <c r="H157" i="10"/>
  <c r="F158" i="10"/>
  <c r="G158" i="10"/>
  <c r="H158" i="10"/>
  <c r="F159" i="10"/>
  <c r="G159" i="10"/>
  <c r="H159" i="10"/>
  <c r="F160" i="10"/>
  <c r="G160" i="10"/>
  <c r="H160" i="10"/>
  <c r="F161" i="10"/>
  <c r="G161" i="10"/>
  <c r="H161" i="10"/>
  <c r="F162" i="10"/>
  <c r="G162" i="10"/>
  <c r="H162" i="10"/>
  <c r="F163" i="10"/>
  <c r="G163" i="10"/>
  <c r="H163" i="10"/>
  <c r="F164" i="10"/>
  <c r="G164" i="10"/>
  <c r="H164" i="10"/>
  <c r="F165" i="10"/>
  <c r="G165" i="10"/>
  <c r="H165" i="10"/>
  <c r="F166" i="10"/>
  <c r="G166" i="10"/>
  <c r="H166" i="10"/>
  <c r="F167" i="10"/>
  <c r="G167" i="10"/>
  <c r="H167" i="10"/>
  <c r="F168" i="10"/>
  <c r="G168" i="10"/>
  <c r="H168" i="10"/>
  <c r="F169" i="10"/>
  <c r="G169" i="10"/>
  <c r="H169" i="10"/>
  <c r="F170" i="10"/>
  <c r="G170" i="10"/>
  <c r="H170" i="10"/>
  <c r="F171" i="10"/>
  <c r="G171" i="10"/>
  <c r="H171" i="10"/>
  <c r="F172" i="10"/>
  <c r="G172" i="10"/>
  <c r="H172" i="10"/>
  <c r="F173" i="10"/>
  <c r="G173" i="10"/>
  <c r="H173" i="10"/>
  <c r="F174" i="10"/>
  <c r="G174" i="10"/>
  <c r="H174" i="10"/>
  <c r="F175" i="10"/>
  <c r="G175" i="10"/>
  <c r="H175" i="10"/>
  <c r="F176" i="10"/>
  <c r="G176" i="10"/>
  <c r="H176" i="10"/>
  <c r="F177" i="10"/>
  <c r="G177" i="10"/>
  <c r="H177" i="10"/>
  <c r="F178" i="10"/>
  <c r="G178" i="10"/>
  <c r="H178" i="10"/>
  <c r="F179" i="10"/>
  <c r="G179" i="10"/>
  <c r="H179" i="10"/>
  <c r="F180" i="10"/>
  <c r="G180" i="10"/>
  <c r="H180" i="10"/>
  <c r="F181" i="10"/>
  <c r="G181" i="10"/>
  <c r="H181" i="10"/>
  <c r="F182" i="10"/>
  <c r="G182" i="10"/>
  <c r="H182" i="10"/>
  <c r="F183" i="10"/>
  <c r="G183" i="10"/>
  <c r="H183" i="10"/>
  <c r="F184" i="10"/>
  <c r="G184" i="10"/>
  <c r="H184" i="10"/>
  <c r="F185" i="10"/>
  <c r="G185" i="10"/>
  <c r="H185" i="10"/>
  <c r="F186" i="10"/>
  <c r="G186" i="10"/>
  <c r="H186" i="10"/>
  <c r="F187" i="10"/>
  <c r="G187" i="10"/>
  <c r="H187" i="10"/>
  <c r="F188" i="10"/>
  <c r="G188" i="10"/>
  <c r="H188" i="10"/>
  <c r="F189" i="10"/>
  <c r="G189" i="10"/>
  <c r="H189" i="10"/>
  <c r="F190" i="10"/>
  <c r="G190" i="10"/>
  <c r="H190" i="10"/>
  <c r="F191" i="10"/>
  <c r="G191" i="10"/>
  <c r="H191" i="10"/>
  <c r="F192" i="10"/>
  <c r="G192" i="10"/>
  <c r="H192" i="10"/>
  <c r="F193" i="10"/>
  <c r="G193" i="10"/>
  <c r="H193" i="10"/>
  <c r="F194" i="10"/>
  <c r="G194" i="10"/>
  <c r="H194" i="10"/>
  <c r="F195" i="10"/>
  <c r="G195" i="10"/>
  <c r="H195" i="10"/>
  <c r="F196" i="10"/>
  <c r="G196" i="10"/>
  <c r="H196" i="10"/>
  <c r="F197" i="10"/>
  <c r="G197" i="10"/>
  <c r="H197" i="10"/>
  <c r="F198" i="10"/>
  <c r="G198" i="10"/>
  <c r="H198" i="10"/>
  <c r="F199" i="10"/>
  <c r="G199" i="10"/>
  <c r="H199" i="10"/>
  <c r="F200" i="10"/>
  <c r="G200" i="10"/>
  <c r="H200" i="10"/>
  <c r="F201" i="10"/>
  <c r="G201" i="10"/>
  <c r="H201" i="10"/>
  <c r="F202" i="10"/>
  <c r="G202" i="10"/>
  <c r="H202" i="10"/>
  <c r="F203" i="10"/>
  <c r="G203" i="10"/>
  <c r="H203" i="10"/>
  <c r="F204" i="10"/>
  <c r="G204" i="10"/>
  <c r="H204" i="10"/>
  <c r="F205" i="10"/>
  <c r="G205" i="10"/>
  <c r="H205" i="10"/>
  <c r="F206" i="10"/>
  <c r="G206" i="10"/>
  <c r="H206" i="10"/>
  <c r="F207" i="10"/>
  <c r="G207" i="10"/>
  <c r="H207" i="10"/>
  <c r="F208" i="10"/>
  <c r="G208" i="10"/>
  <c r="H208" i="10"/>
  <c r="F209" i="10"/>
  <c r="G209" i="10"/>
  <c r="H209" i="10"/>
  <c r="F210" i="10"/>
  <c r="G210" i="10"/>
  <c r="H210" i="10"/>
  <c r="F211" i="10"/>
  <c r="G211" i="10"/>
  <c r="H211" i="10"/>
  <c r="F212" i="10"/>
  <c r="G212" i="10"/>
  <c r="H212" i="10"/>
  <c r="F213" i="10"/>
  <c r="G213" i="10"/>
  <c r="H213" i="10"/>
  <c r="F214" i="10"/>
  <c r="G214" i="10"/>
  <c r="H214" i="10"/>
  <c r="F215" i="10"/>
  <c r="G215" i="10"/>
  <c r="H215" i="10"/>
  <c r="F216" i="10"/>
  <c r="G216" i="10"/>
  <c r="H216" i="10"/>
  <c r="F217" i="10"/>
  <c r="G217" i="10"/>
  <c r="H217" i="10"/>
  <c r="F218" i="10"/>
  <c r="G218" i="10"/>
  <c r="H218" i="10"/>
  <c r="F219" i="10"/>
  <c r="G219" i="10"/>
  <c r="H219" i="10"/>
  <c r="F220" i="10"/>
  <c r="G220" i="10"/>
  <c r="H220" i="10"/>
  <c r="F221" i="10"/>
  <c r="G221" i="10"/>
  <c r="H221" i="10"/>
  <c r="F222" i="10"/>
  <c r="G222" i="10"/>
  <c r="H222" i="10"/>
  <c r="F223" i="10"/>
  <c r="G223" i="10"/>
  <c r="H223" i="10"/>
  <c r="F224" i="10"/>
  <c r="G224" i="10"/>
  <c r="H224" i="10"/>
  <c r="F225" i="10"/>
  <c r="G225" i="10"/>
  <c r="H225" i="10"/>
  <c r="F226" i="10"/>
  <c r="G226" i="10"/>
  <c r="H226" i="10"/>
  <c r="F227" i="10"/>
  <c r="G227" i="10"/>
  <c r="H227" i="10"/>
  <c r="F228" i="10"/>
  <c r="G228" i="10"/>
  <c r="H228" i="10"/>
  <c r="F229" i="10"/>
  <c r="G229" i="10"/>
  <c r="H229" i="10"/>
  <c r="F230" i="10"/>
  <c r="G230" i="10"/>
  <c r="H230" i="10"/>
  <c r="F231" i="10"/>
  <c r="G231" i="10"/>
  <c r="H231" i="10"/>
  <c r="F232" i="10"/>
  <c r="G232" i="10"/>
  <c r="H232" i="10"/>
  <c r="F233" i="10"/>
  <c r="G233" i="10"/>
  <c r="H233" i="10"/>
  <c r="F234" i="10"/>
  <c r="G234" i="10"/>
  <c r="H234" i="10"/>
  <c r="F235" i="10"/>
  <c r="G235" i="10"/>
  <c r="H235" i="10"/>
  <c r="F236" i="10"/>
  <c r="G236" i="10"/>
  <c r="H236" i="10"/>
  <c r="F237" i="10"/>
  <c r="G237" i="10"/>
  <c r="H237" i="10"/>
  <c r="F238" i="10"/>
  <c r="G238" i="10"/>
  <c r="H238" i="10"/>
  <c r="F239" i="10"/>
  <c r="G239" i="10"/>
  <c r="H239" i="10"/>
  <c r="F240" i="10"/>
  <c r="G240" i="10"/>
  <c r="H240" i="10"/>
  <c r="F241" i="10"/>
  <c r="G241" i="10"/>
  <c r="H241" i="10"/>
  <c r="F242" i="10"/>
  <c r="G242" i="10"/>
  <c r="H242" i="10"/>
  <c r="F243" i="10"/>
  <c r="G243" i="10"/>
  <c r="H243" i="10"/>
  <c r="F244" i="10"/>
  <c r="G244" i="10"/>
  <c r="H244" i="10"/>
  <c r="F245" i="10"/>
  <c r="G245" i="10"/>
  <c r="H245" i="10"/>
  <c r="F246" i="10"/>
  <c r="G246" i="10"/>
  <c r="H246" i="10"/>
  <c r="F247" i="10"/>
  <c r="G247" i="10"/>
  <c r="H247" i="10"/>
  <c r="F248" i="10"/>
  <c r="G248" i="10"/>
  <c r="H248" i="10"/>
  <c r="F249" i="10"/>
  <c r="G249" i="10"/>
  <c r="H249" i="10"/>
  <c r="F250" i="10"/>
  <c r="G250" i="10"/>
  <c r="H250" i="10"/>
  <c r="F251" i="10"/>
  <c r="G251" i="10"/>
  <c r="H251" i="10"/>
  <c r="F252" i="10"/>
  <c r="G252" i="10"/>
  <c r="H252" i="10"/>
  <c r="F253" i="10"/>
  <c r="G253" i="10"/>
  <c r="H253" i="10"/>
  <c r="F254" i="10"/>
  <c r="G254" i="10"/>
  <c r="H254" i="10"/>
  <c r="F255" i="10"/>
  <c r="G255" i="10"/>
  <c r="H255" i="10"/>
  <c r="F256" i="10"/>
  <c r="G256" i="10"/>
  <c r="H256" i="10"/>
  <c r="F257" i="10"/>
  <c r="G257" i="10"/>
  <c r="H257" i="10"/>
  <c r="F258" i="10"/>
  <c r="G258" i="10"/>
  <c r="H258" i="10"/>
  <c r="F259" i="10"/>
  <c r="G259" i="10"/>
  <c r="H259" i="10"/>
  <c r="F260" i="10"/>
  <c r="G260" i="10"/>
  <c r="H260" i="10"/>
  <c r="F261" i="10"/>
  <c r="G261" i="10"/>
  <c r="H261" i="10"/>
  <c r="F262" i="10"/>
  <c r="G262" i="10"/>
  <c r="H262" i="10"/>
  <c r="F263" i="10"/>
  <c r="G263" i="10"/>
  <c r="H263" i="10"/>
  <c r="F264" i="10"/>
  <c r="G264" i="10"/>
  <c r="H264" i="10"/>
  <c r="F265" i="10"/>
  <c r="G265" i="10"/>
  <c r="H265" i="10"/>
  <c r="F266" i="10"/>
  <c r="G266" i="10"/>
  <c r="H266" i="10"/>
  <c r="F267" i="10"/>
  <c r="G267" i="10"/>
  <c r="H267" i="10"/>
  <c r="F268" i="10"/>
  <c r="G268" i="10"/>
  <c r="H268" i="10"/>
  <c r="F269" i="10"/>
  <c r="G269" i="10"/>
  <c r="H269" i="10"/>
  <c r="F270" i="10"/>
  <c r="G270" i="10"/>
  <c r="H270" i="10"/>
  <c r="F271" i="10"/>
  <c r="G271" i="10"/>
  <c r="H271" i="10"/>
  <c r="F272" i="10"/>
  <c r="G272" i="10"/>
  <c r="H272" i="10"/>
  <c r="F273" i="10"/>
  <c r="G273" i="10"/>
  <c r="H273" i="10"/>
  <c r="F274" i="10"/>
  <c r="G274" i="10"/>
  <c r="H274" i="10"/>
  <c r="F275" i="10"/>
  <c r="G275" i="10"/>
  <c r="H275" i="10"/>
  <c r="F276" i="10"/>
  <c r="G276" i="10"/>
  <c r="H276" i="10"/>
  <c r="F277" i="10"/>
  <c r="G277" i="10"/>
  <c r="H277" i="10"/>
  <c r="F278" i="10"/>
  <c r="G278" i="10"/>
  <c r="H278" i="10"/>
  <c r="F279" i="10"/>
  <c r="G279" i="10"/>
  <c r="H279" i="10"/>
  <c r="F280" i="10"/>
  <c r="G280" i="10"/>
  <c r="H280" i="10"/>
  <c r="F281" i="10"/>
  <c r="G281" i="10"/>
  <c r="H281" i="10"/>
  <c r="F282" i="10"/>
  <c r="G282" i="10"/>
  <c r="H282" i="10"/>
  <c r="F283" i="10"/>
  <c r="G283" i="10"/>
  <c r="H283" i="10"/>
  <c r="F284" i="10"/>
  <c r="G284" i="10"/>
  <c r="H284" i="10"/>
  <c r="F285" i="10"/>
  <c r="G285" i="10"/>
  <c r="H285" i="10"/>
  <c r="F286" i="10"/>
  <c r="G286" i="10"/>
  <c r="H286" i="10"/>
  <c r="F287" i="10"/>
  <c r="G287" i="10"/>
  <c r="H287" i="10"/>
  <c r="F288" i="10"/>
  <c r="G288" i="10"/>
  <c r="H288" i="10"/>
  <c r="F289" i="10"/>
  <c r="G289" i="10"/>
  <c r="H289" i="10"/>
  <c r="F290" i="10"/>
  <c r="G290" i="10"/>
  <c r="H290" i="10"/>
  <c r="F291" i="10"/>
  <c r="G291" i="10"/>
  <c r="H291" i="10"/>
  <c r="F292" i="10"/>
  <c r="G292" i="10"/>
  <c r="H292" i="10"/>
  <c r="F293" i="10"/>
  <c r="G293" i="10"/>
  <c r="H293" i="10"/>
  <c r="F294" i="10"/>
  <c r="G294" i="10"/>
  <c r="H294" i="10"/>
  <c r="F295" i="10"/>
  <c r="G295" i="10"/>
  <c r="H295" i="10"/>
  <c r="F296" i="10"/>
  <c r="G296" i="10"/>
  <c r="H296" i="10"/>
  <c r="F297" i="10"/>
  <c r="G297" i="10"/>
  <c r="H297" i="10"/>
  <c r="F298" i="10"/>
  <c r="G298" i="10"/>
  <c r="H298" i="10"/>
  <c r="F299" i="10"/>
  <c r="G299" i="10"/>
  <c r="H299" i="10"/>
  <c r="F300" i="10"/>
  <c r="G300" i="10"/>
  <c r="H300" i="10"/>
  <c r="F301" i="10"/>
  <c r="G301" i="10"/>
  <c r="H301" i="10"/>
  <c r="F302" i="10"/>
  <c r="G302" i="10"/>
  <c r="H302" i="10"/>
  <c r="F303" i="10"/>
  <c r="G303" i="10"/>
  <c r="H303" i="10"/>
  <c r="F304" i="10"/>
  <c r="G304" i="10"/>
  <c r="H304" i="10"/>
  <c r="F305" i="10"/>
  <c r="G305" i="10"/>
  <c r="H305" i="10"/>
  <c r="F306" i="10"/>
  <c r="G306" i="10"/>
  <c r="H306" i="10"/>
  <c r="F307" i="10"/>
  <c r="G307" i="10"/>
  <c r="H307" i="10"/>
  <c r="F308" i="10"/>
  <c r="G308" i="10"/>
  <c r="H308" i="10"/>
  <c r="F309" i="10"/>
  <c r="G309" i="10"/>
  <c r="H309" i="10"/>
  <c r="F310" i="10"/>
  <c r="G310" i="10"/>
  <c r="H310" i="10"/>
  <c r="F311" i="10"/>
  <c r="G311" i="10"/>
  <c r="H311" i="10"/>
  <c r="F312" i="10"/>
  <c r="G312" i="10"/>
  <c r="H312" i="10"/>
  <c r="F313" i="10"/>
  <c r="G313" i="10"/>
  <c r="H313" i="10"/>
  <c r="F314" i="10"/>
  <c r="G314" i="10"/>
  <c r="H314" i="10"/>
  <c r="F315" i="10"/>
  <c r="G315" i="10"/>
  <c r="H315" i="10"/>
  <c r="F316" i="10"/>
  <c r="G316" i="10"/>
  <c r="H316" i="10"/>
  <c r="F317" i="10"/>
  <c r="G317" i="10"/>
  <c r="H317" i="10"/>
  <c r="F318" i="10"/>
  <c r="G318" i="10"/>
  <c r="H318" i="10"/>
  <c r="F319" i="10"/>
  <c r="G319" i="10"/>
  <c r="H319" i="10"/>
  <c r="F320" i="10"/>
  <c r="G320" i="10"/>
  <c r="H320" i="10"/>
  <c r="F321" i="10"/>
  <c r="G321" i="10"/>
  <c r="H321" i="10"/>
  <c r="F322" i="10"/>
  <c r="G322" i="10"/>
  <c r="H322" i="10"/>
  <c r="F323" i="10"/>
  <c r="G323" i="10"/>
  <c r="H323" i="10"/>
  <c r="F324" i="10"/>
  <c r="G324" i="10"/>
  <c r="H324" i="10"/>
  <c r="F325" i="10"/>
  <c r="G325" i="10"/>
  <c r="H325" i="10"/>
  <c r="F326" i="10"/>
  <c r="G326" i="10"/>
  <c r="H326" i="10"/>
  <c r="F327" i="10"/>
  <c r="G327" i="10"/>
  <c r="H327" i="10"/>
  <c r="F328" i="10"/>
  <c r="G328" i="10"/>
  <c r="H328" i="10"/>
  <c r="F329" i="10"/>
  <c r="G329" i="10"/>
  <c r="H329" i="10"/>
  <c r="F330" i="10"/>
  <c r="G330" i="10"/>
  <c r="H330" i="10"/>
  <c r="F331" i="10"/>
  <c r="G331" i="10"/>
  <c r="H331" i="10"/>
  <c r="F332" i="10"/>
  <c r="G332" i="10"/>
  <c r="H332" i="10"/>
  <c r="F333" i="10"/>
  <c r="G333" i="10"/>
  <c r="H333" i="10"/>
  <c r="F334" i="10"/>
  <c r="G334" i="10"/>
  <c r="H334" i="10"/>
  <c r="F335" i="10"/>
  <c r="G335" i="10"/>
  <c r="H335" i="10"/>
  <c r="F336" i="10"/>
  <c r="G336" i="10"/>
  <c r="H336" i="10"/>
  <c r="F337" i="10"/>
  <c r="G337" i="10"/>
  <c r="H337" i="10"/>
  <c r="F338" i="10"/>
  <c r="G338" i="10"/>
  <c r="H338" i="10"/>
  <c r="F339" i="10"/>
  <c r="G339" i="10"/>
  <c r="H339" i="10"/>
  <c r="F340" i="10"/>
  <c r="G340" i="10"/>
  <c r="H340" i="10"/>
  <c r="F341" i="10"/>
  <c r="G341" i="10"/>
  <c r="H341" i="10"/>
  <c r="F342" i="10"/>
  <c r="G342" i="10"/>
  <c r="H342" i="10"/>
  <c r="F343" i="10"/>
  <c r="G343" i="10"/>
  <c r="H343" i="10"/>
  <c r="F344" i="10"/>
  <c r="G344" i="10"/>
  <c r="H344" i="10"/>
  <c r="F345" i="10"/>
  <c r="G345" i="10"/>
  <c r="H345" i="10"/>
  <c r="F346" i="10"/>
  <c r="G346" i="10"/>
  <c r="H346" i="10"/>
  <c r="F347" i="10"/>
  <c r="G347" i="10"/>
  <c r="H347" i="10"/>
  <c r="F348" i="10"/>
  <c r="G348" i="10"/>
  <c r="H348" i="10"/>
  <c r="F349" i="10"/>
  <c r="G349" i="10"/>
  <c r="H349" i="10"/>
  <c r="F350" i="10"/>
  <c r="G350" i="10"/>
  <c r="H350" i="10"/>
  <c r="F351" i="10"/>
  <c r="G351" i="10"/>
  <c r="H351" i="10"/>
  <c r="F352" i="10"/>
  <c r="G352" i="10"/>
  <c r="H352" i="10"/>
  <c r="F353" i="10"/>
  <c r="G353" i="10"/>
  <c r="H353" i="10"/>
  <c r="F354" i="10"/>
  <c r="G354" i="10"/>
  <c r="H354" i="10"/>
  <c r="F355" i="10"/>
  <c r="G355" i="10"/>
  <c r="H355" i="10"/>
  <c r="F356" i="10"/>
  <c r="G356" i="10"/>
  <c r="H356" i="10"/>
  <c r="F357" i="10"/>
  <c r="G357" i="10"/>
  <c r="H357" i="10"/>
  <c r="F358" i="10"/>
  <c r="G358" i="10"/>
  <c r="H358" i="10"/>
  <c r="F359" i="10"/>
  <c r="G359" i="10"/>
  <c r="H359" i="10"/>
  <c r="F360" i="10"/>
  <c r="G360" i="10"/>
  <c r="H360" i="10"/>
  <c r="F361" i="10"/>
  <c r="G361" i="10"/>
  <c r="H361" i="10"/>
  <c r="F362" i="10"/>
  <c r="G362" i="10"/>
  <c r="H362" i="10"/>
  <c r="F363" i="10"/>
  <c r="G363" i="10"/>
  <c r="H363" i="10"/>
  <c r="F364" i="10"/>
  <c r="G364" i="10"/>
  <c r="H364" i="10"/>
  <c r="F365" i="10"/>
  <c r="G365" i="10"/>
  <c r="H365" i="10"/>
  <c r="F366" i="10"/>
  <c r="G366" i="10"/>
  <c r="H366" i="10"/>
  <c r="F367" i="10"/>
  <c r="G367" i="10"/>
  <c r="H367" i="10"/>
  <c r="F368" i="10"/>
  <c r="G368" i="10"/>
  <c r="H368" i="10"/>
  <c r="F369" i="10"/>
  <c r="G369" i="10"/>
  <c r="H369" i="10"/>
  <c r="F370" i="10"/>
  <c r="G370" i="10"/>
  <c r="H370" i="10"/>
  <c r="F371" i="10"/>
  <c r="G371" i="10"/>
  <c r="H371" i="10"/>
  <c r="F372" i="10"/>
  <c r="G372" i="10"/>
  <c r="H372" i="10"/>
  <c r="F373" i="10"/>
  <c r="G373" i="10"/>
  <c r="H373" i="10"/>
  <c r="F374" i="10"/>
  <c r="G374" i="10"/>
  <c r="H374" i="10"/>
  <c r="F375" i="10"/>
  <c r="G375" i="10"/>
  <c r="H375" i="10"/>
  <c r="F376" i="10"/>
  <c r="G376" i="10"/>
  <c r="H376" i="10"/>
  <c r="F377" i="10"/>
  <c r="G377" i="10"/>
  <c r="H377" i="10"/>
  <c r="F378" i="10"/>
  <c r="G378" i="10"/>
  <c r="H378" i="10"/>
  <c r="F379" i="10"/>
  <c r="G379" i="10"/>
  <c r="H379" i="10"/>
  <c r="F380" i="10"/>
  <c r="G380" i="10"/>
  <c r="H380" i="10"/>
  <c r="F381" i="10"/>
  <c r="G381" i="10"/>
  <c r="H381" i="10"/>
  <c r="F382" i="10"/>
  <c r="G382" i="10"/>
  <c r="H382" i="10"/>
  <c r="F383" i="10"/>
  <c r="G383" i="10"/>
  <c r="H383" i="10"/>
  <c r="F384" i="10"/>
  <c r="G384" i="10"/>
  <c r="H384" i="10"/>
  <c r="F385" i="10"/>
  <c r="G385" i="10"/>
  <c r="H385" i="10"/>
  <c r="F386" i="10"/>
  <c r="G386" i="10"/>
  <c r="H386" i="10"/>
  <c r="F387" i="10"/>
  <c r="G387" i="10"/>
  <c r="H387" i="10"/>
  <c r="F388" i="10"/>
  <c r="G388" i="10"/>
  <c r="H388" i="10"/>
  <c r="F389" i="10"/>
  <c r="G389" i="10"/>
  <c r="H389" i="10"/>
  <c r="F390" i="10"/>
  <c r="G390" i="10"/>
  <c r="H390" i="10"/>
  <c r="F391" i="10"/>
  <c r="G391" i="10"/>
  <c r="H391" i="10"/>
  <c r="F392" i="10"/>
  <c r="G392" i="10"/>
  <c r="H392" i="10"/>
  <c r="F393" i="10"/>
  <c r="G393" i="10"/>
  <c r="H393" i="10"/>
  <c r="F394" i="10"/>
  <c r="G394" i="10"/>
  <c r="H394" i="10"/>
  <c r="F395" i="10"/>
  <c r="G395" i="10"/>
  <c r="H395" i="10"/>
  <c r="F396" i="10"/>
  <c r="G396" i="10"/>
  <c r="H396" i="10"/>
  <c r="F397" i="10"/>
  <c r="G397" i="10"/>
  <c r="H397" i="10"/>
  <c r="F398" i="10"/>
  <c r="G398" i="10"/>
  <c r="H398" i="10"/>
  <c r="F399" i="10"/>
  <c r="G399" i="10"/>
  <c r="H399" i="10"/>
  <c r="F400" i="10"/>
  <c r="G400" i="10"/>
  <c r="H400" i="10"/>
  <c r="F401" i="10"/>
  <c r="G401" i="10"/>
  <c r="H401" i="10"/>
  <c r="F402" i="10"/>
  <c r="G402" i="10"/>
  <c r="H402" i="10"/>
  <c r="F403" i="10"/>
  <c r="G403" i="10"/>
  <c r="H403" i="10"/>
  <c r="F404" i="10"/>
  <c r="G404" i="10"/>
  <c r="H404" i="10"/>
  <c r="F405" i="10"/>
  <c r="G405" i="10"/>
  <c r="H405" i="10"/>
  <c r="F406" i="10"/>
  <c r="G406" i="10"/>
  <c r="H406" i="10"/>
  <c r="F407" i="10"/>
  <c r="G407" i="10"/>
  <c r="H407" i="10"/>
  <c r="F408" i="10"/>
  <c r="G408" i="10"/>
  <c r="H408" i="10"/>
  <c r="F409" i="10"/>
  <c r="G409" i="10"/>
  <c r="H409" i="10"/>
  <c r="F410" i="10"/>
  <c r="G410" i="10"/>
  <c r="H410" i="10"/>
  <c r="F411" i="10"/>
  <c r="G411" i="10"/>
  <c r="H411" i="10"/>
  <c r="F412" i="10"/>
  <c r="G412" i="10"/>
  <c r="H412" i="10"/>
  <c r="F413" i="10"/>
  <c r="G413" i="10"/>
  <c r="H413" i="10"/>
  <c r="F414" i="10"/>
  <c r="G414" i="10"/>
  <c r="H414" i="10"/>
  <c r="F415" i="10"/>
  <c r="G415" i="10"/>
  <c r="H415" i="10"/>
  <c r="F416" i="10"/>
  <c r="G416" i="10"/>
  <c r="H416" i="10"/>
  <c r="F417" i="10"/>
  <c r="G417" i="10"/>
  <c r="H417" i="10"/>
  <c r="F418" i="10"/>
  <c r="G418" i="10"/>
  <c r="H418" i="10"/>
  <c r="F419" i="10"/>
  <c r="G419" i="10"/>
  <c r="H419" i="10"/>
  <c r="F420" i="10"/>
  <c r="G420" i="10"/>
  <c r="H420" i="10"/>
  <c r="F421" i="10"/>
  <c r="G421" i="10"/>
  <c r="H421" i="10"/>
  <c r="F422" i="10"/>
  <c r="G422" i="10"/>
  <c r="H422" i="10"/>
  <c r="F423" i="10"/>
  <c r="G423" i="10"/>
  <c r="H423" i="10"/>
  <c r="R249" i="9" l="1"/>
  <c r="R250" i="9"/>
  <c r="R251" i="9"/>
  <c r="R252" i="9"/>
  <c r="R253" i="9"/>
  <c r="R254" i="9"/>
  <c r="R255" i="9"/>
  <c r="R256" i="9"/>
  <c r="R257" i="9"/>
  <c r="R258" i="9"/>
  <c r="R259" i="9"/>
  <c r="R260" i="9"/>
  <c r="R261" i="9"/>
  <c r="R262" i="9"/>
  <c r="R263" i="9"/>
  <c r="R264" i="9"/>
  <c r="R265" i="9"/>
  <c r="R266" i="9"/>
  <c r="R267" i="9"/>
  <c r="R268" i="9"/>
  <c r="R269" i="9"/>
  <c r="R270" i="9"/>
  <c r="R271" i="9"/>
  <c r="R272" i="9"/>
  <c r="R273" i="9"/>
  <c r="R274" i="9"/>
  <c r="R275" i="9"/>
  <c r="R276" i="9"/>
  <c r="R277" i="9"/>
  <c r="R278" i="9"/>
  <c r="R279" i="9"/>
  <c r="R280" i="9"/>
  <c r="R281" i="9"/>
  <c r="R282" i="9"/>
  <c r="R283" i="9"/>
  <c r="R284" i="9"/>
  <c r="R285" i="9"/>
  <c r="R286" i="9"/>
  <c r="R287" i="9"/>
  <c r="R288" i="9"/>
  <c r="R289" i="9"/>
  <c r="R290" i="9"/>
  <c r="R291" i="9"/>
  <c r="R292" i="9"/>
  <c r="R293" i="9"/>
  <c r="R294" i="9"/>
  <c r="R295" i="9"/>
  <c r="R296" i="9"/>
  <c r="R297" i="9"/>
  <c r="R298" i="9"/>
  <c r="R299" i="9"/>
  <c r="R300" i="9"/>
  <c r="R301" i="9"/>
  <c r="R302" i="9"/>
  <c r="R303" i="9"/>
  <c r="R304" i="9"/>
  <c r="R305" i="9"/>
  <c r="R306" i="9"/>
  <c r="R307" i="9"/>
  <c r="R308" i="9"/>
  <c r="R309" i="9"/>
  <c r="R310" i="9"/>
  <c r="R311" i="9"/>
  <c r="R312" i="9"/>
  <c r="R313" i="9"/>
  <c r="R314" i="9"/>
  <c r="R315" i="9"/>
  <c r="R316" i="9"/>
  <c r="R317" i="9"/>
  <c r="R318" i="9"/>
  <c r="R319" i="9"/>
  <c r="R320" i="9"/>
  <c r="R321" i="9"/>
  <c r="R322" i="9"/>
  <c r="R323" i="9"/>
  <c r="R324" i="9"/>
  <c r="R325" i="9"/>
  <c r="R326" i="9"/>
  <c r="R327" i="9"/>
  <c r="R328" i="9"/>
  <c r="R329" i="9"/>
  <c r="R330" i="9"/>
  <c r="R331" i="9"/>
  <c r="R332" i="9"/>
  <c r="R333" i="9"/>
  <c r="R334" i="9"/>
  <c r="R335" i="9"/>
  <c r="R336" i="9"/>
  <c r="R337" i="9"/>
  <c r="R338" i="9"/>
  <c r="R339" i="9"/>
  <c r="R340" i="9"/>
  <c r="R341" i="9"/>
  <c r="R342" i="9"/>
  <c r="R343" i="9"/>
  <c r="R344" i="9"/>
  <c r="R345" i="9"/>
  <c r="R346" i="9"/>
  <c r="R347" i="9"/>
  <c r="R348" i="9"/>
  <c r="R349" i="9"/>
  <c r="R350" i="9"/>
  <c r="R351" i="9"/>
  <c r="R352" i="9"/>
  <c r="R353" i="9"/>
  <c r="R354" i="9"/>
  <c r="R355" i="9"/>
  <c r="R356" i="9"/>
  <c r="R357" i="9"/>
  <c r="R358" i="9"/>
  <c r="R359" i="9"/>
  <c r="R360" i="9"/>
  <c r="R361" i="9"/>
  <c r="R362" i="9"/>
  <c r="R363" i="9"/>
  <c r="R364" i="9"/>
  <c r="R365" i="9"/>
  <c r="R366" i="9"/>
  <c r="R367" i="9"/>
  <c r="R368" i="9"/>
  <c r="R369" i="9"/>
  <c r="R370" i="9"/>
  <c r="R371" i="9"/>
  <c r="R372" i="9"/>
  <c r="R373" i="9"/>
  <c r="R374" i="9"/>
  <c r="R375" i="9"/>
  <c r="R376" i="9"/>
  <c r="R377" i="9"/>
  <c r="R378" i="9"/>
  <c r="R379" i="9"/>
  <c r="R380" i="9"/>
  <c r="R381" i="9"/>
  <c r="R382" i="9"/>
  <c r="R383" i="9"/>
  <c r="R384" i="9"/>
  <c r="R385" i="9"/>
  <c r="R386" i="9"/>
  <c r="R387" i="9"/>
  <c r="R388" i="9"/>
  <c r="R389" i="9"/>
  <c r="R390" i="9"/>
  <c r="R391" i="9"/>
  <c r="R392" i="9"/>
  <c r="R393" i="9"/>
  <c r="R394" i="9"/>
  <c r="R395" i="9"/>
  <c r="R396" i="9"/>
  <c r="R397" i="9"/>
  <c r="R398" i="9"/>
  <c r="R399" i="9"/>
  <c r="R400" i="9"/>
  <c r="R401" i="9"/>
  <c r="R402" i="9"/>
  <c r="R403" i="9"/>
  <c r="R404" i="9"/>
  <c r="R405" i="9"/>
  <c r="R406" i="9"/>
  <c r="R407" i="9"/>
  <c r="R408" i="9"/>
  <c r="R409" i="9"/>
  <c r="R410" i="9"/>
  <c r="R411" i="9"/>
  <c r="R412" i="9"/>
  <c r="R413" i="9"/>
  <c r="R414" i="9"/>
  <c r="R415" i="9"/>
  <c r="R416" i="9"/>
  <c r="R417" i="9"/>
  <c r="R418" i="9"/>
  <c r="R419" i="9"/>
  <c r="R420" i="9"/>
  <c r="R421" i="9"/>
  <c r="R422" i="9"/>
  <c r="R423" i="9"/>
  <c r="R424" i="9"/>
  <c r="R425" i="9"/>
  <c r="R426" i="9"/>
  <c r="R427" i="9"/>
  <c r="R428" i="9"/>
  <c r="R429" i="9"/>
  <c r="R430" i="9"/>
  <c r="R431" i="9"/>
  <c r="R432" i="9"/>
  <c r="R433" i="9"/>
  <c r="R434" i="9"/>
  <c r="R435" i="9"/>
  <c r="R436" i="9"/>
  <c r="R437" i="9"/>
  <c r="R438" i="9"/>
  <c r="R439" i="9"/>
  <c r="R440" i="9"/>
  <c r="R441" i="9"/>
  <c r="R442" i="9"/>
  <c r="R443" i="9"/>
  <c r="R444" i="9"/>
  <c r="R445" i="9"/>
  <c r="R446" i="9"/>
  <c r="R447" i="9"/>
  <c r="R448" i="9"/>
  <c r="R449" i="9"/>
  <c r="R450" i="9"/>
  <c r="R451" i="9"/>
  <c r="R452" i="9"/>
  <c r="R453" i="9"/>
  <c r="R454" i="9"/>
  <c r="R455" i="9"/>
  <c r="R456" i="9"/>
  <c r="R457" i="9"/>
  <c r="R458" i="9"/>
  <c r="R459" i="9"/>
  <c r="R460" i="9"/>
  <c r="R461" i="9"/>
  <c r="R462" i="9"/>
  <c r="R463" i="9"/>
  <c r="R464" i="9"/>
  <c r="R465" i="9"/>
  <c r="R466" i="9"/>
  <c r="R467" i="9"/>
  <c r="R468" i="9"/>
  <c r="R469" i="9"/>
  <c r="R470" i="9"/>
  <c r="R471" i="9"/>
  <c r="R472" i="9"/>
  <c r="R473" i="9"/>
  <c r="R474" i="9"/>
  <c r="R475" i="9"/>
  <c r="R476" i="9"/>
  <c r="R477" i="9"/>
  <c r="R478" i="9"/>
  <c r="R479" i="9"/>
  <c r="R480" i="9"/>
  <c r="R481" i="9"/>
  <c r="R482" i="9"/>
  <c r="R483" i="9"/>
  <c r="R484" i="9"/>
  <c r="R485" i="9"/>
  <c r="R486" i="9"/>
  <c r="R487" i="9"/>
  <c r="R488" i="9"/>
  <c r="R489" i="9"/>
  <c r="R490" i="9"/>
  <c r="R491" i="9"/>
  <c r="R492" i="9"/>
  <c r="R493" i="9"/>
  <c r="R494" i="9"/>
  <c r="R495" i="9"/>
  <c r="R496" i="9"/>
  <c r="R497" i="9"/>
  <c r="R498" i="9"/>
  <c r="R499" i="9"/>
  <c r="R500" i="9"/>
  <c r="R501" i="9"/>
  <c r="R502" i="9"/>
  <c r="R503" i="9"/>
  <c r="R504" i="9"/>
  <c r="R505" i="9"/>
  <c r="R506" i="9"/>
  <c r="R507" i="9"/>
  <c r="R508" i="9"/>
  <c r="R509" i="9"/>
  <c r="R510" i="9"/>
  <c r="R511" i="9"/>
  <c r="R512" i="9"/>
  <c r="R513" i="9"/>
  <c r="R514" i="9"/>
  <c r="R515" i="9"/>
  <c r="R516" i="9"/>
  <c r="R517" i="9"/>
  <c r="R518" i="9"/>
  <c r="R519" i="9"/>
  <c r="R520" i="9"/>
  <c r="R521" i="9"/>
  <c r="R522" i="9"/>
  <c r="R523" i="9"/>
  <c r="R524" i="9"/>
  <c r="R525" i="9"/>
  <c r="R526" i="9"/>
  <c r="R527" i="9"/>
  <c r="R528" i="9"/>
  <c r="R529" i="9"/>
  <c r="R530" i="9"/>
  <c r="R531" i="9"/>
  <c r="R532" i="9"/>
  <c r="R533" i="9"/>
  <c r="R534" i="9"/>
  <c r="R535" i="9"/>
  <c r="R536" i="9"/>
  <c r="R537" i="9"/>
  <c r="R538" i="9"/>
  <c r="R539" i="9"/>
  <c r="R540" i="9"/>
  <c r="R541" i="9"/>
  <c r="R542" i="9"/>
  <c r="R543" i="9"/>
  <c r="R544" i="9"/>
  <c r="R545" i="9"/>
  <c r="R546" i="9"/>
  <c r="R547" i="9"/>
  <c r="R548" i="9"/>
  <c r="R549" i="9"/>
  <c r="R550" i="9"/>
  <c r="R551" i="9"/>
  <c r="R552" i="9"/>
  <c r="R553" i="9"/>
  <c r="R554" i="9"/>
  <c r="R555" i="9"/>
  <c r="R556" i="9"/>
  <c r="R557" i="9"/>
  <c r="R558" i="9"/>
  <c r="R559" i="9"/>
  <c r="R560" i="9"/>
  <c r="R561" i="9"/>
  <c r="R562" i="9"/>
  <c r="R563" i="9"/>
  <c r="R564" i="9"/>
  <c r="R565" i="9"/>
  <c r="R566" i="9"/>
  <c r="R567" i="9"/>
  <c r="R568" i="9"/>
  <c r="R569" i="9"/>
  <c r="R570" i="9"/>
  <c r="R571" i="9"/>
  <c r="R572" i="9"/>
  <c r="R573" i="9"/>
  <c r="R574" i="9"/>
  <c r="R575" i="9"/>
  <c r="R576" i="9"/>
  <c r="R577" i="9"/>
  <c r="R578" i="9"/>
  <c r="R579" i="9"/>
  <c r="R580" i="9"/>
  <c r="R581" i="9"/>
  <c r="R582" i="9"/>
  <c r="R583" i="9"/>
  <c r="R584" i="9"/>
  <c r="R585" i="9"/>
  <c r="R586" i="9"/>
  <c r="R587" i="9"/>
  <c r="R588" i="9"/>
  <c r="R589" i="9"/>
  <c r="R590" i="9"/>
  <c r="R591" i="9"/>
  <c r="R592" i="9"/>
  <c r="R593" i="9"/>
  <c r="R594" i="9"/>
  <c r="R595" i="9"/>
  <c r="R596" i="9"/>
  <c r="R597" i="9"/>
  <c r="R598" i="9"/>
  <c r="R599" i="9"/>
  <c r="R600" i="9"/>
  <c r="R601" i="9"/>
  <c r="R602" i="9"/>
  <c r="R603" i="9"/>
  <c r="R604" i="9"/>
  <c r="R605" i="9"/>
  <c r="R606" i="9"/>
  <c r="R607" i="9"/>
  <c r="R608" i="9"/>
  <c r="R609" i="9"/>
  <c r="R610" i="9"/>
  <c r="R611" i="9"/>
  <c r="R612" i="9"/>
  <c r="R613" i="9"/>
  <c r="R614" i="9"/>
  <c r="R615" i="9"/>
  <c r="R616" i="9"/>
  <c r="R617" i="9"/>
  <c r="R618" i="9"/>
  <c r="R619" i="9"/>
  <c r="R620" i="9"/>
  <c r="R621" i="9"/>
  <c r="R622" i="9"/>
  <c r="R623" i="9"/>
  <c r="R624" i="9"/>
  <c r="R625" i="9"/>
  <c r="R626" i="9"/>
  <c r="R627" i="9"/>
  <c r="R628" i="9"/>
  <c r="R629" i="9"/>
  <c r="R630" i="9"/>
  <c r="R631" i="9"/>
  <c r="R632" i="9"/>
  <c r="R633" i="9"/>
  <c r="R634" i="9"/>
  <c r="R635" i="9"/>
  <c r="R636" i="9"/>
  <c r="R637" i="9"/>
  <c r="R638" i="9"/>
  <c r="R639" i="9"/>
  <c r="R640" i="9"/>
  <c r="R641" i="9"/>
  <c r="R642" i="9"/>
  <c r="R643" i="9"/>
  <c r="R644" i="9"/>
  <c r="R645" i="9"/>
  <c r="R646" i="9"/>
  <c r="R647" i="9"/>
  <c r="R648" i="9"/>
  <c r="R649" i="9"/>
  <c r="R650" i="9"/>
  <c r="R651" i="9"/>
  <c r="R652" i="9"/>
  <c r="R653" i="9"/>
  <c r="R654" i="9"/>
  <c r="R655" i="9"/>
  <c r="R656" i="9"/>
  <c r="R657" i="9"/>
  <c r="R658" i="9"/>
  <c r="R659" i="9"/>
  <c r="R660" i="9"/>
  <c r="R661" i="9"/>
  <c r="R662" i="9"/>
  <c r="R663" i="9"/>
  <c r="R664" i="9"/>
  <c r="R665" i="9"/>
  <c r="R666" i="9"/>
  <c r="R667" i="9"/>
  <c r="R668" i="9"/>
  <c r="R669" i="9"/>
  <c r="R670" i="9"/>
  <c r="R671" i="9"/>
  <c r="R672" i="9"/>
  <c r="R673" i="9"/>
  <c r="R674" i="9"/>
  <c r="R675" i="9"/>
  <c r="R676" i="9"/>
  <c r="R677" i="9"/>
  <c r="R678" i="9"/>
  <c r="R679" i="9"/>
  <c r="R680" i="9"/>
  <c r="R681" i="9"/>
  <c r="R682" i="9"/>
  <c r="R683" i="9"/>
  <c r="R684" i="9"/>
  <c r="R685" i="9"/>
  <c r="R686" i="9"/>
  <c r="R687" i="9"/>
  <c r="R688" i="9"/>
  <c r="R689" i="9"/>
  <c r="R690" i="9"/>
  <c r="R691" i="9"/>
  <c r="R692" i="9"/>
  <c r="R693" i="9"/>
  <c r="R694" i="9"/>
  <c r="R695" i="9"/>
  <c r="R696" i="9"/>
  <c r="R697" i="9"/>
  <c r="R698" i="9"/>
  <c r="R699" i="9"/>
  <c r="R700" i="9"/>
  <c r="R701" i="9"/>
  <c r="R702" i="9"/>
  <c r="R703" i="9"/>
  <c r="R704" i="9"/>
  <c r="R705" i="9"/>
  <c r="R706" i="9"/>
  <c r="R707" i="9"/>
  <c r="R708" i="9"/>
  <c r="R709" i="9"/>
  <c r="R710" i="9"/>
  <c r="R711" i="9"/>
  <c r="R712" i="9"/>
  <c r="R713" i="9"/>
  <c r="R714" i="9"/>
  <c r="R715" i="9"/>
  <c r="R716" i="9"/>
  <c r="R717" i="9"/>
  <c r="R718" i="9"/>
  <c r="R719" i="9"/>
  <c r="R720" i="9"/>
  <c r="R721" i="9"/>
  <c r="R722" i="9"/>
  <c r="R723" i="9"/>
  <c r="R724" i="9"/>
  <c r="R725" i="9"/>
  <c r="R726" i="9"/>
  <c r="R727" i="9"/>
  <c r="R728" i="9"/>
  <c r="R729" i="9"/>
  <c r="R730" i="9"/>
  <c r="R731" i="9"/>
  <c r="R732" i="9"/>
  <c r="R733" i="9"/>
  <c r="R734" i="9"/>
  <c r="R735" i="9"/>
  <c r="R736" i="9"/>
  <c r="R737" i="9"/>
  <c r="R738" i="9"/>
  <c r="R739" i="9"/>
  <c r="R740" i="9"/>
  <c r="R741" i="9"/>
  <c r="R742" i="9"/>
  <c r="R743" i="9"/>
  <c r="R744" i="9"/>
  <c r="R745" i="9"/>
  <c r="R746" i="9"/>
  <c r="R747" i="9"/>
  <c r="R748" i="9"/>
  <c r="R749" i="9"/>
  <c r="R750" i="9"/>
  <c r="R751" i="9"/>
  <c r="R752" i="9"/>
  <c r="R753" i="9"/>
  <c r="R754" i="9"/>
  <c r="R755" i="9"/>
  <c r="R756" i="9"/>
  <c r="R757" i="9"/>
  <c r="R758" i="9"/>
  <c r="R759" i="9"/>
  <c r="R760" i="9"/>
  <c r="R761" i="9"/>
  <c r="R762" i="9"/>
  <c r="R763" i="9"/>
  <c r="R764" i="9"/>
  <c r="R765" i="9"/>
  <c r="R766" i="9"/>
  <c r="R767" i="9"/>
  <c r="R768" i="9"/>
  <c r="R769" i="9"/>
  <c r="R770" i="9"/>
  <c r="R771" i="9"/>
  <c r="R772" i="9"/>
  <c r="R773" i="9"/>
  <c r="R774" i="9"/>
  <c r="R775" i="9"/>
  <c r="R776" i="9"/>
  <c r="R777" i="9"/>
  <c r="R778" i="9"/>
  <c r="R779" i="9"/>
  <c r="R780" i="9"/>
  <c r="R781" i="9"/>
  <c r="R782" i="9"/>
  <c r="R783" i="9"/>
  <c r="R784" i="9"/>
  <c r="R785" i="9"/>
  <c r="R786" i="9"/>
  <c r="R787" i="9"/>
  <c r="R788" i="9"/>
  <c r="R789" i="9"/>
  <c r="R790" i="9"/>
  <c r="R791" i="9"/>
  <c r="R792" i="9"/>
  <c r="R793" i="9"/>
  <c r="R794" i="9"/>
  <c r="R795" i="9"/>
  <c r="R796" i="9"/>
  <c r="R797" i="9"/>
  <c r="R798" i="9"/>
  <c r="R799" i="9"/>
  <c r="R800" i="9"/>
  <c r="R801" i="9"/>
  <c r="R802" i="9"/>
  <c r="R803" i="9"/>
  <c r="R804" i="9"/>
  <c r="R805" i="9"/>
  <c r="R806" i="9"/>
  <c r="R807" i="9"/>
  <c r="R808" i="9"/>
  <c r="R809" i="9"/>
  <c r="R810" i="9"/>
  <c r="R811" i="9"/>
  <c r="R812" i="9"/>
  <c r="R813" i="9"/>
  <c r="R814" i="9"/>
  <c r="R815" i="9"/>
  <c r="R816" i="9"/>
  <c r="R817" i="9"/>
  <c r="R818" i="9"/>
  <c r="R819" i="9"/>
  <c r="R820" i="9"/>
  <c r="R821" i="9"/>
  <c r="R822" i="9"/>
  <c r="R823" i="9"/>
  <c r="R824" i="9"/>
  <c r="R825" i="9"/>
  <c r="R826" i="9"/>
  <c r="R827" i="9"/>
  <c r="R828" i="9"/>
  <c r="R829" i="9"/>
  <c r="R830" i="9"/>
  <c r="R831" i="9"/>
  <c r="R832" i="9"/>
  <c r="R833" i="9"/>
  <c r="R834" i="9"/>
  <c r="R835" i="9"/>
  <c r="R836" i="9"/>
  <c r="R837" i="9"/>
  <c r="R838" i="9"/>
  <c r="R839" i="9"/>
  <c r="R840" i="9"/>
  <c r="R841" i="9"/>
  <c r="R842" i="9"/>
  <c r="R843" i="9"/>
  <c r="R844" i="9"/>
  <c r="R845" i="9"/>
  <c r="R846" i="9"/>
  <c r="R847" i="9"/>
  <c r="R848" i="9"/>
  <c r="R849" i="9"/>
  <c r="R850" i="9"/>
  <c r="R851" i="9"/>
  <c r="R852" i="9"/>
  <c r="R853" i="9"/>
  <c r="R854" i="9"/>
  <c r="R855" i="9"/>
  <c r="R856" i="9"/>
  <c r="R857" i="9"/>
  <c r="R858" i="9"/>
  <c r="R859" i="9"/>
  <c r="R860" i="9"/>
  <c r="R861" i="9"/>
  <c r="R862" i="9"/>
  <c r="R863" i="9"/>
  <c r="R864" i="9"/>
  <c r="R865" i="9"/>
  <c r="R866" i="9"/>
  <c r="R867" i="9"/>
  <c r="R868" i="9"/>
  <c r="R869" i="9"/>
  <c r="R870" i="9"/>
  <c r="R871" i="9"/>
  <c r="R872" i="9"/>
  <c r="R873" i="9"/>
  <c r="R874" i="9"/>
  <c r="R875" i="9"/>
  <c r="R876" i="9"/>
  <c r="R877" i="9"/>
  <c r="R878" i="9"/>
  <c r="R879" i="9"/>
  <c r="R880" i="9"/>
  <c r="R881" i="9"/>
  <c r="R882" i="9"/>
  <c r="R883" i="9"/>
  <c r="R884" i="9"/>
  <c r="R885" i="9"/>
  <c r="R886" i="9"/>
  <c r="R887" i="9"/>
  <c r="R888" i="9"/>
  <c r="R889" i="9"/>
  <c r="R890" i="9"/>
  <c r="R891" i="9"/>
  <c r="R892" i="9"/>
  <c r="R893" i="9"/>
  <c r="R894" i="9"/>
  <c r="R895" i="9"/>
  <c r="R896" i="9"/>
  <c r="R897" i="9"/>
  <c r="R898" i="9"/>
  <c r="R899" i="9"/>
  <c r="R900" i="9"/>
  <c r="R901" i="9"/>
  <c r="R902" i="9"/>
  <c r="R903" i="9"/>
  <c r="R904" i="9"/>
  <c r="R905" i="9"/>
  <c r="R906" i="9"/>
  <c r="R907" i="9"/>
  <c r="R908" i="9"/>
  <c r="R909" i="9"/>
  <c r="R910" i="9"/>
  <c r="R911" i="9"/>
  <c r="R912" i="9"/>
  <c r="R913" i="9"/>
  <c r="R914" i="9"/>
  <c r="R915" i="9"/>
  <c r="R916" i="9"/>
  <c r="R917" i="9"/>
  <c r="R918" i="9"/>
  <c r="R919" i="9"/>
  <c r="R920" i="9"/>
  <c r="R921" i="9"/>
  <c r="R922" i="9"/>
  <c r="R923" i="9"/>
  <c r="R924" i="9"/>
  <c r="R925" i="9"/>
  <c r="R926" i="9"/>
  <c r="R927" i="9"/>
  <c r="R928" i="9"/>
  <c r="R929" i="9"/>
  <c r="R930" i="9"/>
  <c r="R931" i="9"/>
  <c r="R932" i="9"/>
  <c r="R933" i="9"/>
  <c r="R934" i="9"/>
  <c r="R935" i="9"/>
  <c r="R936" i="9"/>
  <c r="R937" i="9"/>
  <c r="R938" i="9"/>
  <c r="R939" i="9"/>
  <c r="R940" i="9"/>
  <c r="R941" i="9"/>
  <c r="R942" i="9"/>
  <c r="R943" i="9"/>
  <c r="R944" i="9"/>
  <c r="R945" i="9"/>
  <c r="R946" i="9"/>
  <c r="R947" i="9"/>
  <c r="R948" i="9"/>
  <c r="R949" i="9"/>
  <c r="R950" i="9"/>
  <c r="R951" i="9"/>
  <c r="R952" i="9"/>
  <c r="R953" i="9"/>
  <c r="R954" i="9"/>
  <c r="R955" i="9"/>
  <c r="R956" i="9"/>
  <c r="R957" i="9"/>
  <c r="R958" i="9"/>
  <c r="R959" i="9"/>
  <c r="R960" i="9"/>
  <c r="R961" i="9"/>
  <c r="R962" i="9"/>
  <c r="R963" i="9"/>
  <c r="R964" i="9"/>
  <c r="R965" i="9"/>
  <c r="R966" i="9"/>
  <c r="R967" i="9"/>
  <c r="R968" i="9"/>
  <c r="R969" i="9"/>
  <c r="R970" i="9"/>
  <c r="R971" i="9"/>
  <c r="R972" i="9"/>
  <c r="R973" i="9"/>
  <c r="R974" i="9"/>
  <c r="R975" i="9"/>
  <c r="R976" i="9"/>
  <c r="R977" i="9"/>
  <c r="R978" i="9"/>
  <c r="R979" i="9"/>
  <c r="R980" i="9"/>
  <c r="R981" i="9"/>
  <c r="R982" i="9"/>
  <c r="R983" i="9"/>
  <c r="R984" i="9"/>
  <c r="R985" i="9"/>
  <c r="R986" i="9"/>
  <c r="R987" i="9"/>
  <c r="R988" i="9"/>
  <c r="R989" i="9"/>
  <c r="R990" i="9"/>
  <c r="R991" i="9"/>
  <c r="R992" i="9"/>
  <c r="R993" i="9"/>
  <c r="R994" i="9"/>
  <c r="R995" i="9"/>
  <c r="R996" i="9"/>
  <c r="R997" i="9"/>
  <c r="R998" i="9"/>
  <c r="R999" i="9"/>
  <c r="R1000" i="9"/>
  <c r="Y800" i="2"/>
  <c r="Y801" i="2"/>
  <c r="Y802" i="2"/>
  <c r="Y803" i="2"/>
  <c r="Y804" i="2"/>
  <c r="Y805" i="2"/>
  <c r="Y806" i="2"/>
  <c r="Y807" i="2"/>
  <c r="Y808" i="2"/>
  <c r="Y809" i="2"/>
  <c r="Y810" i="2"/>
  <c r="Y811" i="2"/>
  <c r="Y812" i="2"/>
  <c r="Y813" i="2"/>
  <c r="Y814" i="2"/>
  <c r="Y815" i="2"/>
  <c r="Y816" i="2"/>
  <c r="Y817" i="2"/>
  <c r="Y818" i="2"/>
  <c r="Y819" i="2"/>
  <c r="Y820" i="2"/>
  <c r="Y821" i="2"/>
  <c r="Y822" i="2"/>
  <c r="Y823" i="2"/>
  <c r="Y824" i="2"/>
  <c r="Y825" i="2"/>
  <c r="Y826" i="2"/>
  <c r="Y827" i="2"/>
  <c r="Y828" i="2"/>
  <c r="Y829" i="2"/>
  <c r="Y830" i="2"/>
  <c r="Y831" i="2"/>
  <c r="Y832" i="2"/>
  <c r="Y833" i="2"/>
  <c r="Y834" i="2"/>
  <c r="Y835" i="2"/>
  <c r="Y836" i="2"/>
  <c r="Y837" i="2"/>
  <c r="Y838" i="2"/>
  <c r="Y839" i="2"/>
  <c r="Y840" i="2"/>
  <c r="Y841" i="2"/>
  <c r="Y842" i="2"/>
  <c r="Y843" i="2"/>
  <c r="Y844" i="2"/>
  <c r="Y845" i="2"/>
  <c r="Y846" i="2"/>
  <c r="Y422" i="2"/>
  <c r="Y423" i="2"/>
  <c r="Y424" i="2"/>
  <c r="Y425" i="2"/>
  <c r="Y426" i="2"/>
  <c r="Y427" i="2"/>
  <c r="Y428" i="2"/>
  <c r="Y429" i="2"/>
  <c r="Y430" i="2"/>
  <c r="Y431" i="2"/>
  <c r="Y432" i="2"/>
  <c r="Y433" i="2"/>
  <c r="Y434" i="2"/>
  <c r="Y435" i="2"/>
  <c r="Y436" i="2"/>
  <c r="Y437" i="2"/>
  <c r="Y438" i="2"/>
  <c r="Y439" i="2"/>
  <c r="Y440" i="2"/>
  <c r="Y441" i="2"/>
  <c r="Y442" i="2"/>
  <c r="Y443" i="2"/>
  <c r="Y444" i="2"/>
  <c r="Y445" i="2"/>
  <c r="Y446" i="2"/>
  <c r="Y447" i="2"/>
  <c r="Y448" i="2"/>
  <c r="Y449" i="2"/>
  <c r="Y450" i="2"/>
  <c r="Y451" i="2"/>
  <c r="Y453" i="2"/>
  <c r="Y454" i="2"/>
  <c r="Y455" i="2"/>
  <c r="Y456" i="2"/>
  <c r="Y457" i="2"/>
  <c r="Y458" i="2"/>
  <c r="Y459" i="2"/>
  <c r="Y461" i="2"/>
  <c r="Y462" i="2"/>
  <c r="Y463" i="2"/>
  <c r="Y464" i="2"/>
  <c r="Y465" i="2"/>
  <c r="Y466" i="2"/>
  <c r="Y467" i="2"/>
  <c r="Y468" i="2"/>
  <c r="Y469" i="2"/>
  <c r="Y470" i="2"/>
  <c r="Y471" i="2"/>
  <c r="Y472" i="2"/>
  <c r="Y473" i="2"/>
  <c r="Y474" i="2"/>
  <c r="Y475" i="2"/>
  <c r="Y476" i="2"/>
  <c r="Y477" i="2"/>
  <c r="Y478" i="2"/>
  <c r="Y479" i="2"/>
  <c r="Y480" i="2"/>
  <c r="Y481" i="2"/>
  <c r="Y482" i="2"/>
  <c r="Y483" i="2"/>
  <c r="Y484" i="2"/>
  <c r="Y485" i="2"/>
  <c r="Y486" i="2"/>
  <c r="Y487" i="2"/>
  <c r="Y488" i="2"/>
  <c r="Y490" i="2"/>
  <c r="Y491" i="2"/>
  <c r="Y492" i="2"/>
  <c r="Y493" i="2"/>
  <c r="Y494" i="2"/>
  <c r="Y495" i="2"/>
  <c r="Y496" i="2"/>
  <c r="Y497" i="2"/>
  <c r="Y498" i="2"/>
  <c r="Y499" i="2"/>
  <c r="Y500" i="2"/>
  <c r="Y501" i="2"/>
  <c r="Y502" i="2"/>
  <c r="Y503" i="2"/>
  <c r="Y504" i="2"/>
  <c r="Y505" i="2"/>
  <c r="Y506" i="2"/>
  <c r="Y507" i="2"/>
  <c r="Y508" i="2"/>
  <c r="Y509" i="2"/>
  <c r="Y510" i="2"/>
  <c r="Y511" i="2"/>
  <c r="Y512" i="2"/>
  <c r="Y513" i="2"/>
  <c r="Y514" i="2"/>
  <c r="Y515" i="2"/>
  <c r="Y516" i="2"/>
  <c r="Y517" i="2"/>
  <c r="Y518" i="2"/>
  <c r="Y519" i="2"/>
  <c r="Y521" i="2"/>
  <c r="Y522" i="2"/>
  <c r="Y523" i="2"/>
  <c r="Y524" i="2"/>
  <c r="Y525" i="2"/>
  <c r="Y526" i="2"/>
  <c r="Y527" i="2"/>
  <c r="Y528" i="2"/>
  <c r="Y529" i="2"/>
  <c r="Y530" i="2"/>
  <c r="Y531" i="2"/>
  <c r="Y532" i="2"/>
  <c r="Y533" i="2"/>
  <c r="Y534" i="2"/>
  <c r="Y535" i="2"/>
  <c r="Y536" i="2"/>
  <c r="Y537" i="2"/>
  <c r="Y538" i="2"/>
  <c r="Y539" i="2"/>
  <c r="Y540" i="2"/>
  <c r="Y541" i="2"/>
  <c r="Y542" i="2"/>
  <c r="Y543" i="2"/>
  <c r="Y544" i="2"/>
  <c r="Y545" i="2"/>
  <c r="Y546" i="2"/>
  <c r="Y547" i="2"/>
  <c r="Y548" i="2"/>
  <c r="Y549" i="2"/>
  <c r="Y550" i="2"/>
  <c r="Y551" i="2"/>
  <c r="Y553" i="2"/>
  <c r="Y554" i="2"/>
  <c r="Y555" i="2"/>
  <c r="Y556" i="2"/>
  <c r="Y557" i="2"/>
  <c r="Y558" i="2"/>
  <c r="Y559" i="2"/>
  <c r="Y560" i="2"/>
  <c r="Y561" i="2"/>
  <c r="Y562" i="2"/>
  <c r="Y563" i="2"/>
  <c r="Y564" i="2"/>
  <c r="Y565" i="2"/>
  <c r="Y566" i="2"/>
  <c r="Y567" i="2"/>
  <c r="Y568" i="2"/>
  <c r="Y569" i="2"/>
  <c r="Y570" i="2"/>
  <c r="Y571" i="2"/>
  <c r="Y572" i="2"/>
  <c r="Y573" i="2"/>
  <c r="Y574" i="2"/>
  <c r="Y575" i="2"/>
  <c r="Y576" i="2"/>
  <c r="Y577" i="2"/>
  <c r="Y578" i="2"/>
  <c r="Y579" i="2"/>
  <c r="Y580" i="2"/>
  <c r="Y581" i="2"/>
  <c r="Y582" i="2"/>
  <c r="Y583" i="2"/>
  <c r="Y585" i="2"/>
  <c r="Y586" i="2"/>
  <c r="Y587" i="2"/>
  <c r="Y588" i="2"/>
  <c r="Y589" i="2"/>
  <c r="Y590" i="2"/>
  <c r="Y591" i="2"/>
  <c r="Y592" i="2"/>
  <c r="Y593" i="2"/>
  <c r="Y594" i="2"/>
  <c r="Y595" i="2"/>
  <c r="Y596" i="2"/>
  <c r="Y597" i="2"/>
  <c r="Y598" i="2"/>
  <c r="Y599" i="2"/>
  <c r="Y600" i="2"/>
  <c r="Y601" i="2"/>
  <c r="Y602" i="2"/>
  <c r="Y603" i="2"/>
  <c r="Y604" i="2"/>
  <c r="Y605" i="2"/>
  <c r="Y606" i="2"/>
  <c r="Y607" i="2"/>
  <c r="Y608" i="2"/>
  <c r="Y609" i="2"/>
  <c r="Y610" i="2"/>
  <c r="Y611" i="2"/>
  <c r="Y612" i="2"/>
  <c r="Y613" i="2"/>
  <c r="Y614" i="2"/>
  <c r="Y616" i="2"/>
  <c r="Y617" i="2"/>
  <c r="Y618" i="2"/>
  <c r="Y619" i="2"/>
  <c r="Y620" i="2"/>
  <c r="Y621" i="2"/>
  <c r="Y622" i="2"/>
  <c r="Y623" i="2"/>
  <c r="Y624" i="2"/>
  <c r="Y625" i="2"/>
  <c r="Y626" i="2"/>
  <c r="Y627" i="2"/>
  <c r="Y628" i="2"/>
  <c r="Y629" i="2"/>
  <c r="Y630" i="2"/>
  <c r="Y631" i="2"/>
  <c r="Y632" i="2"/>
  <c r="Y633" i="2"/>
  <c r="Y634" i="2"/>
  <c r="Y635" i="2"/>
  <c r="Y636" i="2"/>
  <c r="Y637" i="2"/>
  <c r="Y638" i="2"/>
  <c r="Y639" i="2"/>
  <c r="Y640" i="2"/>
  <c r="Y641" i="2"/>
  <c r="Y642" i="2"/>
  <c r="Y643" i="2"/>
  <c r="Y645" i="2"/>
  <c r="Y646" i="2"/>
  <c r="Y647" i="2"/>
  <c r="Y648" i="2"/>
  <c r="Y649" i="2"/>
  <c r="Y650" i="2"/>
  <c r="Y651" i="2"/>
  <c r="Y652" i="2"/>
  <c r="Y653" i="2"/>
  <c r="Y654" i="2"/>
  <c r="Y655" i="2"/>
  <c r="Y656" i="2"/>
  <c r="Y657" i="2"/>
  <c r="Y658" i="2"/>
  <c r="Y659" i="2"/>
  <c r="Y660" i="2"/>
  <c r="Y661" i="2"/>
  <c r="Y662" i="2"/>
  <c r="Y663" i="2"/>
  <c r="Y664" i="2"/>
  <c r="Y665" i="2"/>
  <c r="Y666" i="2"/>
  <c r="Y667" i="2"/>
  <c r="Y668" i="2"/>
  <c r="Y669" i="2"/>
  <c r="Y670" i="2"/>
  <c r="Y671" i="2"/>
  <c r="Y672" i="2"/>
  <c r="Y673" i="2"/>
  <c r="Y674" i="2"/>
  <c r="Y676" i="2"/>
  <c r="Y677" i="2"/>
  <c r="Y678" i="2"/>
  <c r="Y679" i="2"/>
  <c r="Y680" i="2"/>
  <c r="Y681" i="2"/>
  <c r="Y682" i="2"/>
  <c r="Y683" i="2"/>
  <c r="Y684" i="2"/>
  <c r="Y685" i="2"/>
  <c r="Y686" i="2"/>
  <c r="Y687" i="2"/>
  <c r="Y688" i="2"/>
  <c r="Y689" i="2"/>
  <c r="Y690" i="2"/>
  <c r="Y691" i="2"/>
  <c r="Y692" i="2"/>
  <c r="Y693" i="2"/>
  <c r="Y694" i="2"/>
  <c r="Y695" i="2"/>
  <c r="Y696" i="2"/>
  <c r="Y697" i="2"/>
  <c r="Y698" i="2"/>
  <c r="Y699" i="2"/>
  <c r="Y700" i="2"/>
  <c r="Y701" i="2"/>
  <c r="Y702" i="2"/>
  <c r="Y703" i="2"/>
  <c r="Y705" i="2"/>
  <c r="Y706" i="2"/>
  <c r="Y707" i="2"/>
  <c r="Y708" i="2"/>
  <c r="Y709" i="2"/>
  <c r="Y710" i="2"/>
  <c r="Y711" i="2"/>
  <c r="Y712" i="2"/>
  <c r="Y713" i="2"/>
  <c r="Y714" i="2"/>
  <c r="Y715" i="2"/>
  <c r="Y716" i="2"/>
  <c r="Y717" i="2"/>
  <c r="Y718" i="2"/>
  <c r="Y719" i="2"/>
  <c r="Y720" i="2"/>
  <c r="Y721" i="2"/>
  <c r="Y722" i="2"/>
  <c r="Y723" i="2"/>
  <c r="Y724" i="2"/>
  <c r="Y725" i="2"/>
  <c r="Y726" i="2"/>
  <c r="Y727" i="2"/>
  <c r="Y728" i="2"/>
  <c r="Y729" i="2"/>
  <c r="Y730" i="2"/>
  <c r="Y731" i="2"/>
  <c r="Y732" i="2"/>
  <c r="Y733" i="2"/>
  <c r="Y734" i="2"/>
  <c r="Y735" i="2"/>
  <c r="Y736" i="2"/>
  <c r="Y737" i="2"/>
  <c r="Y738" i="2"/>
  <c r="Y751" i="2"/>
  <c r="Y752" i="2"/>
  <c r="Y753" i="2"/>
  <c r="Y754" i="2"/>
  <c r="Y755" i="2"/>
  <c r="Y756" i="2"/>
  <c r="Y757" i="2"/>
  <c r="Y758" i="2"/>
  <c r="Y759" i="2"/>
  <c r="Y760" i="2"/>
  <c r="Y761" i="2"/>
  <c r="Y762" i="2"/>
  <c r="Y763" i="2"/>
  <c r="Y764" i="2"/>
  <c r="Y765" i="2"/>
  <c r="Y766" i="2"/>
  <c r="Y767" i="2"/>
  <c r="Y768" i="2"/>
  <c r="Y769" i="2"/>
  <c r="Y770" i="2"/>
  <c r="Y771" i="2"/>
  <c r="Y772" i="2"/>
  <c r="Y773" i="2"/>
  <c r="Y774" i="2"/>
  <c r="Y775" i="2"/>
  <c r="Y776" i="2"/>
  <c r="Y777" i="2"/>
  <c r="Y778" i="2"/>
  <c r="Y779" i="2"/>
  <c r="Y780" i="2"/>
  <c r="Y781" i="2"/>
  <c r="Y782" i="2"/>
  <c r="Y783" i="2"/>
  <c r="Y784" i="2"/>
  <c r="Y785" i="2"/>
  <c r="Y786" i="2"/>
  <c r="Y787" i="2"/>
  <c r="Y788" i="2"/>
  <c r="Y789" i="2"/>
  <c r="Y790" i="2"/>
  <c r="Y791" i="2"/>
  <c r="Y792" i="2"/>
  <c r="Y793" i="2"/>
  <c r="Y794" i="2"/>
  <c r="Y795" i="2"/>
  <c r="Y796" i="2"/>
  <c r="Y797" i="2"/>
  <c r="V1001" i="11" l="1"/>
  <c r="F4" i="3" l="1"/>
  <c r="G4" i="3"/>
  <c r="H4" i="3"/>
  <c r="F5" i="3"/>
  <c r="G5" i="3"/>
  <c r="H5" i="3"/>
  <c r="F6" i="3"/>
  <c r="G6" i="3"/>
  <c r="H6" i="3"/>
  <c r="F7" i="3"/>
  <c r="G7" i="3"/>
  <c r="H7" i="3"/>
  <c r="F8" i="3"/>
  <c r="G8" i="3"/>
  <c r="H8" i="3"/>
  <c r="F9" i="3"/>
  <c r="G9" i="3"/>
  <c r="H9" i="3"/>
  <c r="F10" i="3"/>
  <c r="G10" i="3"/>
  <c r="H10" i="3"/>
  <c r="F11" i="3"/>
  <c r="G11" i="3"/>
  <c r="H11" i="3"/>
  <c r="F12" i="3"/>
  <c r="G12" i="3"/>
  <c r="H12" i="3"/>
  <c r="F13" i="3"/>
  <c r="G13" i="3"/>
  <c r="H13" i="3"/>
  <c r="F14" i="3"/>
  <c r="G14" i="3"/>
  <c r="H14" i="3"/>
  <c r="F15" i="3"/>
  <c r="G15" i="3"/>
  <c r="H15" i="3"/>
  <c r="F16" i="3"/>
  <c r="G16" i="3"/>
  <c r="H16" i="3"/>
  <c r="F17" i="3"/>
  <c r="G17" i="3"/>
  <c r="H17" i="3"/>
  <c r="F18" i="3"/>
  <c r="G18" i="3"/>
  <c r="H18" i="3"/>
  <c r="F19" i="3"/>
  <c r="G19" i="3"/>
  <c r="H19" i="3"/>
  <c r="F20" i="3"/>
  <c r="G20" i="3"/>
  <c r="H20" i="3"/>
  <c r="F21" i="3"/>
  <c r="G21" i="3"/>
  <c r="H21" i="3"/>
  <c r="F22" i="3"/>
  <c r="G22" i="3"/>
  <c r="H22" i="3"/>
  <c r="F23" i="3"/>
  <c r="G23" i="3"/>
  <c r="H23" i="3"/>
  <c r="F24" i="3"/>
  <c r="G24" i="3"/>
  <c r="H24" i="3"/>
  <c r="F25" i="3"/>
  <c r="G25" i="3"/>
  <c r="H25" i="3"/>
  <c r="F26" i="3"/>
  <c r="G26" i="3"/>
  <c r="H26" i="3"/>
  <c r="F27" i="3"/>
  <c r="G27" i="3"/>
  <c r="H27" i="3"/>
  <c r="F28" i="3"/>
  <c r="G28" i="3"/>
  <c r="H28" i="3"/>
  <c r="F29" i="3"/>
  <c r="G29" i="3"/>
  <c r="H29" i="3"/>
  <c r="F30" i="3"/>
  <c r="G30" i="3"/>
  <c r="H30" i="3"/>
  <c r="F31" i="3"/>
  <c r="G31" i="3"/>
  <c r="H31" i="3"/>
  <c r="F32" i="3"/>
  <c r="G32" i="3"/>
  <c r="H32" i="3"/>
  <c r="F33" i="3"/>
  <c r="G33" i="3"/>
  <c r="H33" i="3"/>
  <c r="F34" i="3"/>
  <c r="G34" i="3"/>
  <c r="H34" i="3"/>
  <c r="F35" i="3"/>
  <c r="G35" i="3"/>
  <c r="H35" i="3"/>
  <c r="F36" i="3"/>
  <c r="G36" i="3"/>
  <c r="H36" i="3"/>
  <c r="F37" i="3"/>
  <c r="G37" i="3"/>
  <c r="H37" i="3"/>
  <c r="F38" i="3"/>
  <c r="G38" i="3"/>
  <c r="H38" i="3"/>
  <c r="F39" i="3"/>
  <c r="G39" i="3"/>
  <c r="H39" i="3"/>
  <c r="F40" i="3"/>
  <c r="G40" i="3"/>
  <c r="H40" i="3"/>
  <c r="F41" i="3"/>
  <c r="G41" i="3"/>
  <c r="H41" i="3"/>
  <c r="F42" i="3"/>
  <c r="G42" i="3"/>
  <c r="H42" i="3"/>
  <c r="F43" i="3"/>
  <c r="G43" i="3"/>
  <c r="H43" i="3"/>
  <c r="F44" i="3"/>
  <c r="G44" i="3"/>
  <c r="H44" i="3"/>
  <c r="F45" i="3"/>
  <c r="G45" i="3"/>
  <c r="H45" i="3"/>
  <c r="F46" i="3"/>
  <c r="G46" i="3"/>
  <c r="H46" i="3"/>
  <c r="F47" i="3"/>
  <c r="G47" i="3"/>
  <c r="H47" i="3"/>
  <c r="F48" i="3"/>
  <c r="G48" i="3"/>
  <c r="H48" i="3"/>
  <c r="F49" i="3"/>
  <c r="G49" i="3"/>
  <c r="H49" i="3"/>
  <c r="F50" i="3"/>
  <c r="G50" i="3"/>
  <c r="H50" i="3"/>
  <c r="F51" i="3"/>
  <c r="G51" i="3"/>
  <c r="H51" i="3"/>
  <c r="F52" i="3"/>
  <c r="G52" i="3"/>
  <c r="H52" i="3"/>
  <c r="F53" i="3"/>
  <c r="G53" i="3"/>
  <c r="H53" i="3"/>
  <c r="F54" i="3"/>
  <c r="G54" i="3"/>
  <c r="H54" i="3"/>
  <c r="F55" i="3"/>
  <c r="G55" i="3"/>
  <c r="H55" i="3"/>
  <c r="F56" i="3"/>
  <c r="G56" i="3"/>
  <c r="H56" i="3"/>
  <c r="F57" i="3"/>
  <c r="G57" i="3"/>
  <c r="H57" i="3"/>
  <c r="F58" i="3"/>
  <c r="G58" i="3"/>
  <c r="H58" i="3"/>
  <c r="F59" i="3"/>
  <c r="G59" i="3"/>
  <c r="H59" i="3"/>
  <c r="F60" i="3"/>
  <c r="G60" i="3"/>
  <c r="H60" i="3"/>
  <c r="F61" i="3"/>
  <c r="G61" i="3"/>
  <c r="H61" i="3"/>
  <c r="F62" i="3"/>
  <c r="G62" i="3"/>
  <c r="H62" i="3"/>
  <c r="F63" i="3"/>
  <c r="G63" i="3"/>
  <c r="H63" i="3"/>
  <c r="F64" i="3"/>
  <c r="G64" i="3"/>
  <c r="H64" i="3"/>
  <c r="G51" i="13" l="1"/>
  <c r="G52" i="13"/>
  <c r="E9" i="13" l="1"/>
  <c r="F9" i="13"/>
  <c r="G9" i="13"/>
  <c r="H9" i="13"/>
  <c r="J9" i="13"/>
  <c r="K9" i="13"/>
  <c r="E10" i="4"/>
  <c r="H10" i="4"/>
  <c r="I10" i="4"/>
  <c r="C10" i="8"/>
  <c r="F2" i="4"/>
  <c r="N10" i="14" l="1"/>
  <c r="F44" i="4" s="1"/>
  <c r="N7" i="14"/>
  <c r="F34" i="4" s="1"/>
  <c r="N8" i="14"/>
  <c r="F38" i="4" s="1"/>
  <c r="N4" i="14"/>
  <c r="F27" i="4" s="1"/>
  <c r="N3" i="14"/>
  <c r="F23" i="4" s="1"/>
  <c r="I9" i="13"/>
  <c r="L9" i="13" s="1"/>
  <c r="N5" i="14"/>
  <c r="F10" i="4" s="1"/>
  <c r="G10" i="4" s="1"/>
  <c r="J10" i="4" s="1"/>
  <c r="N2" i="14"/>
  <c r="F31" i="4" s="1"/>
  <c r="N6" i="14"/>
  <c r="F4" i="4" s="1"/>
  <c r="M11" i="14"/>
  <c r="N9" i="14"/>
  <c r="F47" i="4" s="1"/>
  <c r="L11" i="14"/>
  <c r="F4" i="2"/>
  <c r="G4" i="2"/>
  <c r="H4" i="2"/>
  <c r="Y4" i="2"/>
  <c r="Z4" i="2"/>
  <c r="N11" i="14" l="1"/>
  <c r="R85" i="11"/>
  <c r="R101" i="11"/>
  <c r="R102" i="11"/>
  <c r="R113" i="11"/>
  <c r="R129" i="11"/>
  <c r="R145" i="11"/>
  <c r="R161" i="11"/>
  <c r="R171" i="11"/>
  <c r="R172" i="11"/>
  <c r="R173" i="11"/>
  <c r="R185" i="11"/>
  <c r="R201" i="11"/>
  <c r="R217" i="11"/>
  <c r="R233" i="11"/>
  <c r="R249" i="11"/>
  <c r="R265" i="11"/>
  <c r="R281" i="11"/>
  <c r="R297" i="11"/>
  <c r="R313" i="11"/>
  <c r="R315" i="11"/>
  <c r="R325" i="11"/>
  <c r="R341" i="11"/>
  <c r="R357" i="11"/>
  <c r="R373" i="11"/>
  <c r="R389" i="11"/>
  <c r="R399" i="11"/>
  <c r="R400" i="11"/>
  <c r="R408" i="11"/>
  <c r="R413" i="11"/>
  <c r="R414" i="11"/>
  <c r="R415" i="11"/>
  <c r="R416" i="11"/>
  <c r="R417" i="11"/>
  <c r="R418" i="11"/>
  <c r="R419" i="11"/>
  <c r="R420" i="11"/>
  <c r="R421" i="11"/>
  <c r="R422" i="11"/>
  <c r="R423" i="11"/>
  <c r="R424" i="11"/>
  <c r="R425" i="11"/>
  <c r="R426" i="11"/>
  <c r="R427" i="11"/>
  <c r="R428" i="11"/>
  <c r="R429" i="11"/>
  <c r="R430" i="11"/>
  <c r="R431" i="11"/>
  <c r="R433" i="11"/>
  <c r="R434" i="11"/>
  <c r="R435" i="11"/>
  <c r="R440" i="11"/>
  <c r="R451" i="11"/>
  <c r="R455" i="11"/>
  <c r="R459" i="11"/>
  <c r="R463" i="11"/>
  <c r="R467" i="11"/>
  <c r="R471" i="11"/>
  <c r="R475" i="11"/>
  <c r="R479" i="11"/>
  <c r="R483" i="11"/>
  <c r="R487" i="11"/>
  <c r="R491" i="11"/>
  <c r="R493" i="11"/>
  <c r="R494" i="11"/>
  <c r="R495" i="11"/>
  <c r="R496" i="11"/>
  <c r="R497" i="11"/>
  <c r="R498" i="11"/>
  <c r="R499" i="11"/>
  <c r="R500" i="11"/>
  <c r="R501" i="11"/>
  <c r="R502" i="11"/>
  <c r="R503" i="11"/>
  <c r="R504" i="11"/>
  <c r="R505" i="11"/>
  <c r="R506" i="11"/>
  <c r="R507" i="11"/>
  <c r="R508" i="11"/>
  <c r="R509" i="11"/>
  <c r="R510" i="11"/>
  <c r="R511" i="11"/>
  <c r="R512" i="11"/>
  <c r="R513" i="11"/>
  <c r="R514" i="11"/>
  <c r="R515" i="11"/>
  <c r="R516" i="11"/>
  <c r="R517" i="11"/>
  <c r="R518" i="11"/>
  <c r="R519" i="11"/>
  <c r="R520" i="11"/>
  <c r="R521" i="11"/>
  <c r="R522" i="11"/>
  <c r="R523" i="11"/>
  <c r="R524" i="11"/>
  <c r="R525" i="11"/>
  <c r="R526" i="11"/>
  <c r="R527" i="11"/>
  <c r="R528" i="11"/>
  <c r="R529" i="11"/>
  <c r="R530" i="11"/>
  <c r="R531" i="11"/>
  <c r="R532" i="11"/>
  <c r="R533" i="11"/>
  <c r="R534" i="11"/>
  <c r="R535" i="11"/>
  <c r="R536" i="11"/>
  <c r="R537" i="11"/>
  <c r="R538" i="11"/>
  <c r="R539" i="11"/>
  <c r="R540" i="11"/>
  <c r="R541" i="11"/>
  <c r="R542" i="11"/>
  <c r="R543" i="11"/>
  <c r="R544" i="11"/>
  <c r="R545" i="11"/>
  <c r="R546" i="11"/>
  <c r="R547" i="11"/>
  <c r="R548" i="11"/>
  <c r="R549" i="11"/>
  <c r="R550" i="11"/>
  <c r="R551" i="11"/>
  <c r="R552" i="11"/>
  <c r="R553" i="11"/>
  <c r="R554" i="11"/>
  <c r="R555" i="11"/>
  <c r="R556" i="11"/>
  <c r="R557" i="11"/>
  <c r="R558" i="11"/>
  <c r="R559" i="11"/>
  <c r="R560" i="11"/>
  <c r="R561" i="11"/>
  <c r="R562" i="11"/>
  <c r="R563" i="11"/>
  <c r="R564" i="11"/>
  <c r="R565" i="11"/>
  <c r="R566" i="11"/>
  <c r="R567" i="11"/>
  <c r="R568" i="11"/>
  <c r="R569" i="11"/>
  <c r="R570" i="11"/>
  <c r="R571" i="11"/>
  <c r="R572" i="11"/>
  <c r="R573" i="11"/>
  <c r="R574" i="11"/>
  <c r="R575" i="11"/>
  <c r="R576" i="11"/>
  <c r="R577" i="11"/>
  <c r="R578" i="11"/>
  <c r="R579" i="11"/>
  <c r="R580" i="11"/>
  <c r="R581" i="11"/>
  <c r="R582" i="11"/>
  <c r="R583" i="11"/>
  <c r="R584" i="11"/>
  <c r="R585" i="11"/>
  <c r="R586" i="11"/>
  <c r="R587" i="11"/>
  <c r="R588" i="11"/>
  <c r="R589" i="11"/>
  <c r="R590" i="11"/>
  <c r="R591" i="11"/>
  <c r="R592" i="11"/>
  <c r="R593" i="11"/>
  <c r="R594" i="11"/>
  <c r="R595" i="11"/>
  <c r="R596" i="11"/>
  <c r="R597" i="11"/>
  <c r="R598" i="11"/>
  <c r="R599" i="11"/>
  <c r="R600" i="11"/>
  <c r="R601" i="11"/>
  <c r="R602" i="11"/>
  <c r="R603" i="11"/>
  <c r="R604" i="11"/>
  <c r="R605" i="11"/>
  <c r="R606" i="11"/>
  <c r="R607" i="11"/>
  <c r="R608" i="11"/>
  <c r="R609" i="11"/>
  <c r="R610" i="11"/>
  <c r="R611" i="11"/>
  <c r="R612" i="11"/>
  <c r="R613" i="11"/>
  <c r="R614" i="11"/>
  <c r="R615" i="11"/>
  <c r="R616" i="11"/>
  <c r="R617" i="11"/>
  <c r="R618" i="11"/>
  <c r="R619" i="11"/>
  <c r="R620" i="11"/>
  <c r="R621" i="11"/>
  <c r="R622" i="11"/>
  <c r="R623" i="11"/>
  <c r="R624" i="11"/>
  <c r="R625" i="11"/>
  <c r="R626" i="11"/>
  <c r="R627" i="11"/>
  <c r="R628" i="11"/>
  <c r="R629" i="11"/>
  <c r="R630" i="11"/>
  <c r="R631" i="11"/>
  <c r="R632" i="11"/>
  <c r="R633" i="11"/>
  <c r="R634" i="11"/>
  <c r="R635" i="11"/>
  <c r="R636" i="11"/>
  <c r="R637" i="11"/>
  <c r="R638" i="11"/>
  <c r="R639" i="11"/>
  <c r="R640" i="11"/>
  <c r="R641" i="11"/>
  <c r="R642" i="11"/>
  <c r="R643" i="11"/>
  <c r="R644" i="11"/>
  <c r="R645" i="11"/>
  <c r="R646" i="11"/>
  <c r="R647" i="11"/>
  <c r="R648" i="11"/>
  <c r="R649" i="11"/>
  <c r="R650" i="11"/>
  <c r="R651" i="11"/>
  <c r="R652" i="11"/>
  <c r="R653" i="11"/>
  <c r="R654" i="11"/>
  <c r="R655" i="11"/>
  <c r="R656" i="11"/>
  <c r="R657" i="11"/>
  <c r="R658" i="11"/>
  <c r="R659" i="11"/>
  <c r="R660" i="11"/>
  <c r="R661" i="11"/>
  <c r="R662" i="11"/>
  <c r="R663" i="11"/>
  <c r="R664" i="11"/>
  <c r="R665" i="11"/>
  <c r="R666" i="11"/>
  <c r="R667" i="11"/>
  <c r="R668" i="11"/>
  <c r="R669" i="11"/>
  <c r="R670" i="11"/>
  <c r="R671" i="11"/>
  <c r="R672" i="11"/>
  <c r="R673" i="11"/>
  <c r="R674" i="11"/>
  <c r="R675" i="11"/>
  <c r="R676" i="11"/>
  <c r="R677" i="11"/>
  <c r="R678" i="11"/>
  <c r="R679" i="11"/>
  <c r="R680" i="11"/>
  <c r="R681" i="11"/>
  <c r="R682" i="11"/>
  <c r="R683" i="11"/>
  <c r="R684" i="11"/>
  <c r="R685" i="11"/>
  <c r="R686" i="11"/>
  <c r="R687" i="11"/>
  <c r="R688" i="11"/>
  <c r="R689" i="11"/>
  <c r="R690" i="11"/>
  <c r="R691" i="11"/>
  <c r="R692" i="11"/>
  <c r="R693" i="11"/>
  <c r="R694" i="11"/>
  <c r="R695" i="11"/>
  <c r="R696" i="11"/>
  <c r="R697" i="11"/>
  <c r="R698" i="11"/>
  <c r="R699" i="11"/>
  <c r="R700" i="11"/>
  <c r="R701" i="11"/>
  <c r="R702" i="11"/>
  <c r="R703" i="11"/>
  <c r="R704" i="11"/>
  <c r="R705" i="11"/>
  <c r="R706" i="11"/>
  <c r="R707" i="11"/>
  <c r="R708" i="11"/>
  <c r="R709" i="11"/>
  <c r="R710" i="11"/>
  <c r="R711" i="11"/>
  <c r="R712" i="11"/>
  <c r="R713" i="11"/>
  <c r="R714" i="11"/>
  <c r="R715" i="11"/>
  <c r="R716" i="11"/>
  <c r="R717" i="11"/>
  <c r="R718" i="11"/>
  <c r="R719" i="11"/>
  <c r="R720" i="11"/>
  <c r="R721" i="11"/>
  <c r="R722" i="11"/>
  <c r="R723" i="11"/>
  <c r="R724" i="11"/>
  <c r="R725" i="11"/>
  <c r="R726" i="11"/>
  <c r="R727" i="11"/>
  <c r="R728" i="11"/>
  <c r="R729" i="11"/>
  <c r="R730" i="11"/>
  <c r="R731" i="11"/>
  <c r="R732" i="11"/>
  <c r="R733" i="11"/>
  <c r="R734" i="11"/>
  <c r="R735" i="11"/>
  <c r="R736" i="11"/>
  <c r="R737" i="11"/>
  <c r="R738" i="11"/>
  <c r="R739" i="11"/>
  <c r="R740" i="11"/>
  <c r="R741" i="11"/>
  <c r="R742" i="11"/>
  <c r="R743" i="11"/>
  <c r="R744" i="11"/>
  <c r="R745" i="11"/>
  <c r="R746" i="11"/>
  <c r="R747" i="11"/>
  <c r="R748" i="11"/>
  <c r="R749" i="11"/>
  <c r="R750" i="11"/>
  <c r="R751" i="11"/>
  <c r="R752" i="11"/>
  <c r="R753" i="11"/>
  <c r="R754" i="11"/>
  <c r="R755" i="11"/>
  <c r="R756" i="11"/>
  <c r="R757" i="11"/>
  <c r="R758" i="11"/>
  <c r="R759" i="11"/>
  <c r="R760" i="11"/>
  <c r="R761" i="11"/>
  <c r="R762" i="11"/>
  <c r="R763" i="11"/>
  <c r="R764" i="11"/>
  <c r="R765" i="11"/>
  <c r="R766" i="11"/>
  <c r="R767" i="11"/>
  <c r="R768" i="11"/>
  <c r="R769" i="11"/>
  <c r="R770" i="11"/>
  <c r="R771" i="11"/>
  <c r="R772" i="11"/>
  <c r="R773" i="11"/>
  <c r="R774" i="11"/>
  <c r="R775" i="11"/>
  <c r="R776" i="11"/>
  <c r="R777" i="11"/>
  <c r="R778" i="11"/>
  <c r="R779" i="11"/>
  <c r="R780" i="11"/>
  <c r="R781" i="11"/>
  <c r="R782" i="11"/>
  <c r="R783" i="11"/>
  <c r="R784" i="11"/>
  <c r="R785" i="11"/>
  <c r="R786" i="11"/>
  <c r="R787" i="11"/>
  <c r="R788" i="11"/>
  <c r="R789" i="11"/>
  <c r="R790" i="11"/>
  <c r="R791" i="11"/>
  <c r="R792" i="11"/>
  <c r="R793" i="11"/>
  <c r="R794" i="11"/>
  <c r="R795" i="11"/>
  <c r="R796" i="11"/>
  <c r="R797" i="11"/>
  <c r="R798" i="11"/>
  <c r="R799" i="11"/>
  <c r="R800" i="11"/>
  <c r="R801" i="11"/>
  <c r="R802" i="11"/>
  <c r="R803" i="11"/>
  <c r="R804" i="11"/>
  <c r="R805" i="11"/>
  <c r="R806" i="11"/>
  <c r="R807" i="11"/>
  <c r="R808" i="11"/>
  <c r="R809" i="11"/>
  <c r="R810" i="11"/>
  <c r="R811" i="11"/>
  <c r="R812" i="11"/>
  <c r="R813" i="11"/>
  <c r="R814" i="11"/>
  <c r="R815" i="11"/>
  <c r="R816" i="11"/>
  <c r="R817" i="11"/>
  <c r="R818" i="11"/>
  <c r="R819" i="11"/>
  <c r="R820" i="11"/>
  <c r="R821" i="11"/>
  <c r="R822" i="11"/>
  <c r="R823" i="11"/>
  <c r="R824" i="11"/>
  <c r="R825" i="11"/>
  <c r="R826" i="11"/>
  <c r="R827" i="11"/>
  <c r="R828" i="11"/>
  <c r="R829" i="11"/>
  <c r="R830" i="11"/>
  <c r="R831" i="11"/>
  <c r="R832" i="11"/>
  <c r="R833" i="11"/>
  <c r="R834" i="11"/>
  <c r="R835" i="11"/>
  <c r="R836" i="11"/>
  <c r="R837" i="11"/>
  <c r="R838" i="11"/>
  <c r="R839" i="11"/>
  <c r="R840" i="11"/>
  <c r="R841" i="11"/>
  <c r="R842" i="11"/>
  <c r="R843" i="11"/>
  <c r="R844" i="11"/>
  <c r="R845" i="11"/>
  <c r="R846" i="11"/>
  <c r="R847" i="11"/>
  <c r="R848" i="11"/>
  <c r="R849" i="11"/>
  <c r="R850" i="11"/>
  <c r="R851" i="11"/>
  <c r="R852" i="11"/>
  <c r="R853" i="11"/>
  <c r="R854" i="11"/>
  <c r="R855" i="11"/>
  <c r="R856" i="11"/>
  <c r="R857" i="11"/>
  <c r="R858" i="11"/>
  <c r="R859" i="11"/>
  <c r="R860" i="11"/>
  <c r="R861" i="11"/>
  <c r="R862" i="11"/>
  <c r="R863" i="11"/>
  <c r="R864" i="11"/>
  <c r="R865" i="11"/>
  <c r="R866" i="11"/>
  <c r="R867" i="11"/>
  <c r="R868" i="11"/>
  <c r="R869" i="11"/>
  <c r="R870" i="11"/>
  <c r="R871" i="11"/>
  <c r="R872" i="11"/>
  <c r="R873" i="11"/>
  <c r="R874" i="11"/>
  <c r="R875" i="11"/>
  <c r="R876" i="11"/>
  <c r="R877" i="11"/>
  <c r="R878" i="11"/>
  <c r="R879" i="11"/>
  <c r="R880" i="11"/>
  <c r="R881" i="11"/>
  <c r="R882" i="11"/>
  <c r="R883" i="11"/>
  <c r="R884" i="11"/>
  <c r="R885" i="11"/>
  <c r="R886" i="11"/>
  <c r="R887" i="11"/>
  <c r="R888" i="11"/>
  <c r="R889" i="11"/>
  <c r="R890" i="11"/>
  <c r="R891" i="11"/>
  <c r="R892" i="11"/>
  <c r="R893" i="11"/>
  <c r="R894" i="11"/>
  <c r="R895" i="11"/>
  <c r="R896" i="11"/>
  <c r="R897" i="11"/>
  <c r="R898" i="11"/>
  <c r="R899" i="11"/>
  <c r="R900" i="11"/>
  <c r="R901" i="11"/>
  <c r="R902" i="11"/>
  <c r="R903" i="11"/>
  <c r="R904" i="11"/>
  <c r="R905" i="11"/>
  <c r="R906" i="11"/>
  <c r="R907" i="11"/>
  <c r="R908" i="11"/>
  <c r="R909" i="11"/>
  <c r="R910" i="11"/>
  <c r="R911" i="11"/>
  <c r="R912" i="11"/>
  <c r="R913" i="11"/>
  <c r="R914" i="11"/>
  <c r="R915" i="11"/>
  <c r="R916" i="11"/>
  <c r="R917" i="11"/>
  <c r="R918" i="11"/>
  <c r="R919" i="11"/>
  <c r="R920" i="11"/>
  <c r="R921" i="11"/>
  <c r="R922" i="11"/>
  <c r="R923" i="11"/>
  <c r="R924" i="11"/>
  <c r="R925" i="11"/>
  <c r="R926" i="11"/>
  <c r="R927" i="11"/>
  <c r="R928" i="11"/>
  <c r="R929" i="11"/>
  <c r="R930" i="11"/>
  <c r="R931" i="11"/>
  <c r="R932" i="11"/>
  <c r="R933" i="11"/>
  <c r="R934" i="11"/>
  <c r="R935" i="11"/>
  <c r="R936" i="11"/>
  <c r="R937" i="11"/>
  <c r="R938" i="11"/>
  <c r="R939" i="11"/>
  <c r="R940" i="11"/>
  <c r="R941" i="11"/>
  <c r="R942" i="11"/>
  <c r="R943" i="11"/>
  <c r="R944" i="11"/>
  <c r="R945" i="11"/>
  <c r="R946" i="11"/>
  <c r="R947" i="11"/>
  <c r="R948" i="11"/>
  <c r="R949" i="11"/>
  <c r="R950" i="11"/>
  <c r="R951" i="11"/>
  <c r="R952" i="11"/>
  <c r="R953" i="11"/>
  <c r="R954" i="11"/>
  <c r="R955" i="11"/>
  <c r="R956" i="11"/>
  <c r="R957" i="11"/>
  <c r="R958" i="11"/>
  <c r="R959" i="11"/>
  <c r="R960" i="11"/>
  <c r="R961" i="11"/>
  <c r="R962" i="11"/>
  <c r="R963" i="11"/>
  <c r="R964" i="11"/>
  <c r="R965" i="11"/>
  <c r="R966" i="11"/>
  <c r="R967" i="11"/>
  <c r="R968" i="11"/>
  <c r="R969" i="11"/>
  <c r="R970" i="11"/>
  <c r="R971" i="11"/>
  <c r="R972" i="11"/>
  <c r="R973" i="11"/>
  <c r="R974" i="11"/>
  <c r="R975" i="11"/>
  <c r="R976" i="11"/>
  <c r="R977" i="11"/>
  <c r="R978" i="11"/>
  <c r="R979" i="11"/>
  <c r="R980" i="11"/>
  <c r="R981" i="11"/>
  <c r="R982" i="11"/>
  <c r="R983" i="11"/>
  <c r="R984" i="11"/>
  <c r="R985" i="11"/>
  <c r="R986" i="11"/>
  <c r="R987" i="11"/>
  <c r="R988" i="11"/>
  <c r="R989" i="11"/>
  <c r="R990" i="11"/>
  <c r="R991" i="11"/>
  <c r="R992" i="11"/>
  <c r="R993" i="11"/>
  <c r="R994" i="11"/>
  <c r="R995" i="11"/>
  <c r="R996" i="11"/>
  <c r="R997" i="11"/>
  <c r="R998" i="11"/>
  <c r="R999" i="11"/>
  <c r="R1000" i="11"/>
  <c r="R492" i="11"/>
  <c r="R490" i="11"/>
  <c r="R489" i="11"/>
  <c r="R488" i="11"/>
  <c r="R486" i="11"/>
  <c r="R485" i="11"/>
  <c r="R484" i="11"/>
  <c r="R482" i="11"/>
  <c r="R481" i="11"/>
  <c r="R480" i="11"/>
  <c r="R478" i="11"/>
  <c r="R477" i="11"/>
  <c r="R476" i="11"/>
  <c r="R474" i="11"/>
  <c r="R473" i="11"/>
  <c r="R472" i="11"/>
  <c r="R470" i="11"/>
  <c r="R469" i="11"/>
  <c r="R468" i="11"/>
  <c r="R466" i="11"/>
  <c r="R465" i="11"/>
  <c r="R464" i="11"/>
  <c r="R462" i="11"/>
  <c r="R461" i="11"/>
  <c r="R460" i="11"/>
  <c r="R458" i="11"/>
  <c r="R457" i="11"/>
  <c r="R456" i="11"/>
  <c r="R454" i="11"/>
  <c r="R453" i="11"/>
  <c r="R452" i="11"/>
  <c r="R450" i="11"/>
  <c r="R449" i="11"/>
  <c r="R448" i="11"/>
  <c r="R447" i="11"/>
  <c r="R446" i="11"/>
  <c r="R445" i="11"/>
  <c r="R444" i="11"/>
  <c r="R443" i="11"/>
  <c r="R442" i="11"/>
  <c r="R441" i="11"/>
  <c r="R439" i="11"/>
  <c r="R438" i="11"/>
  <c r="R437" i="11"/>
  <c r="R436" i="11"/>
  <c r="R432" i="11"/>
  <c r="R412" i="11"/>
  <c r="R411" i="11"/>
  <c r="R410" i="11"/>
  <c r="R409" i="11"/>
  <c r="R407" i="11"/>
  <c r="R406" i="11"/>
  <c r="R405" i="11"/>
  <c r="R404" i="11"/>
  <c r="R403" i="11"/>
  <c r="R402" i="11"/>
  <c r="R401" i="11"/>
  <c r="R398" i="11"/>
  <c r="R397" i="11"/>
  <c r="R396" i="11"/>
  <c r="R395" i="11"/>
  <c r="R394" i="11"/>
  <c r="R393" i="11"/>
  <c r="R392" i="11"/>
  <c r="R391" i="11"/>
  <c r="R390" i="11"/>
  <c r="R388" i="11"/>
  <c r="R387" i="11"/>
  <c r="R386" i="11"/>
  <c r="R385" i="11"/>
  <c r="R384" i="11"/>
  <c r="R383" i="11"/>
  <c r="R382" i="11"/>
  <c r="R381" i="11"/>
  <c r="R380" i="11"/>
  <c r="R379" i="11"/>
  <c r="R378" i="11"/>
  <c r="R377" i="11"/>
  <c r="R376" i="11"/>
  <c r="R375" i="11"/>
  <c r="R374" i="11"/>
  <c r="R372" i="11"/>
  <c r="R371" i="11"/>
  <c r="R370" i="11"/>
  <c r="R369" i="11"/>
  <c r="R368" i="11"/>
  <c r="R367" i="11"/>
  <c r="R366" i="11"/>
  <c r="R365" i="11"/>
  <c r="R364" i="11"/>
  <c r="R363" i="11"/>
  <c r="R362" i="11"/>
  <c r="R361" i="11"/>
  <c r="R360" i="11"/>
  <c r="R359" i="11"/>
  <c r="R358" i="11"/>
  <c r="R356" i="11"/>
  <c r="R355" i="11"/>
  <c r="R354" i="11"/>
  <c r="R353" i="11"/>
  <c r="R352" i="11"/>
  <c r="R351" i="11"/>
  <c r="R350" i="11"/>
  <c r="R349" i="11"/>
  <c r="R348" i="11"/>
  <c r="R347" i="11"/>
  <c r="R346" i="11"/>
  <c r="R345" i="11"/>
  <c r="R344" i="11"/>
  <c r="R343" i="11"/>
  <c r="R342" i="11"/>
  <c r="R340" i="11"/>
  <c r="R339" i="11"/>
  <c r="R338" i="11"/>
  <c r="R337" i="11"/>
  <c r="R336" i="11"/>
  <c r="R335" i="11"/>
  <c r="R334" i="11"/>
  <c r="R333" i="11"/>
  <c r="R332" i="11"/>
  <c r="R331" i="11"/>
  <c r="R330" i="11"/>
  <c r="R329" i="11"/>
  <c r="R328" i="11"/>
  <c r="R327" i="11"/>
  <c r="R326" i="11"/>
  <c r="R324" i="11"/>
  <c r="R323" i="11"/>
  <c r="R322" i="11"/>
  <c r="R321" i="11"/>
  <c r="R320" i="11"/>
  <c r="R319" i="11"/>
  <c r="R318" i="11"/>
  <c r="R317" i="11"/>
  <c r="R316" i="11"/>
  <c r="R314" i="11"/>
  <c r="R312" i="11"/>
  <c r="R311" i="11"/>
  <c r="R310" i="11"/>
  <c r="R309" i="11"/>
  <c r="R308" i="11"/>
  <c r="R307" i="11"/>
  <c r="R306" i="11"/>
  <c r="R305" i="11"/>
  <c r="R304" i="11"/>
  <c r="R303" i="11"/>
  <c r="R302" i="11"/>
  <c r="R301" i="11"/>
  <c r="R300" i="11"/>
  <c r="R299" i="11"/>
  <c r="R298" i="11"/>
  <c r="R296" i="11"/>
  <c r="R295" i="11"/>
  <c r="R294" i="11"/>
  <c r="R293" i="11"/>
  <c r="R292" i="11"/>
  <c r="R291" i="11"/>
  <c r="R290" i="11"/>
  <c r="R289" i="11"/>
  <c r="R288" i="11"/>
  <c r="R287" i="11"/>
  <c r="R286" i="11"/>
  <c r="R285" i="11"/>
  <c r="R284" i="11"/>
  <c r="R283" i="11"/>
  <c r="R282" i="11"/>
  <c r="R280" i="11"/>
  <c r="R279" i="11"/>
  <c r="R278" i="11"/>
  <c r="R277" i="11"/>
  <c r="R276" i="11"/>
  <c r="R275" i="11"/>
  <c r="R274" i="11"/>
  <c r="R273" i="11"/>
  <c r="R272" i="11"/>
  <c r="R271" i="11"/>
  <c r="R270" i="11"/>
  <c r="R269" i="11"/>
  <c r="R268" i="11"/>
  <c r="R267" i="11"/>
  <c r="R266" i="11"/>
  <c r="R264" i="11"/>
  <c r="R263" i="11"/>
  <c r="R262" i="11"/>
  <c r="R261" i="11"/>
  <c r="R260" i="11"/>
  <c r="R259" i="11"/>
  <c r="R258" i="11"/>
  <c r="R257" i="11"/>
  <c r="R256" i="11"/>
  <c r="R255" i="11"/>
  <c r="R254" i="11"/>
  <c r="R253" i="11"/>
  <c r="R252" i="11"/>
  <c r="R251" i="11"/>
  <c r="R250" i="11"/>
  <c r="R248" i="11"/>
  <c r="R247" i="11"/>
  <c r="R246" i="11"/>
  <c r="R245" i="11"/>
  <c r="R244" i="11"/>
  <c r="R243" i="11"/>
  <c r="R242" i="11"/>
  <c r="R241" i="11"/>
  <c r="R240" i="11"/>
  <c r="R239" i="11"/>
  <c r="R238" i="11"/>
  <c r="R237" i="11"/>
  <c r="R236" i="11"/>
  <c r="R235" i="11"/>
  <c r="R234" i="11"/>
  <c r="R232" i="11"/>
  <c r="R231" i="11"/>
  <c r="R230" i="11"/>
  <c r="R229" i="11"/>
  <c r="R228" i="11"/>
  <c r="R227" i="11"/>
  <c r="R226" i="11"/>
  <c r="R225" i="11"/>
  <c r="R224" i="11"/>
  <c r="R223" i="11"/>
  <c r="R222" i="11"/>
  <c r="R221" i="11"/>
  <c r="R220" i="11"/>
  <c r="R219" i="11"/>
  <c r="R218" i="11"/>
  <c r="R216" i="11"/>
  <c r="R215" i="11"/>
  <c r="R214" i="11"/>
  <c r="R213" i="11"/>
  <c r="R212" i="11"/>
  <c r="R211" i="11"/>
  <c r="R210" i="11"/>
  <c r="R209" i="11"/>
  <c r="R208" i="11"/>
  <c r="R207" i="11"/>
  <c r="R206" i="11"/>
  <c r="R205" i="11"/>
  <c r="R204" i="11"/>
  <c r="R203" i="11"/>
  <c r="R202" i="11"/>
  <c r="R200" i="11"/>
  <c r="R199" i="11"/>
  <c r="R198" i="11"/>
  <c r="R197" i="11"/>
  <c r="R196" i="11"/>
  <c r="R195" i="11"/>
  <c r="R194" i="11"/>
  <c r="R193" i="11"/>
  <c r="R192" i="11"/>
  <c r="R191" i="11"/>
  <c r="R190" i="11"/>
  <c r="R189" i="11"/>
  <c r="R188" i="11"/>
  <c r="R187" i="11"/>
  <c r="R186" i="11"/>
  <c r="R184" i="11"/>
  <c r="R183" i="11"/>
  <c r="R182" i="11"/>
  <c r="R181" i="11"/>
  <c r="R180" i="11"/>
  <c r="R179" i="11"/>
  <c r="R178" i="11"/>
  <c r="R177" i="11"/>
  <c r="R176" i="11"/>
  <c r="R175" i="11"/>
  <c r="R174" i="11"/>
  <c r="R170" i="11"/>
  <c r="R169" i="11"/>
  <c r="R168" i="11"/>
  <c r="R167" i="11"/>
  <c r="R166" i="11"/>
  <c r="R165" i="11"/>
  <c r="R164" i="11"/>
  <c r="R163" i="11"/>
  <c r="R162" i="11"/>
  <c r="R160" i="11"/>
  <c r="R159" i="11"/>
  <c r="R158" i="11"/>
  <c r="R157" i="11"/>
  <c r="R156" i="11"/>
  <c r="R155" i="11"/>
  <c r="R154" i="11"/>
  <c r="R153" i="11"/>
  <c r="R152" i="11"/>
  <c r="R151" i="11"/>
  <c r="R150" i="11"/>
  <c r="R149" i="11"/>
  <c r="R148" i="11"/>
  <c r="R147" i="11"/>
  <c r="R146" i="11"/>
  <c r="R144" i="11"/>
  <c r="R143" i="11"/>
  <c r="R142" i="11"/>
  <c r="R141" i="11"/>
  <c r="R140" i="11"/>
  <c r="R139" i="11"/>
  <c r="R138" i="11"/>
  <c r="R137" i="11"/>
  <c r="R136" i="11"/>
  <c r="R135" i="11"/>
  <c r="R134" i="11"/>
  <c r="R133" i="11"/>
  <c r="R132" i="11"/>
  <c r="R131" i="11"/>
  <c r="R130" i="11"/>
  <c r="R128" i="11"/>
  <c r="R127" i="11"/>
  <c r="R126" i="11"/>
  <c r="R125" i="11"/>
  <c r="R124" i="11"/>
  <c r="R123" i="11"/>
  <c r="R122" i="11"/>
  <c r="R121" i="11"/>
  <c r="R120" i="11"/>
  <c r="R119" i="11"/>
  <c r="R118" i="11"/>
  <c r="R117" i="11"/>
  <c r="R116" i="11"/>
  <c r="R115" i="11"/>
  <c r="R114" i="11"/>
  <c r="R112" i="11"/>
  <c r="R111" i="11"/>
  <c r="R110" i="11"/>
  <c r="R109" i="11"/>
  <c r="R108" i="11"/>
  <c r="R107" i="11"/>
  <c r="R106" i="11"/>
  <c r="R105" i="11"/>
  <c r="R104" i="11"/>
  <c r="R103" i="11"/>
  <c r="R100" i="11"/>
  <c r="R99" i="11"/>
  <c r="R98" i="11"/>
  <c r="R97" i="11"/>
  <c r="R96" i="11"/>
  <c r="R95" i="11"/>
  <c r="R94" i="11"/>
  <c r="R93" i="11"/>
  <c r="R92" i="11"/>
  <c r="R91" i="11"/>
  <c r="R90" i="11"/>
  <c r="R89" i="11"/>
  <c r="R88" i="11"/>
  <c r="R87" i="11"/>
  <c r="R86" i="11"/>
  <c r="R84" i="11"/>
  <c r="R83" i="11"/>
  <c r="R82" i="11"/>
  <c r="R81" i="11"/>
  <c r="R80" i="11"/>
  <c r="R79" i="11"/>
  <c r="R78" i="11"/>
  <c r="R77" i="11"/>
  <c r="R76" i="11"/>
  <c r="R75" i="11"/>
  <c r="R74" i="11"/>
  <c r="R73" i="11"/>
  <c r="R72" i="11"/>
  <c r="R71" i="11"/>
  <c r="R70" i="11"/>
  <c r="R69" i="11"/>
  <c r="R68" i="11"/>
  <c r="R67" i="11"/>
  <c r="R66" i="11"/>
  <c r="R65" i="11"/>
  <c r="R64" i="11"/>
  <c r="R63" i="11"/>
  <c r="R62" i="11"/>
  <c r="R61" i="11"/>
  <c r="R60" i="11"/>
  <c r="R59" i="11"/>
  <c r="R58" i="11"/>
  <c r="R57" i="11"/>
  <c r="R56" i="11"/>
  <c r="R55" i="11"/>
  <c r="R54" i="11"/>
  <c r="R53" i="11"/>
  <c r="R52" i="11"/>
  <c r="R51" i="11"/>
  <c r="R50" i="11"/>
  <c r="R49" i="11"/>
  <c r="R48" i="11"/>
  <c r="R47" i="11"/>
  <c r="R46" i="11"/>
  <c r="R45" i="11"/>
  <c r="R44" i="11"/>
  <c r="R43" i="11"/>
  <c r="R42" i="11"/>
  <c r="R41" i="11"/>
  <c r="R40" i="11"/>
  <c r="R39" i="11"/>
  <c r="R38" i="11"/>
  <c r="R37" i="11"/>
  <c r="R36" i="11"/>
  <c r="R35" i="11"/>
  <c r="R34" i="11"/>
  <c r="R33" i="11"/>
  <c r="R32" i="11"/>
  <c r="R31" i="11"/>
  <c r="R30" i="11"/>
  <c r="R29" i="11"/>
  <c r="R28" i="11"/>
  <c r="R27" i="11"/>
  <c r="R26" i="11"/>
  <c r="R25" i="11"/>
  <c r="R24" i="11"/>
  <c r="R23" i="11"/>
  <c r="R22" i="11"/>
  <c r="R21" i="11"/>
  <c r="R20" i="11"/>
  <c r="R19" i="11"/>
  <c r="R18" i="11"/>
  <c r="R17" i="11"/>
  <c r="R16" i="11"/>
  <c r="R15" i="11"/>
  <c r="R14" i="11"/>
  <c r="R13" i="11"/>
  <c r="R12" i="11"/>
  <c r="R11" i="11"/>
  <c r="R10" i="11"/>
  <c r="R9" i="11"/>
  <c r="R8" i="11"/>
  <c r="R7" i="11"/>
  <c r="R6" i="11"/>
  <c r="R5" i="11"/>
  <c r="R4" i="11"/>
  <c r="Y520" i="10"/>
  <c r="Y521" i="10"/>
  <c r="Y522" i="10"/>
  <c r="Y523" i="10"/>
  <c r="Y524" i="10"/>
  <c r="Y525" i="10"/>
  <c r="Y526" i="10"/>
  <c r="Y527" i="10"/>
  <c r="Y528" i="10"/>
  <c r="Y529" i="10"/>
  <c r="Y530" i="10"/>
  <c r="Y531" i="10"/>
  <c r="Y532" i="10"/>
  <c r="Y533" i="10"/>
  <c r="Y534" i="10"/>
  <c r="Y535" i="10"/>
  <c r="Y536" i="10"/>
  <c r="Y537" i="10"/>
  <c r="Y538" i="10"/>
  <c r="Y539" i="10"/>
  <c r="Y540" i="10"/>
  <c r="Y541" i="10"/>
  <c r="Y542" i="10"/>
  <c r="Y543" i="10"/>
  <c r="Y544" i="10"/>
  <c r="Y545" i="10"/>
  <c r="Y546" i="10"/>
  <c r="Y547" i="10"/>
  <c r="Y548" i="10"/>
  <c r="Y549" i="10"/>
  <c r="Y550" i="10"/>
  <c r="Y551" i="10"/>
  <c r="Y552" i="10"/>
  <c r="Y553" i="10"/>
  <c r="Y554" i="10"/>
  <c r="Y555" i="10"/>
  <c r="Y556" i="10"/>
  <c r="Y557" i="10"/>
  <c r="Y558" i="10"/>
  <c r="Y559" i="10"/>
  <c r="Y560" i="10"/>
  <c r="Y561" i="10"/>
  <c r="Y562" i="10"/>
  <c r="Y563" i="10"/>
  <c r="Y564" i="10"/>
  <c r="Y565" i="10"/>
  <c r="Y566" i="10"/>
  <c r="Y567" i="10"/>
  <c r="Y568" i="10"/>
  <c r="Y569" i="10"/>
  <c r="Y570" i="10"/>
  <c r="Y571" i="10"/>
  <c r="Y572" i="10"/>
  <c r="Y573" i="10"/>
  <c r="Y574" i="10"/>
  <c r="Y575" i="10"/>
  <c r="Y576" i="10"/>
  <c r="Y577" i="10"/>
  <c r="Y578" i="10"/>
  <c r="Y579" i="10"/>
  <c r="Y580" i="10"/>
  <c r="Y581" i="10"/>
  <c r="Y582" i="10"/>
  <c r="Y583" i="10"/>
  <c r="Y584" i="10"/>
  <c r="Y585" i="10"/>
  <c r="Y586" i="10"/>
  <c r="Y587" i="10"/>
  <c r="Y588" i="10"/>
  <c r="Y589" i="10"/>
  <c r="Y590" i="10"/>
  <c r="Y591" i="10"/>
  <c r="Y592" i="10"/>
  <c r="Y593" i="10"/>
  <c r="Y594" i="10"/>
  <c r="Y595" i="10"/>
  <c r="Y596" i="10"/>
  <c r="Y597" i="10"/>
  <c r="Y598" i="10"/>
  <c r="Y599" i="10"/>
  <c r="Y600" i="10"/>
  <c r="Y601" i="10"/>
  <c r="Y602" i="10"/>
  <c r="Y603" i="10"/>
  <c r="Y604" i="10"/>
  <c r="Y605" i="10"/>
  <c r="Y606" i="10"/>
  <c r="Y607" i="10"/>
  <c r="Y608" i="10"/>
  <c r="Y609" i="10"/>
  <c r="Y610" i="10"/>
  <c r="Y611" i="10"/>
  <c r="Y612" i="10"/>
  <c r="Y613" i="10"/>
  <c r="Y614" i="10"/>
  <c r="Y615" i="10"/>
  <c r="Y616" i="10"/>
  <c r="Y617" i="10"/>
  <c r="Y618" i="10"/>
  <c r="Y619" i="10"/>
  <c r="Y620" i="10"/>
  <c r="Y621" i="10"/>
  <c r="Y622" i="10"/>
  <c r="Y623" i="10"/>
  <c r="Y624" i="10"/>
  <c r="Y625" i="10"/>
  <c r="Y626" i="10"/>
  <c r="Y627" i="10"/>
  <c r="Y628" i="10"/>
  <c r="Y629" i="10"/>
  <c r="Y630" i="10"/>
  <c r="Y631" i="10"/>
  <c r="Y632" i="10"/>
  <c r="Y633" i="10"/>
  <c r="Y634" i="10"/>
  <c r="Y635" i="10"/>
  <c r="Y636" i="10"/>
  <c r="Y637" i="10"/>
  <c r="Y638" i="10"/>
  <c r="Y639" i="10"/>
  <c r="Y640" i="10"/>
  <c r="Y641" i="10"/>
  <c r="Y642" i="10"/>
  <c r="Y643" i="10"/>
  <c r="Y644" i="10"/>
  <c r="Y645" i="10"/>
  <c r="Y646" i="10"/>
  <c r="Y647" i="10"/>
  <c r="Y648" i="10"/>
  <c r="Y649" i="10"/>
  <c r="Y650" i="10"/>
  <c r="Y651" i="10"/>
  <c r="Y652" i="10"/>
  <c r="Y653" i="10"/>
  <c r="Y654" i="10"/>
  <c r="Y655" i="10"/>
  <c r="Y656" i="10"/>
  <c r="Y657" i="10"/>
  <c r="Y658" i="10"/>
  <c r="Y659" i="10"/>
  <c r="Y660" i="10"/>
  <c r="Y661" i="10"/>
  <c r="Y662" i="10"/>
  <c r="Y663" i="10"/>
  <c r="Y664" i="10"/>
  <c r="Y665" i="10"/>
  <c r="Y666" i="10"/>
  <c r="Y667" i="10"/>
  <c r="Y668" i="10"/>
  <c r="Y669" i="10"/>
  <c r="Y670" i="10"/>
  <c r="Y671" i="10"/>
  <c r="Y672" i="10"/>
  <c r="Y673" i="10"/>
  <c r="Y674" i="10"/>
  <c r="Y675" i="10"/>
  <c r="Y676" i="10"/>
  <c r="Y677" i="10"/>
  <c r="Y678" i="10"/>
  <c r="Y679" i="10"/>
  <c r="Y680" i="10"/>
  <c r="Y681" i="10"/>
  <c r="Y682" i="10"/>
  <c r="Y683" i="10"/>
  <c r="Y684" i="10"/>
  <c r="Y685" i="10"/>
  <c r="Y686" i="10"/>
  <c r="Y687" i="10"/>
  <c r="Y688" i="10"/>
  <c r="Y689" i="10"/>
  <c r="Y690" i="10"/>
  <c r="Y691" i="10"/>
  <c r="Y692" i="10"/>
  <c r="Y693" i="10"/>
  <c r="Y694" i="10"/>
  <c r="Y695" i="10"/>
  <c r="Y696" i="10"/>
  <c r="Y697" i="10"/>
  <c r="Y698" i="10"/>
  <c r="Y699" i="10"/>
  <c r="Y700" i="10"/>
  <c r="Y701" i="10"/>
  <c r="Y702" i="10"/>
  <c r="Y703" i="10"/>
  <c r="Y704" i="10"/>
  <c r="Y705" i="10"/>
  <c r="Y706" i="10"/>
  <c r="Y707" i="10"/>
  <c r="Y708" i="10"/>
  <c r="Y709" i="10"/>
  <c r="Y710" i="10"/>
  <c r="Y711" i="10"/>
  <c r="Y712" i="10"/>
  <c r="Y713" i="10"/>
  <c r="Y714" i="10"/>
  <c r="Y715" i="10"/>
  <c r="Y716" i="10"/>
  <c r="Y717" i="10"/>
  <c r="Y718" i="10"/>
  <c r="Y719" i="10"/>
  <c r="Y720" i="10"/>
  <c r="Y721" i="10"/>
  <c r="Y722" i="10"/>
  <c r="Y723" i="10"/>
  <c r="Y724" i="10"/>
  <c r="Y725" i="10"/>
  <c r="Y726" i="10"/>
  <c r="Y727" i="10"/>
  <c r="Y728" i="10"/>
  <c r="Y729" i="10"/>
  <c r="Y730" i="10"/>
  <c r="Y731" i="10"/>
  <c r="Y732" i="10"/>
  <c r="Y733" i="10"/>
  <c r="Y734" i="10"/>
  <c r="Y735" i="10"/>
  <c r="Y736" i="10"/>
  <c r="Y737" i="10"/>
  <c r="Y738" i="10"/>
  <c r="Y739" i="10"/>
  <c r="Y740" i="10"/>
  <c r="Y741" i="10"/>
  <c r="Y742" i="10"/>
  <c r="Y743" i="10"/>
  <c r="Y744" i="10"/>
  <c r="Y745" i="10"/>
  <c r="Y746" i="10"/>
  <c r="Y747" i="10"/>
  <c r="Y748" i="10"/>
  <c r="Y749" i="10"/>
  <c r="Y750" i="10"/>
  <c r="Y751" i="10"/>
  <c r="Y752" i="10"/>
  <c r="Y753" i="10"/>
  <c r="Y754" i="10"/>
  <c r="Y755" i="10"/>
  <c r="Y756" i="10"/>
  <c r="Y757" i="10"/>
  <c r="Y758" i="10"/>
  <c r="Y759" i="10"/>
  <c r="Y760" i="10"/>
  <c r="Y761" i="10"/>
  <c r="Y762" i="10"/>
  <c r="Y763" i="10"/>
  <c r="Y764" i="10"/>
  <c r="Y765" i="10"/>
  <c r="Y766" i="10"/>
  <c r="Y767" i="10"/>
  <c r="Y768" i="10"/>
  <c r="Y769" i="10"/>
  <c r="Y770" i="10"/>
  <c r="Y771" i="10"/>
  <c r="Y772" i="10"/>
  <c r="Y773" i="10"/>
  <c r="Y774" i="10"/>
  <c r="Y775" i="10"/>
  <c r="Y776" i="10"/>
  <c r="Y777" i="10"/>
  <c r="Y778" i="10"/>
  <c r="Y779" i="10"/>
  <c r="Y780" i="10"/>
  <c r="Y781" i="10"/>
  <c r="Y782" i="10"/>
  <c r="Y783" i="10"/>
  <c r="Y784" i="10"/>
  <c r="Y785" i="10"/>
  <c r="Y786" i="10"/>
  <c r="Y787" i="10"/>
  <c r="Y788" i="10"/>
  <c r="Y789" i="10"/>
  <c r="Y790" i="10"/>
  <c r="Y791" i="10"/>
  <c r="Y792" i="10"/>
  <c r="Y793" i="10"/>
  <c r="Y794" i="10"/>
  <c r="Y795" i="10"/>
  <c r="Y796" i="10"/>
  <c r="Y797" i="10"/>
  <c r="Y798" i="10"/>
  <c r="Y799" i="10"/>
  <c r="Y800" i="10"/>
  <c r="Y801" i="10"/>
  <c r="Y802" i="10"/>
  <c r="Y803" i="10"/>
  <c r="Y804" i="10"/>
  <c r="Y805" i="10"/>
  <c r="Y806" i="10"/>
  <c r="Y807" i="10"/>
  <c r="Y808" i="10"/>
  <c r="Y809" i="10"/>
  <c r="Y810" i="10"/>
  <c r="Y811" i="10"/>
  <c r="Y812" i="10"/>
  <c r="Y813" i="10"/>
  <c r="Y814" i="10"/>
  <c r="Y815" i="10"/>
  <c r="Y816" i="10"/>
  <c r="Y817" i="10"/>
  <c r="Y818" i="10"/>
  <c r="Y819" i="10"/>
  <c r="Y820" i="10"/>
  <c r="Y821" i="10"/>
  <c r="Y822" i="10"/>
  <c r="Y823" i="10"/>
  <c r="Y824" i="10"/>
  <c r="Y825" i="10"/>
  <c r="Y826" i="10"/>
  <c r="Y827" i="10"/>
  <c r="Y828" i="10"/>
  <c r="Y829" i="10"/>
  <c r="Y830" i="10"/>
  <c r="Y831" i="10"/>
  <c r="Y832" i="10"/>
  <c r="Y833" i="10"/>
  <c r="Y834" i="10"/>
  <c r="Y835" i="10"/>
  <c r="Y836" i="10"/>
  <c r="Y837" i="10"/>
  <c r="Y838" i="10"/>
  <c r="Y839" i="10"/>
  <c r="Y840" i="10"/>
  <c r="Y841" i="10"/>
  <c r="Y842" i="10"/>
  <c r="Y843" i="10"/>
  <c r="Y844" i="10"/>
  <c r="Y845" i="10"/>
  <c r="Y846" i="10"/>
  <c r="Y847" i="10"/>
  <c r="Y848" i="10"/>
  <c r="Y849" i="10"/>
  <c r="Y850" i="10"/>
  <c r="Y851" i="10"/>
  <c r="Y852" i="10"/>
  <c r="Y853" i="10"/>
  <c r="Y854" i="10"/>
  <c r="Y855" i="10"/>
  <c r="Y856" i="10"/>
  <c r="Y857" i="10"/>
  <c r="Y858" i="10"/>
  <c r="Y859" i="10"/>
  <c r="Y860" i="10"/>
  <c r="Y861" i="10"/>
  <c r="Y862" i="10"/>
  <c r="Y863" i="10"/>
  <c r="Y864" i="10"/>
  <c r="Y865" i="10"/>
  <c r="Y866" i="10"/>
  <c r="Y867" i="10"/>
  <c r="Y868" i="10"/>
  <c r="Y869" i="10"/>
  <c r="Y870" i="10"/>
  <c r="Y871" i="10"/>
  <c r="Y872" i="10"/>
  <c r="Y873" i="10"/>
  <c r="Y874" i="10"/>
  <c r="Y875" i="10"/>
  <c r="Y876" i="10"/>
  <c r="Y877" i="10"/>
  <c r="Y878" i="10"/>
  <c r="Y879" i="10"/>
  <c r="Y880" i="10"/>
  <c r="Y881" i="10"/>
  <c r="Y882" i="10"/>
  <c r="Y883" i="10"/>
  <c r="Y884" i="10"/>
  <c r="Y885" i="10"/>
  <c r="Y886" i="10"/>
  <c r="Y887" i="10"/>
  <c r="Y888" i="10"/>
  <c r="Y889" i="10"/>
  <c r="Y890" i="10"/>
  <c r="Y891" i="10"/>
  <c r="Y892" i="10"/>
  <c r="Y893" i="10"/>
  <c r="Y894" i="10"/>
  <c r="Y895" i="10"/>
  <c r="Y896" i="10"/>
  <c r="Y897" i="10"/>
  <c r="Y898" i="10"/>
  <c r="Y899" i="10"/>
  <c r="Y900" i="10"/>
  <c r="Y901" i="10"/>
  <c r="Y902" i="10"/>
  <c r="Y903" i="10"/>
  <c r="Y904" i="10"/>
  <c r="Y905" i="10"/>
  <c r="Y906" i="10"/>
  <c r="Y907" i="10"/>
  <c r="Y908" i="10"/>
  <c r="Y909" i="10"/>
  <c r="Y910" i="10"/>
  <c r="Y911" i="10"/>
  <c r="Y912" i="10"/>
  <c r="Y913" i="10"/>
  <c r="Y914" i="10"/>
  <c r="Y915" i="10"/>
  <c r="Y916" i="10"/>
  <c r="Y917" i="10"/>
  <c r="Y918" i="10"/>
  <c r="Y919" i="10"/>
  <c r="Y920" i="10"/>
  <c r="Y921" i="10"/>
  <c r="Y922" i="10"/>
  <c r="Y923" i="10"/>
  <c r="Y924" i="10"/>
  <c r="Y925" i="10"/>
  <c r="Y926" i="10"/>
  <c r="Y927" i="10"/>
  <c r="Y928" i="10"/>
  <c r="Y929" i="10"/>
  <c r="Y930" i="10"/>
  <c r="Y931" i="10"/>
  <c r="Y932" i="10"/>
  <c r="Y933" i="10"/>
  <c r="Y934" i="10"/>
  <c r="Y935" i="10"/>
  <c r="Y936" i="10"/>
  <c r="Y937" i="10"/>
  <c r="Y938" i="10"/>
  <c r="Y939" i="10"/>
  <c r="Y940" i="10"/>
  <c r="Y941" i="10"/>
  <c r="Y942" i="10"/>
  <c r="Y943" i="10"/>
  <c r="Y944" i="10"/>
  <c r="Y945" i="10"/>
  <c r="Y946" i="10"/>
  <c r="Y947" i="10"/>
  <c r="Y948" i="10"/>
  <c r="Y949" i="10"/>
  <c r="Y950" i="10"/>
  <c r="Y951" i="10"/>
  <c r="Y952" i="10"/>
  <c r="Y953" i="10"/>
  <c r="Y954" i="10"/>
  <c r="Y955" i="10"/>
  <c r="Y956" i="10"/>
  <c r="Y957" i="10"/>
  <c r="Y958" i="10"/>
  <c r="Y959" i="10"/>
  <c r="Y960" i="10"/>
  <c r="Y961" i="10"/>
  <c r="Y962" i="10"/>
  <c r="Y963" i="10"/>
  <c r="Y964" i="10"/>
  <c r="Y965" i="10"/>
  <c r="Y966" i="10"/>
  <c r="Y967" i="10"/>
  <c r="Y968" i="10"/>
  <c r="Y969" i="10"/>
  <c r="Y970" i="10"/>
  <c r="Y971" i="10"/>
  <c r="Y972" i="10"/>
  <c r="Y973" i="10"/>
  <c r="Y974" i="10"/>
  <c r="Y975" i="10"/>
  <c r="Y976" i="10"/>
  <c r="Y977" i="10"/>
  <c r="Y978" i="10"/>
  <c r="Y979" i="10"/>
  <c r="Y980" i="10"/>
  <c r="Y981" i="10"/>
  <c r="Y982" i="10"/>
  <c r="Y983" i="10"/>
  <c r="Y984" i="10"/>
  <c r="Y985" i="10"/>
  <c r="Y986" i="10"/>
  <c r="Y987" i="10"/>
  <c r="Y988" i="10"/>
  <c r="Y989" i="10"/>
  <c r="Y990" i="10"/>
  <c r="Y991" i="10"/>
  <c r="Y992" i="10"/>
  <c r="Y993" i="10"/>
  <c r="Y994" i="10"/>
  <c r="Y995" i="10"/>
  <c r="Y996" i="10"/>
  <c r="Y997" i="10"/>
  <c r="Y998" i="10"/>
  <c r="Y999" i="10"/>
  <c r="Y1000" i="10"/>
  <c r="X1000" i="10"/>
  <c r="X999" i="10"/>
  <c r="X998" i="10"/>
  <c r="X997" i="10"/>
  <c r="X996" i="10"/>
  <c r="X995" i="10"/>
  <c r="X994" i="10"/>
  <c r="X993" i="10"/>
  <c r="X992" i="10"/>
  <c r="X991" i="10"/>
  <c r="X990" i="10"/>
  <c r="X989" i="10"/>
  <c r="X988" i="10"/>
  <c r="X987" i="10"/>
  <c r="X986" i="10"/>
  <c r="X985" i="10"/>
  <c r="X984" i="10"/>
  <c r="X983" i="10"/>
  <c r="X982" i="10"/>
  <c r="X981" i="10"/>
  <c r="X980" i="10"/>
  <c r="X979" i="10"/>
  <c r="X978" i="10"/>
  <c r="X977" i="10"/>
  <c r="X976" i="10"/>
  <c r="X975" i="10"/>
  <c r="X974" i="10"/>
  <c r="X973" i="10"/>
  <c r="X972" i="10"/>
  <c r="X971" i="10"/>
  <c r="X970" i="10"/>
  <c r="X969" i="10"/>
  <c r="X968" i="10"/>
  <c r="X967" i="10"/>
  <c r="X966" i="10"/>
  <c r="X965" i="10"/>
  <c r="X964" i="10"/>
  <c r="X963" i="10"/>
  <c r="X962" i="10"/>
  <c r="X961" i="10"/>
  <c r="X960" i="10"/>
  <c r="X959" i="10"/>
  <c r="X958" i="10"/>
  <c r="X957" i="10"/>
  <c r="X956" i="10"/>
  <c r="X955" i="10"/>
  <c r="X954" i="10"/>
  <c r="X953" i="10"/>
  <c r="X952" i="10"/>
  <c r="X951" i="10"/>
  <c r="X950" i="10"/>
  <c r="X949" i="10"/>
  <c r="X948" i="10"/>
  <c r="X947" i="10"/>
  <c r="X946" i="10"/>
  <c r="X945" i="10"/>
  <c r="X944" i="10"/>
  <c r="X943" i="10"/>
  <c r="X942" i="10"/>
  <c r="X941" i="10"/>
  <c r="X940" i="10"/>
  <c r="X939" i="10"/>
  <c r="X938" i="10"/>
  <c r="X937" i="10"/>
  <c r="X936" i="10"/>
  <c r="X935" i="10"/>
  <c r="X934" i="10"/>
  <c r="X933" i="10"/>
  <c r="X932" i="10"/>
  <c r="X931" i="10"/>
  <c r="X930" i="10"/>
  <c r="X929" i="10"/>
  <c r="X928" i="10"/>
  <c r="X927" i="10"/>
  <c r="X926" i="10"/>
  <c r="X925" i="10"/>
  <c r="X924" i="10"/>
  <c r="X923" i="10"/>
  <c r="X922" i="10"/>
  <c r="X921" i="10"/>
  <c r="X920" i="10"/>
  <c r="X919" i="10"/>
  <c r="X918" i="10"/>
  <c r="X917" i="10"/>
  <c r="X916" i="10"/>
  <c r="X915" i="10"/>
  <c r="X914" i="10"/>
  <c r="X913" i="10"/>
  <c r="X912" i="10"/>
  <c r="X911" i="10"/>
  <c r="X910" i="10"/>
  <c r="X909" i="10"/>
  <c r="X908" i="10"/>
  <c r="X907" i="10"/>
  <c r="X906" i="10"/>
  <c r="X905" i="10"/>
  <c r="X904" i="10"/>
  <c r="X903" i="10"/>
  <c r="X902" i="10"/>
  <c r="X901" i="10"/>
  <c r="X900" i="10"/>
  <c r="X899" i="10"/>
  <c r="X898" i="10"/>
  <c r="X897" i="10"/>
  <c r="X896" i="10"/>
  <c r="X895" i="10"/>
  <c r="X894" i="10"/>
  <c r="X893" i="10"/>
  <c r="X892" i="10"/>
  <c r="X891" i="10"/>
  <c r="X890" i="10"/>
  <c r="X889" i="10"/>
  <c r="X888" i="10"/>
  <c r="X887" i="10"/>
  <c r="X886" i="10"/>
  <c r="X885" i="10"/>
  <c r="X884" i="10"/>
  <c r="X883" i="10"/>
  <c r="X882" i="10"/>
  <c r="X881" i="10"/>
  <c r="X880" i="10"/>
  <c r="X879" i="10"/>
  <c r="X878" i="10"/>
  <c r="X877" i="10"/>
  <c r="X876" i="10"/>
  <c r="X875" i="10"/>
  <c r="X874" i="10"/>
  <c r="X873" i="10"/>
  <c r="X872" i="10"/>
  <c r="X871" i="10"/>
  <c r="X870" i="10"/>
  <c r="X869" i="10"/>
  <c r="X868" i="10"/>
  <c r="X867" i="10"/>
  <c r="X866" i="10"/>
  <c r="X865" i="10"/>
  <c r="X864" i="10"/>
  <c r="X863" i="10"/>
  <c r="X862" i="10"/>
  <c r="X861" i="10"/>
  <c r="X860" i="10"/>
  <c r="X859" i="10"/>
  <c r="X858" i="10"/>
  <c r="X857" i="10"/>
  <c r="X856" i="10"/>
  <c r="X855" i="10"/>
  <c r="X854" i="10"/>
  <c r="X853" i="10"/>
  <c r="X852" i="10"/>
  <c r="X851" i="10"/>
  <c r="X850" i="10"/>
  <c r="X849" i="10"/>
  <c r="X848" i="10"/>
  <c r="X847" i="10"/>
  <c r="X846" i="10"/>
  <c r="X845" i="10"/>
  <c r="X844" i="10"/>
  <c r="X843" i="10"/>
  <c r="X842" i="10"/>
  <c r="X841" i="10"/>
  <c r="X840" i="10"/>
  <c r="X839" i="10"/>
  <c r="X838" i="10"/>
  <c r="X837" i="10"/>
  <c r="X836" i="10"/>
  <c r="X835" i="10"/>
  <c r="X834" i="10"/>
  <c r="X833" i="10"/>
  <c r="X832" i="10"/>
  <c r="X831" i="10"/>
  <c r="X830" i="10"/>
  <c r="X829" i="10"/>
  <c r="X828" i="10"/>
  <c r="X827" i="10"/>
  <c r="X826" i="10"/>
  <c r="X825" i="10"/>
  <c r="X824" i="10"/>
  <c r="X823" i="10"/>
  <c r="X822" i="10"/>
  <c r="X821" i="10"/>
  <c r="X820" i="10"/>
  <c r="X819" i="10"/>
  <c r="X818" i="10"/>
  <c r="X817" i="10"/>
  <c r="X816" i="10"/>
  <c r="X815" i="10"/>
  <c r="X814" i="10"/>
  <c r="X813" i="10"/>
  <c r="X812" i="10"/>
  <c r="X811" i="10"/>
  <c r="X810" i="10"/>
  <c r="X809" i="10"/>
  <c r="X808" i="10"/>
  <c r="X807" i="10"/>
  <c r="X806" i="10"/>
  <c r="X805" i="10"/>
  <c r="X804" i="10"/>
  <c r="X803" i="10"/>
  <c r="X802" i="10"/>
  <c r="X801" i="10"/>
  <c r="X800" i="10"/>
  <c r="X799" i="10"/>
  <c r="X798" i="10"/>
  <c r="X797" i="10"/>
  <c r="X796" i="10"/>
  <c r="X795" i="10"/>
  <c r="X794" i="10"/>
  <c r="X793" i="10"/>
  <c r="X792" i="10"/>
  <c r="X791" i="10"/>
  <c r="X790" i="10"/>
  <c r="X789" i="10"/>
  <c r="X788" i="10"/>
  <c r="X787" i="10"/>
  <c r="X786" i="10"/>
  <c r="X785" i="10"/>
  <c r="X784" i="10"/>
  <c r="X783" i="10"/>
  <c r="X782" i="10"/>
  <c r="X781" i="10"/>
  <c r="X780" i="10"/>
  <c r="X779" i="10"/>
  <c r="X778" i="10"/>
  <c r="X777" i="10"/>
  <c r="X776" i="10"/>
  <c r="X775" i="10"/>
  <c r="X774" i="10"/>
  <c r="X773" i="10"/>
  <c r="X772" i="10"/>
  <c r="X771" i="10"/>
  <c r="X770" i="10"/>
  <c r="X769" i="10"/>
  <c r="X768" i="10"/>
  <c r="X767" i="10"/>
  <c r="X766" i="10"/>
  <c r="X765" i="10"/>
  <c r="X764" i="10"/>
  <c r="X763" i="10"/>
  <c r="X762" i="10"/>
  <c r="X761" i="10"/>
  <c r="X760" i="10"/>
  <c r="X759" i="10"/>
  <c r="X758" i="10"/>
  <c r="X757" i="10"/>
  <c r="X756" i="10"/>
  <c r="X755" i="10"/>
  <c r="X754" i="10"/>
  <c r="X753" i="10"/>
  <c r="X752" i="10"/>
  <c r="X751" i="10"/>
  <c r="X750" i="10"/>
  <c r="X749" i="10"/>
  <c r="X748" i="10"/>
  <c r="X747" i="10"/>
  <c r="X746" i="10"/>
  <c r="X745" i="10"/>
  <c r="X744" i="10"/>
  <c r="X743" i="10"/>
  <c r="X742" i="10"/>
  <c r="X741" i="10"/>
  <c r="X740" i="10"/>
  <c r="X739" i="10"/>
  <c r="X738" i="10"/>
  <c r="X737" i="10"/>
  <c r="X736" i="10"/>
  <c r="X735" i="10"/>
  <c r="X734" i="10"/>
  <c r="X733" i="10"/>
  <c r="X732" i="10"/>
  <c r="X731" i="10"/>
  <c r="X730" i="10"/>
  <c r="X729" i="10"/>
  <c r="X728" i="10"/>
  <c r="X727" i="10"/>
  <c r="X726" i="10"/>
  <c r="X725" i="10"/>
  <c r="X724" i="10"/>
  <c r="X723" i="10"/>
  <c r="X722" i="10"/>
  <c r="X721" i="10"/>
  <c r="X720" i="10"/>
  <c r="X719" i="10"/>
  <c r="X718" i="10"/>
  <c r="X717" i="10"/>
  <c r="X716" i="10"/>
  <c r="X715" i="10"/>
  <c r="X714" i="10"/>
  <c r="X713" i="10"/>
  <c r="X712" i="10"/>
  <c r="X711" i="10"/>
  <c r="X710" i="10"/>
  <c r="X709" i="10"/>
  <c r="X708" i="10"/>
  <c r="X707" i="10"/>
  <c r="X706" i="10"/>
  <c r="X705" i="10"/>
  <c r="X704" i="10"/>
  <c r="X703" i="10"/>
  <c r="X702" i="10"/>
  <c r="X701" i="10"/>
  <c r="X700" i="10"/>
  <c r="X699" i="10"/>
  <c r="X698" i="10"/>
  <c r="X697" i="10"/>
  <c r="X696" i="10"/>
  <c r="X695" i="10"/>
  <c r="X694" i="10"/>
  <c r="X693" i="10"/>
  <c r="X692" i="10"/>
  <c r="X691" i="10"/>
  <c r="X690" i="10"/>
  <c r="X689" i="10"/>
  <c r="X688" i="10"/>
  <c r="X687" i="10"/>
  <c r="X686" i="10"/>
  <c r="X685" i="10"/>
  <c r="X684" i="10"/>
  <c r="X683" i="10"/>
  <c r="X682" i="10"/>
  <c r="X681" i="10"/>
  <c r="X680" i="10"/>
  <c r="X679" i="10"/>
  <c r="X678" i="10"/>
  <c r="X677" i="10"/>
  <c r="X676" i="10"/>
  <c r="X675" i="10"/>
  <c r="X674" i="10"/>
  <c r="X673" i="10"/>
  <c r="X672" i="10"/>
  <c r="X671" i="10"/>
  <c r="X670" i="10"/>
  <c r="X669" i="10"/>
  <c r="X668" i="10"/>
  <c r="X667" i="10"/>
  <c r="X666" i="10"/>
  <c r="X665" i="10"/>
  <c r="X664" i="10"/>
  <c r="X663" i="10"/>
  <c r="X662" i="10"/>
  <c r="X661" i="10"/>
  <c r="X660" i="10"/>
  <c r="X659" i="10"/>
  <c r="X658" i="10"/>
  <c r="X657" i="10"/>
  <c r="X656" i="10"/>
  <c r="X655" i="10"/>
  <c r="X654" i="10"/>
  <c r="X653" i="10"/>
  <c r="X652" i="10"/>
  <c r="X651" i="10"/>
  <c r="X650" i="10"/>
  <c r="X649" i="10"/>
  <c r="X648" i="10"/>
  <c r="X647" i="10"/>
  <c r="X646" i="10"/>
  <c r="X645" i="10"/>
  <c r="X644" i="10"/>
  <c r="X643" i="10"/>
  <c r="X642" i="10"/>
  <c r="X641" i="10"/>
  <c r="X640" i="10"/>
  <c r="X639" i="10"/>
  <c r="X638" i="10"/>
  <c r="X637" i="10"/>
  <c r="X636" i="10"/>
  <c r="X635" i="10"/>
  <c r="X634" i="10"/>
  <c r="X633" i="10"/>
  <c r="X632" i="10"/>
  <c r="X631" i="10"/>
  <c r="X630" i="10"/>
  <c r="X629" i="10"/>
  <c r="X628" i="10"/>
  <c r="X627" i="10"/>
  <c r="X626" i="10"/>
  <c r="X625" i="10"/>
  <c r="X624" i="10"/>
  <c r="X623" i="10"/>
  <c r="X622" i="10"/>
  <c r="X621" i="10"/>
  <c r="X620" i="10"/>
  <c r="X619" i="10"/>
  <c r="X618" i="10"/>
  <c r="X617" i="10"/>
  <c r="X616" i="10"/>
  <c r="X615" i="10"/>
  <c r="X614" i="10"/>
  <c r="X613" i="10"/>
  <c r="X612" i="10"/>
  <c r="X611" i="10"/>
  <c r="X610" i="10"/>
  <c r="X609" i="10"/>
  <c r="X608" i="10"/>
  <c r="X607" i="10"/>
  <c r="X606" i="10"/>
  <c r="X605" i="10"/>
  <c r="X604" i="10"/>
  <c r="X603" i="10"/>
  <c r="X602" i="10"/>
  <c r="X601" i="10"/>
  <c r="X600" i="10"/>
  <c r="X599" i="10"/>
  <c r="X598" i="10"/>
  <c r="X597" i="10"/>
  <c r="X596" i="10"/>
  <c r="X595" i="10"/>
  <c r="X594" i="10"/>
  <c r="X593" i="10"/>
  <c r="X592" i="10"/>
  <c r="X591" i="10"/>
  <c r="X590" i="10"/>
  <c r="X589" i="10"/>
  <c r="X588" i="10"/>
  <c r="X587" i="10"/>
  <c r="X586" i="10"/>
  <c r="X585" i="10"/>
  <c r="X584" i="10"/>
  <c r="X583" i="10"/>
  <c r="X582" i="10"/>
  <c r="X581" i="10"/>
  <c r="X580" i="10"/>
  <c r="X579" i="10"/>
  <c r="X578" i="10"/>
  <c r="X577" i="10"/>
  <c r="X576" i="10"/>
  <c r="X575" i="10"/>
  <c r="X574" i="10"/>
  <c r="X573" i="10"/>
  <c r="X572" i="10"/>
  <c r="X571" i="10"/>
  <c r="X570" i="10"/>
  <c r="X569" i="10"/>
  <c r="X568" i="10"/>
  <c r="X567" i="10"/>
  <c r="X566" i="10"/>
  <c r="X565" i="10"/>
  <c r="X564" i="10"/>
  <c r="X563" i="10"/>
  <c r="X562" i="10"/>
  <c r="X561" i="10"/>
  <c r="X560" i="10"/>
  <c r="X559" i="10"/>
  <c r="X558" i="10"/>
  <c r="X557" i="10"/>
  <c r="X556" i="10"/>
  <c r="X555" i="10"/>
  <c r="X554" i="10"/>
  <c r="X553" i="10"/>
  <c r="X552" i="10"/>
  <c r="X551" i="10"/>
  <c r="X550" i="10"/>
  <c r="X549" i="10"/>
  <c r="X548" i="10"/>
  <c r="X547" i="10"/>
  <c r="X546" i="10"/>
  <c r="X545" i="10"/>
  <c r="X544" i="10"/>
  <c r="X543" i="10"/>
  <c r="X542" i="10"/>
  <c r="X541" i="10"/>
  <c r="X540" i="10"/>
  <c r="X539" i="10"/>
  <c r="X538" i="10"/>
  <c r="X537" i="10"/>
  <c r="X536" i="10"/>
  <c r="X535" i="10"/>
  <c r="X534" i="10"/>
  <c r="X533" i="10"/>
  <c r="X532" i="10"/>
  <c r="X531" i="10"/>
  <c r="X530" i="10"/>
  <c r="X529" i="10"/>
  <c r="X528" i="10"/>
  <c r="X527" i="10"/>
  <c r="X526" i="10"/>
  <c r="X525" i="10"/>
  <c r="X524" i="10"/>
  <c r="X523" i="10"/>
  <c r="X522" i="10"/>
  <c r="X521" i="10"/>
  <c r="X520" i="10"/>
  <c r="X519" i="10"/>
  <c r="Y519" i="10" s="1"/>
  <c r="X518" i="10"/>
  <c r="Y518" i="10" s="1"/>
  <c r="X517" i="10"/>
  <c r="Y517" i="10" s="1"/>
  <c r="X516" i="10"/>
  <c r="Y516" i="10" s="1"/>
  <c r="X515" i="10"/>
  <c r="Y515" i="10" s="1"/>
  <c r="X514" i="10"/>
  <c r="Y514" i="10" s="1"/>
  <c r="X513" i="10"/>
  <c r="Y513" i="10" s="1"/>
  <c r="X512" i="10"/>
  <c r="Y512" i="10" s="1"/>
  <c r="X511" i="10"/>
  <c r="Y511" i="10" s="1"/>
  <c r="X510" i="10"/>
  <c r="Y510" i="10" s="1"/>
  <c r="X509" i="10"/>
  <c r="Y509" i="10" s="1"/>
  <c r="X508" i="10"/>
  <c r="Y508" i="10" s="1"/>
  <c r="X507" i="10"/>
  <c r="Y507" i="10" s="1"/>
  <c r="X506" i="10"/>
  <c r="Y506" i="10" s="1"/>
  <c r="X505" i="10"/>
  <c r="Y505" i="10" s="1"/>
  <c r="X504" i="10"/>
  <c r="Y504" i="10" s="1"/>
  <c r="X503" i="10"/>
  <c r="Y503" i="10" s="1"/>
  <c r="X502" i="10"/>
  <c r="Y502" i="10" s="1"/>
  <c r="X501" i="10"/>
  <c r="Y501" i="10" s="1"/>
  <c r="X500" i="10"/>
  <c r="Y500" i="10" s="1"/>
  <c r="X499" i="10"/>
  <c r="Y499" i="10" s="1"/>
  <c r="X498" i="10"/>
  <c r="Y498" i="10" s="1"/>
  <c r="X497" i="10"/>
  <c r="Y497" i="10" s="1"/>
  <c r="X496" i="10"/>
  <c r="Y496" i="10" s="1"/>
  <c r="X495" i="10"/>
  <c r="Y495" i="10" s="1"/>
  <c r="X494" i="10"/>
  <c r="Y494" i="10" s="1"/>
  <c r="X493" i="10"/>
  <c r="Y493" i="10" s="1"/>
  <c r="X492" i="10"/>
  <c r="Y492" i="10" s="1"/>
  <c r="X491" i="10"/>
  <c r="Y491" i="10" s="1"/>
  <c r="X490" i="10"/>
  <c r="Y490" i="10" s="1"/>
  <c r="X489" i="10"/>
  <c r="Y489" i="10" s="1"/>
  <c r="X488" i="10"/>
  <c r="Y488" i="10" s="1"/>
  <c r="X487" i="10"/>
  <c r="Y487" i="10" s="1"/>
  <c r="X486" i="10"/>
  <c r="Y486" i="10" s="1"/>
  <c r="X485" i="10"/>
  <c r="Y485" i="10" s="1"/>
  <c r="X484" i="10"/>
  <c r="Y484" i="10" s="1"/>
  <c r="X483" i="10"/>
  <c r="Y483" i="10" s="1"/>
  <c r="X482" i="10"/>
  <c r="Y482" i="10" s="1"/>
  <c r="X481" i="10"/>
  <c r="Y481" i="10" s="1"/>
  <c r="X480" i="10"/>
  <c r="Y480" i="10" s="1"/>
  <c r="X479" i="10"/>
  <c r="Y479" i="10" s="1"/>
  <c r="X478" i="10"/>
  <c r="Y478" i="10" s="1"/>
  <c r="X477" i="10"/>
  <c r="Y477" i="10" s="1"/>
  <c r="X476" i="10"/>
  <c r="Y476" i="10" s="1"/>
  <c r="X475" i="10"/>
  <c r="Y475" i="10" s="1"/>
  <c r="X474" i="10"/>
  <c r="Y474" i="10" s="1"/>
  <c r="X473" i="10"/>
  <c r="Y473" i="10" s="1"/>
  <c r="X472" i="10"/>
  <c r="Y472" i="10" s="1"/>
  <c r="X471" i="10"/>
  <c r="Y471" i="10" s="1"/>
  <c r="X470" i="10"/>
  <c r="Y470" i="10" s="1"/>
  <c r="X469" i="10"/>
  <c r="Y469" i="10" s="1"/>
  <c r="X468" i="10"/>
  <c r="Y468" i="10" s="1"/>
  <c r="X467" i="10"/>
  <c r="Y467" i="10" s="1"/>
  <c r="X466" i="10"/>
  <c r="Y466" i="10" s="1"/>
  <c r="X465" i="10"/>
  <c r="Y465" i="10" s="1"/>
  <c r="X464" i="10"/>
  <c r="Y464" i="10" s="1"/>
  <c r="X463" i="10"/>
  <c r="Y463" i="10" s="1"/>
  <c r="X462" i="10"/>
  <c r="Y462" i="10" s="1"/>
  <c r="X461" i="10"/>
  <c r="Y461" i="10" s="1"/>
  <c r="X460" i="10"/>
  <c r="Y460" i="10" s="1"/>
  <c r="X459" i="10"/>
  <c r="Y459" i="10" s="1"/>
  <c r="X458" i="10"/>
  <c r="Y458" i="10" s="1"/>
  <c r="X457" i="10"/>
  <c r="Y457" i="10" s="1"/>
  <c r="X456" i="10"/>
  <c r="Y456" i="10" s="1"/>
  <c r="X455" i="10"/>
  <c r="Y455" i="10" s="1"/>
  <c r="X454" i="10"/>
  <c r="Y454" i="10" s="1"/>
  <c r="X453" i="10"/>
  <c r="Y453" i="10" s="1"/>
  <c r="X452" i="10"/>
  <c r="Y452" i="10" s="1"/>
  <c r="X451" i="10"/>
  <c r="Y451" i="10" s="1"/>
  <c r="X450" i="10"/>
  <c r="Y450" i="10" s="1"/>
  <c r="X449" i="10"/>
  <c r="Y449" i="10" s="1"/>
  <c r="X448" i="10"/>
  <c r="Y448" i="10" s="1"/>
  <c r="X447" i="10"/>
  <c r="Y447" i="10" s="1"/>
  <c r="X446" i="10"/>
  <c r="Y446" i="10" s="1"/>
  <c r="X445" i="10"/>
  <c r="Y445" i="10" s="1"/>
  <c r="X444" i="10"/>
  <c r="Y444" i="10" s="1"/>
  <c r="X443" i="10"/>
  <c r="Y443" i="10" s="1"/>
  <c r="X442" i="10"/>
  <c r="Y442" i="10" s="1"/>
  <c r="X441" i="10"/>
  <c r="Y441" i="10" s="1"/>
  <c r="X440" i="10"/>
  <c r="Y440" i="10" s="1"/>
  <c r="X439" i="10"/>
  <c r="Y439" i="10" s="1"/>
  <c r="X438" i="10"/>
  <c r="Y438" i="10" s="1"/>
  <c r="X437" i="10"/>
  <c r="Y437" i="10" s="1"/>
  <c r="X436" i="10"/>
  <c r="Y436" i="10" s="1"/>
  <c r="X435" i="10"/>
  <c r="Y435" i="10" s="1"/>
  <c r="X434" i="10"/>
  <c r="Y434" i="10" s="1"/>
  <c r="X433" i="10"/>
  <c r="Y433" i="10" s="1"/>
  <c r="X432" i="10"/>
  <c r="Y432" i="10" s="1"/>
  <c r="X431" i="10"/>
  <c r="Y431" i="10" s="1"/>
  <c r="X430" i="10"/>
  <c r="Y430" i="10" s="1"/>
  <c r="X429" i="10"/>
  <c r="Y429" i="10" s="1"/>
  <c r="X428" i="10"/>
  <c r="Y428" i="10" s="1"/>
  <c r="X427" i="10"/>
  <c r="Y427" i="10" s="1"/>
  <c r="X426" i="10"/>
  <c r="Y426" i="10" s="1"/>
  <c r="X425" i="10"/>
  <c r="Y425" i="10" s="1"/>
  <c r="X424" i="10"/>
  <c r="Y424" i="10" s="1"/>
  <c r="X423" i="10"/>
  <c r="Y423" i="10" s="1"/>
  <c r="X422" i="10"/>
  <c r="Y422" i="10" s="1"/>
  <c r="X421" i="10"/>
  <c r="Y421" i="10" s="1"/>
  <c r="X420" i="10"/>
  <c r="Y420" i="10" s="1"/>
  <c r="X419" i="10"/>
  <c r="Y419" i="10" s="1"/>
  <c r="X418" i="10"/>
  <c r="Y418" i="10" s="1"/>
  <c r="X417" i="10"/>
  <c r="Y417" i="10" s="1"/>
  <c r="X416" i="10"/>
  <c r="Y416" i="10" s="1"/>
  <c r="X415" i="10"/>
  <c r="Y415" i="10" s="1"/>
  <c r="X414" i="10"/>
  <c r="Y414" i="10" s="1"/>
  <c r="X413" i="10"/>
  <c r="Y413" i="10" s="1"/>
  <c r="X412" i="10"/>
  <c r="Y412" i="10" s="1"/>
  <c r="X411" i="10"/>
  <c r="Y411" i="10" s="1"/>
  <c r="X410" i="10"/>
  <c r="Y410" i="10" s="1"/>
  <c r="X409" i="10"/>
  <c r="Y409" i="10" s="1"/>
  <c r="X408" i="10"/>
  <c r="Y408" i="10" s="1"/>
  <c r="X407" i="10"/>
  <c r="Y407" i="10" s="1"/>
  <c r="X406" i="10"/>
  <c r="Y406" i="10" s="1"/>
  <c r="X405" i="10"/>
  <c r="Y405" i="10" s="1"/>
  <c r="X404" i="10"/>
  <c r="Y404" i="10" s="1"/>
  <c r="X403" i="10"/>
  <c r="Y403" i="10" s="1"/>
  <c r="X402" i="10"/>
  <c r="Y402" i="10" s="1"/>
  <c r="X401" i="10"/>
  <c r="Y401" i="10" s="1"/>
  <c r="X400" i="10"/>
  <c r="Y400" i="10" s="1"/>
  <c r="X399" i="10"/>
  <c r="Y399" i="10" s="1"/>
  <c r="X398" i="10"/>
  <c r="Y398" i="10" s="1"/>
  <c r="X397" i="10"/>
  <c r="Y397" i="10" s="1"/>
  <c r="X396" i="10"/>
  <c r="Y396" i="10" s="1"/>
  <c r="X395" i="10"/>
  <c r="Y395" i="10" s="1"/>
  <c r="X394" i="10"/>
  <c r="Y394" i="10" s="1"/>
  <c r="X393" i="10"/>
  <c r="Y393" i="10" s="1"/>
  <c r="X392" i="10"/>
  <c r="Y392" i="10" s="1"/>
  <c r="X391" i="10"/>
  <c r="Y391" i="10" s="1"/>
  <c r="X390" i="10"/>
  <c r="Y390" i="10" s="1"/>
  <c r="X389" i="10"/>
  <c r="Y389" i="10" s="1"/>
  <c r="X388" i="10"/>
  <c r="Y388" i="10" s="1"/>
  <c r="X387" i="10"/>
  <c r="Y387" i="10" s="1"/>
  <c r="X386" i="10"/>
  <c r="Y386" i="10" s="1"/>
  <c r="X385" i="10"/>
  <c r="Y385" i="10" s="1"/>
  <c r="X384" i="10"/>
  <c r="Y384" i="10" s="1"/>
  <c r="X383" i="10"/>
  <c r="Y383" i="10" s="1"/>
  <c r="X382" i="10"/>
  <c r="Y382" i="10" s="1"/>
  <c r="X381" i="10"/>
  <c r="Y381" i="10" s="1"/>
  <c r="X380" i="10"/>
  <c r="Y380" i="10" s="1"/>
  <c r="X379" i="10"/>
  <c r="Y379" i="10" s="1"/>
  <c r="X378" i="10"/>
  <c r="Y378" i="10" s="1"/>
  <c r="X377" i="10"/>
  <c r="Y377" i="10" s="1"/>
  <c r="X376" i="10"/>
  <c r="Y376" i="10" s="1"/>
  <c r="X375" i="10"/>
  <c r="Y375" i="10" s="1"/>
  <c r="X374" i="10"/>
  <c r="Y374" i="10" s="1"/>
  <c r="X373" i="10"/>
  <c r="Y373" i="10" s="1"/>
  <c r="X372" i="10"/>
  <c r="Y372" i="10" s="1"/>
  <c r="X371" i="10"/>
  <c r="Y371" i="10" s="1"/>
  <c r="X370" i="10"/>
  <c r="Y370" i="10" s="1"/>
  <c r="X369" i="10"/>
  <c r="Y369" i="10" s="1"/>
  <c r="X368" i="10"/>
  <c r="Y368" i="10" s="1"/>
  <c r="X367" i="10"/>
  <c r="Y367" i="10" s="1"/>
  <c r="X366" i="10"/>
  <c r="Y366" i="10" s="1"/>
  <c r="X365" i="10"/>
  <c r="Y365" i="10" s="1"/>
  <c r="X364" i="10"/>
  <c r="Y364" i="10" s="1"/>
  <c r="X363" i="10"/>
  <c r="Y363" i="10" s="1"/>
  <c r="X362" i="10"/>
  <c r="Y362" i="10" s="1"/>
  <c r="X361" i="10"/>
  <c r="Y361" i="10" s="1"/>
  <c r="X360" i="10"/>
  <c r="Y360" i="10" s="1"/>
  <c r="X359" i="10"/>
  <c r="Y359" i="10" s="1"/>
  <c r="X358" i="10"/>
  <c r="Y358" i="10" s="1"/>
  <c r="X357" i="10"/>
  <c r="Y357" i="10" s="1"/>
  <c r="X356" i="10"/>
  <c r="Y356" i="10" s="1"/>
  <c r="X355" i="10"/>
  <c r="Y355" i="10" s="1"/>
  <c r="X354" i="10"/>
  <c r="Y354" i="10" s="1"/>
  <c r="X353" i="10"/>
  <c r="Y353" i="10" s="1"/>
  <c r="X352" i="10"/>
  <c r="Y352" i="10" s="1"/>
  <c r="X351" i="10"/>
  <c r="Y351" i="10" s="1"/>
  <c r="X350" i="10"/>
  <c r="Y350" i="10" s="1"/>
  <c r="X349" i="10"/>
  <c r="Y349" i="10" s="1"/>
  <c r="X348" i="10"/>
  <c r="Y348" i="10" s="1"/>
  <c r="X347" i="10"/>
  <c r="Y347" i="10" s="1"/>
  <c r="X346" i="10"/>
  <c r="Y346" i="10" s="1"/>
  <c r="X345" i="10"/>
  <c r="Y345" i="10" s="1"/>
  <c r="X344" i="10"/>
  <c r="Y344" i="10" s="1"/>
  <c r="X343" i="10"/>
  <c r="Y343" i="10" s="1"/>
  <c r="X342" i="10"/>
  <c r="Y342" i="10" s="1"/>
  <c r="X341" i="10"/>
  <c r="Y341" i="10" s="1"/>
  <c r="X340" i="10"/>
  <c r="Y340" i="10" s="1"/>
  <c r="X339" i="10"/>
  <c r="Y339" i="10" s="1"/>
  <c r="X338" i="10"/>
  <c r="Y338" i="10" s="1"/>
  <c r="X337" i="10"/>
  <c r="Y337" i="10" s="1"/>
  <c r="X336" i="10"/>
  <c r="Y336" i="10" s="1"/>
  <c r="X335" i="10"/>
  <c r="Y335" i="10" s="1"/>
  <c r="X334" i="10"/>
  <c r="Y334" i="10" s="1"/>
  <c r="X333" i="10"/>
  <c r="Y333" i="10" s="1"/>
  <c r="X332" i="10"/>
  <c r="Y332" i="10" s="1"/>
  <c r="X331" i="10"/>
  <c r="Y331" i="10" s="1"/>
  <c r="X330" i="10"/>
  <c r="Y330" i="10" s="1"/>
  <c r="X329" i="10"/>
  <c r="Y329" i="10" s="1"/>
  <c r="X328" i="10"/>
  <c r="Y328" i="10" s="1"/>
  <c r="X327" i="10"/>
  <c r="Y327" i="10" s="1"/>
  <c r="X326" i="10"/>
  <c r="Y326" i="10" s="1"/>
  <c r="X325" i="10"/>
  <c r="Y325" i="10" s="1"/>
  <c r="X324" i="10"/>
  <c r="Y324" i="10" s="1"/>
  <c r="X323" i="10"/>
  <c r="Y323" i="10" s="1"/>
  <c r="X322" i="10"/>
  <c r="Y322" i="10" s="1"/>
  <c r="X321" i="10"/>
  <c r="Y321" i="10" s="1"/>
  <c r="X320" i="10"/>
  <c r="Y320" i="10" s="1"/>
  <c r="X319" i="10"/>
  <c r="Y319" i="10" s="1"/>
  <c r="X318" i="10"/>
  <c r="Y318" i="10" s="1"/>
  <c r="X317" i="10"/>
  <c r="Y317" i="10" s="1"/>
  <c r="X316" i="10"/>
  <c r="Y316" i="10" s="1"/>
  <c r="X315" i="10"/>
  <c r="Y315" i="10" s="1"/>
  <c r="X314" i="10"/>
  <c r="Y314" i="10" s="1"/>
  <c r="X313" i="10"/>
  <c r="Y313" i="10" s="1"/>
  <c r="X312" i="10"/>
  <c r="Y312" i="10" s="1"/>
  <c r="X311" i="10"/>
  <c r="Y311" i="10" s="1"/>
  <c r="X310" i="10"/>
  <c r="Y310" i="10" s="1"/>
  <c r="X309" i="10"/>
  <c r="Y309" i="10" s="1"/>
  <c r="X308" i="10"/>
  <c r="Y308" i="10" s="1"/>
  <c r="X307" i="10"/>
  <c r="Y307" i="10" s="1"/>
  <c r="X306" i="10"/>
  <c r="Y306" i="10" s="1"/>
  <c r="X305" i="10"/>
  <c r="Y305" i="10" s="1"/>
  <c r="X304" i="10"/>
  <c r="Y304" i="10" s="1"/>
  <c r="X303" i="10"/>
  <c r="Y303" i="10" s="1"/>
  <c r="X302" i="10"/>
  <c r="Y302" i="10" s="1"/>
  <c r="X301" i="10"/>
  <c r="Y301" i="10" s="1"/>
  <c r="X300" i="10"/>
  <c r="Y300" i="10" s="1"/>
  <c r="X299" i="10"/>
  <c r="Y299" i="10" s="1"/>
  <c r="X298" i="10"/>
  <c r="Y298" i="10" s="1"/>
  <c r="X297" i="10"/>
  <c r="Y297" i="10" s="1"/>
  <c r="X296" i="10"/>
  <c r="Y296" i="10" s="1"/>
  <c r="X295" i="10"/>
  <c r="Y295" i="10" s="1"/>
  <c r="X294" i="10"/>
  <c r="Y294" i="10" s="1"/>
  <c r="X293" i="10"/>
  <c r="Y293" i="10" s="1"/>
  <c r="X292" i="10"/>
  <c r="Y292" i="10" s="1"/>
  <c r="X291" i="10"/>
  <c r="Y291" i="10" s="1"/>
  <c r="X290" i="10"/>
  <c r="Y290" i="10" s="1"/>
  <c r="X289" i="10"/>
  <c r="Y289" i="10" s="1"/>
  <c r="X288" i="10"/>
  <c r="Y288" i="10" s="1"/>
  <c r="X287" i="10"/>
  <c r="Y287" i="10" s="1"/>
  <c r="X286" i="10"/>
  <c r="Y286" i="10" s="1"/>
  <c r="X285" i="10"/>
  <c r="Y285" i="10" s="1"/>
  <c r="X284" i="10"/>
  <c r="Y284" i="10" s="1"/>
  <c r="X283" i="10"/>
  <c r="Y283" i="10" s="1"/>
  <c r="X282" i="10"/>
  <c r="Y282" i="10" s="1"/>
  <c r="X281" i="10"/>
  <c r="Y281" i="10" s="1"/>
  <c r="X280" i="10"/>
  <c r="Y280" i="10" s="1"/>
  <c r="X279" i="10"/>
  <c r="Y279" i="10" s="1"/>
  <c r="X278" i="10"/>
  <c r="Y278" i="10" s="1"/>
  <c r="X277" i="10"/>
  <c r="Y277" i="10" s="1"/>
  <c r="X276" i="10"/>
  <c r="Y276" i="10" s="1"/>
  <c r="X275" i="10"/>
  <c r="Y275" i="10" s="1"/>
  <c r="X274" i="10"/>
  <c r="Y274" i="10" s="1"/>
  <c r="X273" i="10"/>
  <c r="Y273" i="10" s="1"/>
  <c r="X272" i="10"/>
  <c r="Y272" i="10" s="1"/>
  <c r="X271" i="10"/>
  <c r="Y271" i="10" s="1"/>
  <c r="X270" i="10"/>
  <c r="Y270" i="10" s="1"/>
  <c r="X269" i="10"/>
  <c r="Y269" i="10" s="1"/>
  <c r="X268" i="10"/>
  <c r="Y268" i="10" s="1"/>
  <c r="X267" i="10"/>
  <c r="Y267" i="10" s="1"/>
  <c r="X266" i="10"/>
  <c r="Y266" i="10" s="1"/>
  <c r="X265" i="10"/>
  <c r="Y265" i="10" s="1"/>
  <c r="X264" i="10"/>
  <c r="Y264" i="10" s="1"/>
  <c r="X263" i="10"/>
  <c r="Y263" i="10" s="1"/>
  <c r="X262" i="10"/>
  <c r="Y262" i="10" s="1"/>
  <c r="X261" i="10"/>
  <c r="Y261" i="10" s="1"/>
  <c r="X260" i="10"/>
  <c r="Y260" i="10" s="1"/>
  <c r="X259" i="10"/>
  <c r="Y259" i="10" s="1"/>
  <c r="X258" i="10"/>
  <c r="Y258" i="10" s="1"/>
  <c r="X257" i="10"/>
  <c r="Y257" i="10" s="1"/>
  <c r="X256" i="10"/>
  <c r="Y256" i="10" s="1"/>
  <c r="X255" i="10"/>
  <c r="Y255" i="10" s="1"/>
  <c r="X254" i="10"/>
  <c r="Y254" i="10" s="1"/>
  <c r="X253" i="10"/>
  <c r="Y253" i="10" s="1"/>
  <c r="X252" i="10"/>
  <c r="Y252" i="10" s="1"/>
  <c r="X251" i="10"/>
  <c r="Y251" i="10" s="1"/>
  <c r="X250" i="10"/>
  <c r="Y250" i="10" s="1"/>
  <c r="X249" i="10"/>
  <c r="Y249" i="10" s="1"/>
  <c r="X248" i="10"/>
  <c r="Y248" i="10" s="1"/>
  <c r="X247" i="10"/>
  <c r="Y247" i="10" s="1"/>
  <c r="X246" i="10"/>
  <c r="Y246" i="10" s="1"/>
  <c r="X245" i="10"/>
  <c r="Y245" i="10" s="1"/>
  <c r="X244" i="10"/>
  <c r="Y244" i="10" s="1"/>
  <c r="X243" i="10"/>
  <c r="Y243" i="10" s="1"/>
  <c r="X242" i="10"/>
  <c r="Y242" i="10" s="1"/>
  <c r="X241" i="10"/>
  <c r="Y241" i="10" s="1"/>
  <c r="X240" i="10"/>
  <c r="Y240" i="10" s="1"/>
  <c r="X239" i="10"/>
  <c r="Y239" i="10" s="1"/>
  <c r="X238" i="10"/>
  <c r="Y238" i="10" s="1"/>
  <c r="X237" i="10"/>
  <c r="Y237" i="10" s="1"/>
  <c r="X236" i="10"/>
  <c r="Y236" i="10" s="1"/>
  <c r="X235" i="10"/>
  <c r="Y235" i="10" s="1"/>
  <c r="X234" i="10"/>
  <c r="Y234" i="10" s="1"/>
  <c r="X233" i="10"/>
  <c r="Y233" i="10" s="1"/>
  <c r="X232" i="10"/>
  <c r="Y232" i="10" s="1"/>
  <c r="X231" i="10"/>
  <c r="Y231" i="10" s="1"/>
  <c r="X230" i="10"/>
  <c r="Y230" i="10" s="1"/>
  <c r="X229" i="10"/>
  <c r="Y229" i="10" s="1"/>
  <c r="X228" i="10"/>
  <c r="Y228" i="10" s="1"/>
  <c r="X227" i="10"/>
  <c r="Y227" i="10" s="1"/>
  <c r="X226" i="10"/>
  <c r="Y226" i="10" s="1"/>
  <c r="X225" i="10"/>
  <c r="Y225" i="10" s="1"/>
  <c r="X224" i="10"/>
  <c r="Y224" i="10" s="1"/>
  <c r="X223" i="10"/>
  <c r="Y223" i="10" s="1"/>
  <c r="X222" i="10"/>
  <c r="Y222" i="10" s="1"/>
  <c r="X221" i="10"/>
  <c r="Y221" i="10" s="1"/>
  <c r="X220" i="10"/>
  <c r="Y220" i="10" s="1"/>
  <c r="X219" i="10"/>
  <c r="Y219" i="10" s="1"/>
  <c r="X218" i="10"/>
  <c r="Y218" i="10" s="1"/>
  <c r="X217" i="10"/>
  <c r="Y217" i="10" s="1"/>
  <c r="X216" i="10"/>
  <c r="Y216" i="10" s="1"/>
  <c r="X215" i="10"/>
  <c r="Y215" i="10" s="1"/>
  <c r="X214" i="10"/>
  <c r="Y214" i="10" s="1"/>
  <c r="X213" i="10"/>
  <c r="Y213" i="10" s="1"/>
  <c r="X212" i="10"/>
  <c r="Y212" i="10" s="1"/>
  <c r="X211" i="10"/>
  <c r="Y211" i="10" s="1"/>
  <c r="X210" i="10"/>
  <c r="Y210" i="10" s="1"/>
  <c r="X209" i="10"/>
  <c r="Y209" i="10" s="1"/>
  <c r="X208" i="10"/>
  <c r="Y208" i="10" s="1"/>
  <c r="X207" i="10"/>
  <c r="Y207" i="10" s="1"/>
  <c r="X206" i="10"/>
  <c r="Y206" i="10" s="1"/>
  <c r="X205" i="10"/>
  <c r="Y205" i="10" s="1"/>
  <c r="X204" i="10"/>
  <c r="Y204" i="10" s="1"/>
  <c r="X203" i="10"/>
  <c r="Y203" i="10" s="1"/>
  <c r="X202" i="10"/>
  <c r="Y202" i="10" s="1"/>
  <c r="X201" i="10"/>
  <c r="Y201" i="10" s="1"/>
  <c r="X200" i="10"/>
  <c r="Y200" i="10" s="1"/>
  <c r="X199" i="10"/>
  <c r="Y199" i="10" s="1"/>
  <c r="X198" i="10"/>
  <c r="Y198" i="10" s="1"/>
  <c r="X197" i="10"/>
  <c r="Y197" i="10" s="1"/>
  <c r="X196" i="10"/>
  <c r="Y196" i="10" s="1"/>
  <c r="X195" i="10"/>
  <c r="Y195" i="10" s="1"/>
  <c r="X194" i="10"/>
  <c r="Y194" i="10" s="1"/>
  <c r="X193" i="10"/>
  <c r="Y193" i="10" s="1"/>
  <c r="X192" i="10"/>
  <c r="Y192" i="10" s="1"/>
  <c r="X191" i="10"/>
  <c r="Y191" i="10" s="1"/>
  <c r="X190" i="10"/>
  <c r="Y190" i="10" s="1"/>
  <c r="X189" i="10"/>
  <c r="Y189" i="10" s="1"/>
  <c r="X188" i="10"/>
  <c r="Y188" i="10" s="1"/>
  <c r="X187" i="10"/>
  <c r="Y187" i="10" s="1"/>
  <c r="X186" i="10"/>
  <c r="Y186" i="10" s="1"/>
  <c r="X185" i="10"/>
  <c r="Y185" i="10" s="1"/>
  <c r="X184" i="10"/>
  <c r="Y184" i="10" s="1"/>
  <c r="X183" i="10"/>
  <c r="Y183" i="10" s="1"/>
  <c r="X182" i="10"/>
  <c r="Y182" i="10" s="1"/>
  <c r="X181" i="10"/>
  <c r="Y181" i="10" s="1"/>
  <c r="X180" i="10"/>
  <c r="Y180" i="10" s="1"/>
  <c r="X179" i="10"/>
  <c r="Y179" i="10" s="1"/>
  <c r="X178" i="10"/>
  <c r="Y178" i="10" s="1"/>
  <c r="X177" i="10"/>
  <c r="Y177" i="10" s="1"/>
  <c r="X176" i="10"/>
  <c r="Y176" i="10" s="1"/>
  <c r="X175" i="10"/>
  <c r="Y175" i="10" s="1"/>
  <c r="X174" i="10"/>
  <c r="Y174" i="10" s="1"/>
  <c r="X173" i="10"/>
  <c r="Y173" i="10" s="1"/>
  <c r="X172" i="10"/>
  <c r="Y172" i="10" s="1"/>
  <c r="X171" i="10"/>
  <c r="Y171" i="10" s="1"/>
  <c r="X170" i="10"/>
  <c r="Y170" i="10" s="1"/>
  <c r="X169" i="10"/>
  <c r="Y169" i="10" s="1"/>
  <c r="X168" i="10"/>
  <c r="Y168" i="10" s="1"/>
  <c r="X167" i="10"/>
  <c r="Y167" i="10" s="1"/>
  <c r="X166" i="10"/>
  <c r="Y166" i="10" s="1"/>
  <c r="X165" i="10"/>
  <c r="Y165" i="10" s="1"/>
  <c r="X164" i="10"/>
  <c r="Y164" i="10" s="1"/>
  <c r="X163" i="10"/>
  <c r="Y163" i="10" s="1"/>
  <c r="X162" i="10"/>
  <c r="Y162" i="10" s="1"/>
  <c r="X161" i="10"/>
  <c r="Y161" i="10" s="1"/>
  <c r="X160" i="10"/>
  <c r="Y160" i="10" s="1"/>
  <c r="X159" i="10"/>
  <c r="Y159" i="10" s="1"/>
  <c r="X158" i="10"/>
  <c r="Y158" i="10" s="1"/>
  <c r="X157" i="10"/>
  <c r="Y157" i="10" s="1"/>
  <c r="X156" i="10"/>
  <c r="Y156" i="10" s="1"/>
  <c r="X155" i="10"/>
  <c r="Y155" i="10" s="1"/>
  <c r="X154" i="10"/>
  <c r="Y154" i="10" s="1"/>
  <c r="X153" i="10"/>
  <c r="Y153" i="10" s="1"/>
  <c r="X152" i="10"/>
  <c r="Y152" i="10" s="1"/>
  <c r="X151" i="10"/>
  <c r="Y151" i="10" s="1"/>
  <c r="X150" i="10"/>
  <c r="Y150" i="10" s="1"/>
  <c r="X149" i="10"/>
  <c r="Y149" i="10" s="1"/>
  <c r="X148" i="10"/>
  <c r="Y148" i="10" s="1"/>
  <c r="X147" i="10"/>
  <c r="Y147" i="10" s="1"/>
  <c r="X146" i="10"/>
  <c r="Y146" i="10" s="1"/>
  <c r="X145" i="10"/>
  <c r="Y145" i="10" s="1"/>
  <c r="X144" i="10"/>
  <c r="Y144" i="10" s="1"/>
  <c r="X143" i="10"/>
  <c r="Y143" i="10" s="1"/>
  <c r="X142" i="10"/>
  <c r="Y142" i="10" s="1"/>
  <c r="X141" i="10"/>
  <c r="Y141" i="10" s="1"/>
  <c r="X140" i="10"/>
  <c r="Y140" i="10" s="1"/>
  <c r="X139" i="10"/>
  <c r="Y139" i="10" s="1"/>
  <c r="X138" i="10"/>
  <c r="Y138" i="10" s="1"/>
  <c r="X137" i="10"/>
  <c r="Y137" i="10" s="1"/>
  <c r="X136" i="10"/>
  <c r="Y136" i="10" s="1"/>
  <c r="X135" i="10"/>
  <c r="Y135" i="10" s="1"/>
  <c r="X134" i="10"/>
  <c r="Y134" i="10" s="1"/>
  <c r="X133" i="10"/>
  <c r="Y133" i="10" s="1"/>
  <c r="X132" i="10"/>
  <c r="Y132" i="10" s="1"/>
  <c r="X131" i="10"/>
  <c r="Y131" i="10" s="1"/>
  <c r="X130" i="10"/>
  <c r="Y130" i="10" s="1"/>
  <c r="X129" i="10"/>
  <c r="Y129" i="10" s="1"/>
  <c r="X128" i="10"/>
  <c r="Y128" i="10" s="1"/>
  <c r="X127" i="10"/>
  <c r="Y127" i="10" s="1"/>
  <c r="X126" i="10"/>
  <c r="Y126" i="10" s="1"/>
  <c r="X125" i="10"/>
  <c r="Y125" i="10" s="1"/>
  <c r="X124" i="10"/>
  <c r="Y124" i="10" s="1"/>
  <c r="X123" i="10"/>
  <c r="Y123" i="10" s="1"/>
  <c r="X122" i="10"/>
  <c r="Y122" i="10" s="1"/>
  <c r="X121" i="10"/>
  <c r="Y121" i="10" s="1"/>
  <c r="X120" i="10"/>
  <c r="Y120" i="10" s="1"/>
  <c r="X119" i="10"/>
  <c r="Y119" i="10" s="1"/>
  <c r="X118" i="10"/>
  <c r="Y118" i="10" s="1"/>
  <c r="X117" i="10"/>
  <c r="Y117" i="10" s="1"/>
  <c r="X116" i="10"/>
  <c r="Y116" i="10" s="1"/>
  <c r="X115" i="10"/>
  <c r="Y115" i="10" s="1"/>
  <c r="X114" i="10"/>
  <c r="Y114" i="10" s="1"/>
  <c r="X113" i="10"/>
  <c r="Y113" i="10" s="1"/>
  <c r="X112" i="10"/>
  <c r="Y112" i="10" s="1"/>
  <c r="X111" i="10"/>
  <c r="Y111" i="10" s="1"/>
  <c r="X110" i="10"/>
  <c r="Y110" i="10" s="1"/>
  <c r="X109" i="10"/>
  <c r="Y109" i="10" s="1"/>
  <c r="X108" i="10"/>
  <c r="Y108" i="10" s="1"/>
  <c r="X107" i="10"/>
  <c r="Y107" i="10" s="1"/>
  <c r="X106" i="10"/>
  <c r="Y106" i="10" s="1"/>
  <c r="X105" i="10"/>
  <c r="Y105" i="10" s="1"/>
  <c r="X104" i="10"/>
  <c r="Y104" i="10" s="1"/>
  <c r="X103" i="10"/>
  <c r="Y103" i="10" s="1"/>
  <c r="X102" i="10"/>
  <c r="Y102" i="10" s="1"/>
  <c r="X101" i="10"/>
  <c r="Y101" i="10" s="1"/>
  <c r="X100" i="10"/>
  <c r="Y100" i="10" s="1"/>
  <c r="X99" i="10"/>
  <c r="Y99" i="10" s="1"/>
  <c r="X98" i="10"/>
  <c r="Y98" i="10" s="1"/>
  <c r="X97" i="10"/>
  <c r="Y97" i="10" s="1"/>
  <c r="X96" i="10"/>
  <c r="Y96" i="10" s="1"/>
  <c r="X95" i="10"/>
  <c r="Y95" i="10" s="1"/>
  <c r="X94" i="10"/>
  <c r="Y94" i="10" s="1"/>
  <c r="X93" i="10"/>
  <c r="Y93" i="10" s="1"/>
  <c r="X92" i="10"/>
  <c r="Y92" i="10" s="1"/>
  <c r="X91" i="10"/>
  <c r="Y91" i="10" s="1"/>
  <c r="X90" i="10"/>
  <c r="Y90" i="10" s="1"/>
  <c r="X89" i="10"/>
  <c r="Y89" i="10" s="1"/>
  <c r="X88" i="10"/>
  <c r="Y88" i="10" s="1"/>
  <c r="X87" i="10"/>
  <c r="Y87" i="10" s="1"/>
  <c r="X86" i="10"/>
  <c r="Y86" i="10" s="1"/>
  <c r="X85" i="10"/>
  <c r="Y85" i="10" s="1"/>
  <c r="X84" i="10"/>
  <c r="Y84" i="10" s="1"/>
  <c r="X83" i="10"/>
  <c r="Y83" i="10" s="1"/>
  <c r="X82" i="10"/>
  <c r="Y82" i="10" s="1"/>
  <c r="X81" i="10"/>
  <c r="Y81" i="10" s="1"/>
  <c r="X80" i="10"/>
  <c r="Y80" i="10" s="1"/>
  <c r="X79" i="10"/>
  <c r="Y79" i="10" s="1"/>
  <c r="X78" i="10"/>
  <c r="Y78" i="10" s="1"/>
  <c r="X77" i="10"/>
  <c r="Y77" i="10" s="1"/>
  <c r="X76" i="10"/>
  <c r="Y76" i="10" s="1"/>
  <c r="X75" i="10"/>
  <c r="Y75" i="10" s="1"/>
  <c r="X74" i="10"/>
  <c r="Y74" i="10" s="1"/>
  <c r="X73" i="10"/>
  <c r="Y73" i="10" s="1"/>
  <c r="X72" i="10"/>
  <c r="Y72" i="10" s="1"/>
  <c r="X71" i="10"/>
  <c r="Y71" i="10" s="1"/>
  <c r="X70" i="10"/>
  <c r="Y70" i="10" s="1"/>
  <c r="X69" i="10"/>
  <c r="Y69" i="10" s="1"/>
  <c r="X68" i="10"/>
  <c r="Y68" i="10" s="1"/>
  <c r="X67" i="10"/>
  <c r="Y67" i="10" s="1"/>
  <c r="X66" i="10"/>
  <c r="Y66" i="10" s="1"/>
  <c r="X65" i="10"/>
  <c r="Y65" i="10" s="1"/>
  <c r="X64" i="10"/>
  <c r="Y64" i="10" s="1"/>
  <c r="X63" i="10"/>
  <c r="Y63" i="10" s="1"/>
  <c r="X62" i="10"/>
  <c r="Y62" i="10" s="1"/>
  <c r="X61" i="10"/>
  <c r="Y61" i="10" s="1"/>
  <c r="X60" i="10"/>
  <c r="Y60" i="10" s="1"/>
  <c r="X59" i="10"/>
  <c r="Y59" i="10" s="1"/>
  <c r="X58" i="10"/>
  <c r="Y58" i="10" s="1"/>
  <c r="X57" i="10"/>
  <c r="Y57" i="10" s="1"/>
  <c r="X56" i="10"/>
  <c r="Y56" i="10" s="1"/>
  <c r="X55" i="10"/>
  <c r="Y55" i="10" s="1"/>
  <c r="X54" i="10"/>
  <c r="Y54" i="10" s="1"/>
  <c r="X53" i="10"/>
  <c r="Y53" i="10" s="1"/>
  <c r="X52" i="10"/>
  <c r="Y52" i="10" s="1"/>
  <c r="X51" i="10"/>
  <c r="Y51" i="10" s="1"/>
  <c r="X50" i="10"/>
  <c r="Y50" i="10" s="1"/>
  <c r="X49" i="10"/>
  <c r="Y49" i="10" s="1"/>
  <c r="X48" i="10"/>
  <c r="Y48" i="10" s="1"/>
  <c r="X47" i="10"/>
  <c r="Y47" i="10" s="1"/>
  <c r="X46" i="10"/>
  <c r="Y46" i="10" s="1"/>
  <c r="X45" i="10"/>
  <c r="Y45" i="10" s="1"/>
  <c r="X44" i="10"/>
  <c r="Y44" i="10" s="1"/>
  <c r="X43" i="10"/>
  <c r="Y43" i="10" s="1"/>
  <c r="X42" i="10"/>
  <c r="Y42" i="10" s="1"/>
  <c r="X41" i="10"/>
  <c r="Y41" i="10" s="1"/>
  <c r="X40" i="10"/>
  <c r="Y40" i="10" s="1"/>
  <c r="X39" i="10"/>
  <c r="Y39" i="10" s="1"/>
  <c r="X38" i="10"/>
  <c r="Y38" i="10" s="1"/>
  <c r="X37" i="10"/>
  <c r="Y37" i="10" s="1"/>
  <c r="X36" i="10"/>
  <c r="Y36" i="10" s="1"/>
  <c r="X35" i="10"/>
  <c r="Y35" i="10" s="1"/>
  <c r="X34" i="10"/>
  <c r="Y34" i="10" s="1"/>
  <c r="X33" i="10"/>
  <c r="Y33" i="10" s="1"/>
  <c r="X32" i="10"/>
  <c r="Y32" i="10" s="1"/>
  <c r="X31" i="10"/>
  <c r="Y31" i="10" s="1"/>
  <c r="X30" i="10"/>
  <c r="Y30" i="10" s="1"/>
  <c r="X29" i="10"/>
  <c r="Y29" i="10" s="1"/>
  <c r="X28" i="10"/>
  <c r="Y28" i="10" s="1"/>
  <c r="X27" i="10"/>
  <c r="Y27" i="10" s="1"/>
  <c r="X26" i="10"/>
  <c r="Y26" i="10" s="1"/>
  <c r="X25" i="10"/>
  <c r="Y25" i="10" s="1"/>
  <c r="X24" i="10"/>
  <c r="Y24" i="10" s="1"/>
  <c r="X23" i="10"/>
  <c r="Y23" i="10" s="1"/>
  <c r="X22" i="10"/>
  <c r="Y22" i="10" s="1"/>
  <c r="X21" i="10"/>
  <c r="Y21" i="10" s="1"/>
  <c r="X20" i="10"/>
  <c r="Y20" i="10" s="1"/>
  <c r="X19" i="10"/>
  <c r="Y19" i="10" s="1"/>
  <c r="X18" i="10"/>
  <c r="Y18" i="10" s="1"/>
  <c r="X17" i="10"/>
  <c r="Y17" i="10" s="1"/>
  <c r="X16" i="10"/>
  <c r="Y16" i="10" s="1"/>
  <c r="X15" i="10"/>
  <c r="Y15" i="10" s="1"/>
  <c r="X14" i="10"/>
  <c r="Y14" i="10" s="1"/>
  <c r="X13" i="10"/>
  <c r="Y13" i="10" s="1"/>
  <c r="X12" i="10"/>
  <c r="Y12" i="10" s="1"/>
  <c r="X11" i="10"/>
  <c r="Y11" i="10" s="1"/>
  <c r="X10" i="10"/>
  <c r="Y10" i="10" s="1"/>
  <c r="X9" i="10"/>
  <c r="Y9" i="10" s="1"/>
  <c r="X8" i="10"/>
  <c r="Y8" i="10" s="1"/>
  <c r="X7" i="10"/>
  <c r="Y7" i="10" s="1"/>
  <c r="X6" i="10"/>
  <c r="Y6" i="10" s="1"/>
  <c r="X5" i="10"/>
  <c r="Y5" i="10" s="1"/>
  <c r="X4" i="10"/>
  <c r="Y4" i="10" s="1"/>
  <c r="Q1000" i="9"/>
  <c r="Q999" i="9"/>
  <c r="Q998" i="9"/>
  <c r="Q997" i="9"/>
  <c r="Q996" i="9"/>
  <c r="Q995" i="9"/>
  <c r="Q994" i="9"/>
  <c r="Q993" i="9"/>
  <c r="Q992" i="9"/>
  <c r="Q991" i="9"/>
  <c r="Q990" i="9"/>
  <c r="Q989" i="9"/>
  <c r="Q988" i="9"/>
  <c r="Q987" i="9"/>
  <c r="Q986" i="9"/>
  <c r="Q985" i="9"/>
  <c r="Q984" i="9"/>
  <c r="Q983" i="9"/>
  <c r="Q982" i="9"/>
  <c r="Q981" i="9"/>
  <c r="Q980" i="9"/>
  <c r="Q979" i="9"/>
  <c r="Q978" i="9"/>
  <c r="Q977" i="9"/>
  <c r="Q976" i="9"/>
  <c r="Q975" i="9"/>
  <c r="Q974" i="9"/>
  <c r="Q973" i="9"/>
  <c r="Q972" i="9"/>
  <c r="Q971" i="9"/>
  <c r="Q970" i="9"/>
  <c r="Q969" i="9"/>
  <c r="Q968" i="9"/>
  <c r="Q967" i="9"/>
  <c r="Q966" i="9"/>
  <c r="Q965" i="9"/>
  <c r="Q964" i="9"/>
  <c r="Q963" i="9"/>
  <c r="Q962" i="9"/>
  <c r="Q961" i="9"/>
  <c r="Q960" i="9"/>
  <c r="Q959" i="9"/>
  <c r="Q958" i="9"/>
  <c r="Q957" i="9"/>
  <c r="Q956" i="9"/>
  <c r="Q955" i="9"/>
  <c r="Q954" i="9"/>
  <c r="Q953" i="9"/>
  <c r="Q952" i="9"/>
  <c r="Q951" i="9"/>
  <c r="Q950" i="9"/>
  <c r="Q949" i="9"/>
  <c r="Q948" i="9"/>
  <c r="Q947" i="9"/>
  <c r="Q946" i="9"/>
  <c r="Q945" i="9"/>
  <c r="Q944" i="9"/>
  <c r="Q943" i="9"/>
  <c r="Q942" i="9"/>
  <c r="Q941" i="9"/>
  <c r="Q940" i="9"/>
  <c r="Q939" i="9"/>
  <c r="Q938" i="9"/>
  <c r="Q937" i="9"/>
  <c r="Q936" i="9"/>
  <c r="Q935" i="9"/>
  <c r="Q934" i="9"/>
  <c r="Q933" i="9"/>
  <c r="Q932" i="9"/>
  <c r="Q931" i="9"/>
  <c r="Q930" i="9"/>
  <c r="Q929" i="9"/>
  <c r="Q928" i="9"/>
  <c r="Q927" i="9"/>
  <c r="Q926" i="9"/>
  <c r="Q925" i="9"/>
  <c r="Q924" i="9"/>
  <c r="Q923" i="9"/>
  <c r="Q922" i="9"/>
  <c r="Q921" i="9"/>
  <c r="Q920" i="9"/>
  <c r="Q919" i="9"/>
  <c r="Q918" i="9"/>
  <c r="Q917" i="9"/>
  <c r="Q916" i="9"/>
  <c r="Q915" i="9"/>
  <c r="Q914" i="9"/>
  <c r="Q913" i="9"/>
  <c r="Q912" i="9"/>
  <c r="Q911" i="9"/>
  <c r="Q910" i="9"/>
  <c r="Q909" i="9"/>
  <c r="Q908" i="9"/>
  <c r="Q907" i="9"/>
  <c r="Q906" i="9"/>
  <c r="Q905" i="9"/>
  <c r="Q904" i="9"/>
  <c r="Q903" i="9"/>
  <c r="Q902" i="9"/>
  <c r="Q901" i="9"/>
  <c r="Q900" i="9"/>
  <c r="Q899" i="9"/>
  <c r="Q898" i="9"/>
  <c r="Q897" i="9"/>
  <c r="Q896" i="9"/>
  <c r="Q895" i="9"/>
  <c r="Q894" i="9"/>
  <c r="Q893" i="9"/>
  <c r="Q892" i="9"/>
  <c r="Q891" i="9"/>
  <c r="Q890" i="9"/>
  <c r="Q889" i="9"/>
  <c r="Q888" i="9"/>
  <c r="Q887" i="9"/>
  <c r="Q886" i="9"/>
  <c r="Q885" i="9"/>
  <c r="Q884" i="9"/>
  <c r="Q883" i="9"/>
  <c r="Q882" i="9"/>
  <c r="Q881" i="9"/>
  <c r="Q880" i="9"/>
  <c r="Q879" i="9"/>
  <c r="Q878" i="9"/>
  <c r="Q877" i="9"/>
  <c r="Q876" i="9"/>
  <c r="Q875" i="9"/>
  <c r="Q874" i="9"/>
  <c r="Q873" i="9"/>
  <c r="Q872" i="9"/>
  <c r="Q871" i="9"/>
  <c r="Q870" i="9"/>
  <c r="Q869" i="9"/>
  <c r="Q868" i="9"/>
  <c r="Q867" i="9"/>
  <c r="Q866" i="9"/>
  <c r="Q865" i="9"/>
  <c r="Q864" i="9"/>
  <c r="Q863" i="9"/>
  <c r="Q862" i="9"/>
  <c r="Q861" i="9"/>
  <c r="Q860" i="9"/>
  <c r="Q859" i="9"/>
  <c r="Q858" i="9"/>
  <c r="Q857" i="9"/>
  <c r="Q856" i="9"/>
  <c r="Q855" i="9"/>
  <c r="Q854" i="9"/>
  <c r="Q853" i="9"/>
  <c r="Q852" i="9"/>
  <c r="Q851" i="9"/>
  <c r="Q850" i="9"/>
  <c r="Q849" i="9"/>
  <c r="Q848" i="9"/>
  <c r="Q847" i="9"/>
  <c r="Q846" i="9"/>
  <c r="Q845" i="9"/>
  <c r="Q844" i="9"/>
  <c r="Q843" i="9"/>
  <c r="Q842" i="9"/>
  <c r="Q841" i="9"/>
  <c r="Q840" i="9"/>
  <c r="Q839" i="9"/>
  <c r="Q838" i="9"/>
  <c r="Q837" i="9"/>
  <c r="Q836" i="9"/>
  <c r="Q835" i="9"/>
  <c r="Q834" i="9"/>
  <c r="Q833" i="9"/>
  <c r="Q832" i="9"/>
  <c r="Q831" i="9"/>
  <c r="Q830" i="9"/>
  <c r="Q829" i="9"/>
  <c r="Q828" i="9"/>
  <c r="Q827" i="9"/>
  <c r="Q826" i="9"/>
  <c r="Q825" i="9"/>
  <c r="Q824" i="9"/>
  <c r="Q823" i="9"/>
  <c r="Q822" i="9"/>
  <c r="Q821" i="9"/>
  <c r="Q820" i="9"/>
  <c r="Q819" i="9"/>
  <c r="Q818" i="9"/>
  <c r="Q817" i="9"/>
  <c r="Q816" i="9"/>
  <c r="Q815" i="9"/>
  <c r="Q814" i="9"/>
  <c r="Q813" i="9"/>
  <c r="Q812" i="9"/>
  <c r="Q811" i="9"/>
  <c r="Q810" i="9"/>
  <c r="Q809" i="9"/>
  <c r="Q808" i="9"/>
  <c r="Q807" i="9"/>
  <c r="Q806" i="9"/>
  <c r="Q805" i="9"/>
  <c r="Q804" i="9"/>
  <c r="Q803" i="9"/>
  <c r="Q802" i="9"/>
  <c r="Q801" i="9"/>
  <c r="Q800" i="9"/>
  <c r="Q799" i="9"/>
  <c r="Q798" i="9"/>
  <c r="Q797" i="9"/>
  <c r="Q796" i="9"/>
  <c r="Q795" i="9"/>
  <c r="Q794" i="9"/>
  <c r="Q793" i="9"/>
  <c r="Q792" i="9"/>
  <c r="Q791" i="9"/>
  <c r="Q790" i="9"/>
  <c r="Q789" i="9"/>
  <c r="Q788" i="9"/>
  <c r="Q787" i="9"/>
  <c r="Q786" i="9"/>
  <c r="Q785" i="9"/>
  <c r="Q784" i="9"/>
  <c r="Q783" i="9"/>
  <c r="Q782" i="9"/>
  <c r="Q781" i="9"/>
  <c r="Q780" i="9"/>
  <c r="Q779" i="9"/>
  <c r="Q778" i="9"/>
  <c r="Q777" i="9"/>
  <c r="Q776" i="9"/>
  <c r="Q775" i="9"/>
  <c r="Q774" i="9"/>
  <c r="Q773" i="9"/>
  <c r="Q772" i="9"/>
  <c r="Q771" i="9"/>
  <c r="Q770" i="9"/>
  <c r="Q769" i="9"/>
  <c r="Q768" i="9"/>
  <c r="Q767" i="9"/>
  <c r="Q766" i="9"/>
  <c r="Q765" i="9"/>
  <c r="Q764" i="9"/>
  <c r="Q763" i="9"/>
  <c r="Q762" i="9"/>
  <c r="Q761" i="9"/>
  <c r="Q760" i="9"/>
  <c r="Q759" i="9"/>
  <c r="Q758" i="9"/>
  <c r="Q757" i="9"/>
  <c r="Q756" i="9"/>
  <c r="Q755" i="9"/>
  <c r="Q754" i="9"/>
  <c r="Q753" i="9"/>
  <c r="Q752" i="9"/>
  <c r="Q751" i="9"/>
  <c r="Q750" i="9"/>
  <c r="Q749" i="9"/>
  <c r="Q748" i="9"/>
  <c r="Q747" i="9"/>
  <c r="Q746" i="9"/>
  <c r="Q745" i="9"/>
  <c r="Q744" i="9"/>
  <c r="Q743" i="9"/>
  <c r="Q742" i="9"/>
  <c r="Q741" i="9"/>
  <c r="Q740" i="9"/>
  <c r="Q739" i="9"/>
  <c r="Q738" i="9"/>
  <c r="Q737" i="9"/>
  <c r="Q736" i="9"/>
  <c r="Q735" i="9"/>
  <c r="Q734" i="9"/>
  <c r="Q733" i="9"/>
  <c r="Q732" i="9"/>
  <c r="Q731" i="9"/>
  <c r="Q730" i="9"/>
  <c r="Q729" i="9"/>
  <c r="Q728" i="9"/>
  <c r="Q727" i="9"/>
  <c r="Q726" i="9"/>
  <c r="Q725" i="9"/>
  <c r="Q724" i="9"/>
  <c r="Q723" i="9"/>
  <c r="Q722" i="9"/>
  <c r="Q721" i="9"/>
  <c r="Q720" i="9"/>
  <c r="Q719" i="9"/>
  <c r="Q718" i="9"/>
  <c r="Q717" i="9"/>
  <c r="Q716" i="9"/>
  <c r="Q715" i="9"/>
  <c r="Q714" i="9"/>
  <c r="Q713" i="9"/>
  <c r="Q712" i="9"/>
  <c r="Q711" i="9"/>
  <c r="Q710" i="9"/>
  <c r="Q709" i="9"/>
  <c r="Q708" i="9"/>
  <c r="Q707" i="9"/>
  <c r="Q706" i="9"/>
  <c r="Q705" i="9"/>
  <c r="Q704" i="9"/>
  <c r="Q703" i="9"/>
  <c r="Q702" i="9"/>
  <c r="Q701" i="9"/>
  <c r="Q700" i="9"/>
  <c r="Q699" i="9"/>
  <c r="Q698" i="9"/>
  <c r="Q697" i="9"/>
  <c r="Q696" i="9"/>
  <c r="Q695" i="9"/>
  <c r="Q694" i="9"/>
  <c r="Q693" i="9"/>
  <c r="Q692" i="9"/>
  <c r="Q691" i="9"/>
  <c r="Q690" i="9"/>
  <c r="Q689" i="9"/>
  <c r="Q688" i="9"/>
  <c r="Q687" i="9"/>
  <c r="Q686" i="9"/>
  <c r="Q685" i="9"/>
  <c r="Q684" i="9"/>
  <c r="Q683" i="9"/>
  <c r="Q682" i="9"/>
  <c r="Q681" i="9"/>
  <c r="Q680" i="9"/>
  <c r="Q679" i="9"/>
  <c r="Q678" i="9"/>
  <c r="Q677" i="9"/>
  <c r="Q676" i="9"/>
  <c r="Q675" i="9"/>
  <c r="Q674" i="9"/>
  <c r="Q673" i="9"/>
  <c r="Q672" i="9"/>
  <c r="Q671" i="9"/>
  <c r="Q670" i="9"/>
  <c r="Q669" i="9"/>
  <c r="Q668" i="9"/>
  <c r="Q667" i="9"/>
  <c r="Q666" i="9"/>
  <c r="Q665" i="9"/>
  <c r="Q664" i="9"/>
  <c r="Q663" i="9"/>
  <c r="Q662" i="9"/>
  <c r="Q661" i="9"/>
  <c r="Q660" i="9"/>
  <c r="Q659" i="9"/>
  <c r="Q658" i="9"/>
  <c r="Q657" i="9"/>
  <c r="Q656" i="9"/>
  <c r="Q655" i="9"/>
  <c r="Q654" i="9"/>
  <c r="Q653" i="9"/>
  <c r="Q652" i="9"/>
  <c r="Q651" i="9"/>
  <c r="Q650" i="9"/>
  <c r="Q649" i="9"/>
  <c r="Q648" i="9"/>
  <c r="Q647" i="9"/>
  <c r="Q646" i="9"/>
  <c r="Q645" i="9"/>
  <c r="Q644" i="9"/>
  <c r="Q643" i="9"/>
  <c r="Q642" i="9"/>
  <c r="Q641" i="9"/>
  <c r="Q640" i="9"/>
  <c r="Q639" i="9"/>
  <c r="Q638" i="9"/>
  <c r="Q637" i="9"/>
  <c r="Q636" i="9"/>
  <c r="Q635" i="9"/>
  <c r="Q634" i="9"/>
  <c r="Q633" i="9"/>
  <c r="Q632" i="9"/>
  <c r="Q631" i="9"/>
  <c r="Q630" i="9"/>
  <c r="Q629" i="9"/>
  <c r="Q628" i="9"/>
  <c r="Q627" i="9"/>
  <c r="Q626" i="9"/>
  <c r="Q625" i="9"/>
  <c r="Q624" i="9"/>
  <c r="Q623" i="9"/>
  <c r="Q622" i="9"/>
  <c r="Q621" i="9"/>
  <c r="Q620" i="9"/>
  <c r="Q619" i="9"/>
  <c r="Q618" i="9"/>
  <c r="Q617" i="9"/>
  <c r="Q616" i="9"/>
  <c r="Q615" i="9"/>
  <c r="Q614" i="9"/>
  <c r="Q613" i="9"/>
  <c r="Q612" i="9"/>
  <c r="Q611" i="9"/>
  <c r="Q610" i="9"/>
  <c r="Q609" i="9"/>
  <c r="Q608" i="9"/>
  <c r="Q607" i="9"/>
  <c r="Q606" i="9"/>
  <c r="Q605" i="9"/>
  <c r="Q604" i="9"/>
  <c r="Q603" i="9"/>
  <c r="Q602" i="9"/>
  <c r="Q601" i="9"/>
  <c r="Q600" i="9"/>
  <c r="Q599" i="9"/>
  <c r="Q598" i="9"/>
  <c r="Q597" i="9"/>
  <c r="Q596" i="9"/>
  <c r="Q595" i="9"/>
  <c r="Q594" i="9"/>
  <c r="Q593" i="9"/>
  <c r="Q592" i="9"/>
  <c r="Q591" i="9"/>
  <c r="Q590" i="9"/>
  <c r="Q589" i="9"/>
  <c r="Q588" i="9"/>
  <c r="Q587" i="9"/>
  <c r="Q586" i="9"/>
  <c r="Q585" i="9"/>
  <c r="Q584" i="9"/>
  <c r="Q583" i="9"/>
  <c r="Q582" i="9"/>
  <c r="Q581" i="9"/>
  <c r="Q580" i="9"/>
  <c r="Q579" i="9"/>
  <c r="Q578" i="9"/>
  <c r="Q577" i="9"/>
  <c r="Q576" i="9"/>
  <c r="Q575" i="9"/>
  <c r="Q574" i="9"/>
  <c r="Q573" i="9"/>
  <c r="Q572" i="9"/>
  <c r="Q571" i="9"/>
  <c r="Q570" i="9"/>
  <c r="Q569" i="9"/>
  <c r="Q568" i="9"/>
  <c r="Q567" i="9"/>
  <c r="Q566" i="9"/>
  <c r="Q565" i="9"/>
  <c r="Q564" i="9"/>
  <c r="Q563" i="9"/>
  <c r="Q562" i="9"/>
  <c r="Q561" i="9"/>
  <c r="Q560" i="9"/>
  <c r="Q559" i="9"/>
  <c r="Q558" i="9"/>
  <c r="Q557" i="9"/>
  <c r="Q556" i="9"/>
  <c r="Q555" i="9"/>
  <c r="Q554" i="9"/>
  <c r="Q553" i="9"/>
  <c r="Q552" i="9"/>
  <c r="Q551" i="9"/>
  <c r="Q550" i="9"/>
  <c r="Q549" i="9"/>
  <c r="Q548" i="9"/>
  <c r="Q547" i="9"/>
  <c r="Q546" i="9"/>
  <c r="Q545" i="9"/>
  <c r="Q544" i="9"/>
  <c r="Q543" i="9"/>
  <c r="Q542" i="9"/>
  <c r="Q541" i="9"/>
  <c r="Q540" i="9"/>
  <c r="Q539" i="9"/>
  <c r="Q538" i="9"/>
  <c r="Q537" i="9"/>
  <c r="Q536" i="9"/>
  <c r="Q535" i="9"/>
  <c r="Q534" i="9"/>
  <c r="Q533" i="9"/>
  <c r="Q532" i="9"/>
  <c r="Q531" i="9"/>
  <c r="Q530" i="9"/>
  <c r="Q529" i="9"/>
  <c r="Q528" i="9"/>
  <c r="Q527" i="9"/>
  <c r="Q526" i="9"/>
  <c r="Q525" i="9"/>
  <c r="Q524" i="9"/>
  <c r="Q523" i="9"/>
  <c r="Q522" i="9"/>
  <c r="Q521" i="9"/>
  <c r="Q520" i="9"/>
  <c r="Q519" i="9"/>
  <c r="Q518" i="9"/>
  <c r="Q517" i="9"/>
  <c r="Q516" i="9"/>
  <c r="Q515" i="9"/>
  <c r="Q514" i="9"/>
  <c r="Q513" i="9"/>
  <c r="Q512" i="9"/>
  <c r="Q511" i="9"/>
  <c r="Q510" i="9"/>
  <c r="Q509" i="9"/>
  <c r="Q508" i="9"/>
  <c r="Q507" i="9"/>
  <c r="Q506" i="9"/>
  <c r="Q505" i="9"/>
  <c r="Q504" i="9"/>
  <c r="Q503" i="9"/>
  <c r="Q502" i="9"/>
  <c r="Q501" i="9"/>
  <c r="Q500" i="9"/>
  <c r="Q499" i="9"/>
  <c r="Q498" i="9"/>
  <c r="Q497" i="9"/>
  <c r="Q496" i="9"/>
  <c r="Q495" i="9"/>
  <c r="Q494" i="9"/>
  <c r="Q493" i="9"/>
  <c r="Q492" i="9"/>
  <c r="Q491" i="9"/>
  <c r="Q490" i="9"/>
  <c r="Q489" i="9"/>
  <c r="Q488" i="9"/>
  <c r="Q487" i="9"/>
  <c r="Q486" i="9"/>
  <c r="Q485" i="9"/>
  <c r="Q484" i="9"/>
  <c r="Q483" i="9"/>
  <c r="Q482" i="9"/>
  <c r="Q481" i="9"/>
  <c r="Q480" i="9"/>
  <c r="Q479" i="9"/>
  <c r="Q478" i="9"/>
  <c r="Q477" i="9"/>
  <c r="Q476" i="9"/>
  <c r="Q475" i="9"/>
  <c r="Q474" i="9"/>
  <c r="Q473" i="9"/>
  <c r="Q472" i="9"/>
  <c r="Q471" i="9"/>
  <c r="Q470" i="9"/>
  <c r="Q469" i="9"/>
  <c r="Q468" i="9"/>
  <c r="Q467" i="9"/>
  <c r="Q466" i="9"/>
  <c r="Q465" i="9"/>
  <c r="Q464" i="9"/>
  <c r="Q463" i="9"/>
  <c r="Q462" i="9"/>
  <c r="Q461" i="9"/>
  <c r="Q460" i="9"/>
  <c r="Q459" i="9"/>
  <c r="Q458" i="9"/>
  <c r="Q457" i="9"/>
  <c r="Q456" i="9"/>
  <c r="Q455" i="9"/>
  <c r="Q454" i="9"/>
  <c r="Q453" i="9"/>
  <c r="Q452" i="9"/>
  <c r="Q451" i="9"/>
  <c r="Q450" i="9"/>
  <c r="Q449" i="9"/>
  <c r="Q448" i="9"/>
  <c r="Q447" i="9"/>
  <c r="Q446" i="9"/>
  <c r="Q445" i="9"/>
  <c r="Q444" i="9"/>
  <c r="Q443" i="9"/>
  <c r="Q442" i="9"/>
  <c r="Q441" i="9"/>
  <c r="Q440" i="9"/>
  <c r="Q439" i="9"/>
  <c r="Q438" i="9"/>
  <c r="Q437" i="9"/>
  <c r="Q436" i="9"/>
  <c r="Q435" i="9"/>
  <c r="Q434" i="9"/>
  <c r="Q433" i="9"/>
  <c r="Q432" i="9"/>
  <c r="Q431" i="9"/>
  <c r="Q430" i="9"/>
  <c r="Q429" i="9"/>
  <c r="Q428" i="9"/>
  <c r="Q427" i="9"/>
  <c r="Q426" i="9"/>
  <c r="Q425" i="9"/>
  <c r="Q424" i="9"/>
  <c r="Q423" i="9"/>
  <c r="Q422" i="9"/>
  <c r="Q421" i="9"/>
  <c r="Q420" i="9"/>
  <c r="Q419" i="9"/>
  <c r="Q418" i="9"/>
  <c r="Q417" i="9"/>
  <c r="Q416" i="9"/>
  <c r="Q415" i="9"/>
  <c r="Q414" i="9"/>
  <c r="Q413" i="9"/>
  <c r="Q412" i="9"/>
  <c r="Q411" i="9"/>
  <c r="Q410" i="9"/>
  <c r="Q409" i="9"/>
  <c r="Q408" i="9"/>
  <c r="Q407" i="9"/>
  <c r="Q406" i="9"/>
  <c r="Q405" i="9"/>
  <c r="Q404" i="9"/>
  <c r="Q403" i="9"/>
  <c r="Q402" i="9"/>
  <c r="Q401" i="9"/>
  <c r="Q400" i="9"/>
  <c r="Q399" i="9"/>
  <c r="Q398" i="9"/>
  <c r="Q397" i="9"/>
  <c r="Q396" i="9"/>
  <c r="Q395" i="9"/>
  <c r="Q394" i="9"/>
  <c r="Q393" i="9"/>
  <c r="Q392" i="9"/>
  <c r="Q391" i="9"/>
  <c r="Q390" i="9"/>
  <c r="Q389" i="9"/>
  <c r="Q388" i="9"/>
  <c r="Q387" i="9"/>
  <c r="Q386" i="9"/>
  <c r="Q385" i="9"/>
  <c r="Q384" i="9"/>
  <c r="Q383" i="9"/>
  <c r="Q382" i="9"/>
  <c r="Q381" i="9"/>
  <c r="Q380" i="9"/>
  <c r="Q379" i="9"/>
  <c r="Q378" i="9"/>
  <c r="Q377" i="9"/>
  <c r="Q376" i="9"/>
  <c r="Q375" i="9"/>
  <c r="Q374" i="9"/>
  <c r="Q373" i="9"/>
  <c r="Q372" i="9"/>
  <c r="Q371" i="9"/>
  <c r="Q370" i="9"/>
  <c r="Q369" i="9"/>
  <c r="Q368" i="9"/>
  <c r="Q367" i="9"/>
  <c r="Q366" i="9"/>
  <c r="Q365" i="9"/>
  <c r="Q364" i="9"/>
  <c r="Q363" i="9"/>
  <c r="Q362" i="9"/>
  <c r="Q361" i="9"/>
  <c r="Q360" i="9"/>
  <c r="Q359" i="9"/>
  <c r="Q358" i="9"/>
  <c r="Q357" i="9"/>
  <c r="Q356" i="9"/>
  <c r="Q355" i="9"/>
  <c r="Q354" i="9"/>
  <c r="Q353" i="9"/>
  <c r="Q352" i="9"/>
  <c r="Q351" i="9"/>
  <c r="Q350" i="9"/>
  <c r="Q349" i="9"/>
  <c r="Q348" i="9"/>
  <c r="Q347" i="9"/>
  <c r="Q346" i="9"/>
  <c r="Q345" i="9"/>
  <c r="Q344" i="9"/>
  <c r="Q343" i="9"/>
  <c r="Q342" i="9"/>
  <c r="Q341" i="9"/>
  <c r="Q340" i="9"/>
  <c r="Q339" i="9"/>
  <c r="Q338" i="9"/>
  <c r="Q337" i="9"/>
  <c r="Q336" i="9"/>
  <c r="Q335" i="9"/>
  <c r="Q334" i="9"/>
  <c r="Q333" i="9"/>
  <c r="Q332" i="9"/>
  <c r="Q331" i="9"/>
  <c r="Q330" i="9"/>
  <c r="Q329" i="9"/>
  <c r="Q328" i="9"/>
  <c r="Q327" i="9"/>
  <c r="Q326" i="9"/>
  <c r="Q325" i="9"/>
  <c r="Q324" i="9"/>
  <c r="Q323" i="9"/>
  <c r="Q322" i="9"/>
  <c r="Q321" i="9"/>
  <c r="Q320" i="9"/>
  <c r="Q319" i="9"/>
  <c r="Q318" i="9"/>
  <c r="Q317" i="9"/>
  <c r="Q316" i="9"/>
  <c r="Q315" i="9"/>
  <c r="Q314" i="9"/>
  <c r="Q313" i="9"/>
  <c r="Q312" i="9"/>
  <c r="Q311" i="9"/>
  <c r="Q310" i="9"/>
  <c r="Q309" i="9"/>
  <c r="Q308" i="9"/>
  <c r="Q307" i="9"/>
  <c r="Q306" i="9"/>
  <c r="Q305" i="9"/>
  <c r="Q304" i="9"/>
  <c r="Q303" i="9"/>
  <c r="Q302" i="9"/>
  <c r="Q301" i="9"/>
  <c r="Q300" i="9"/>
  <c r="Q299" i="9"/>
  <c r="Q298" i="9"/>
  <c r="Q297" i="9"/>
  <c r="Q296" i="9"/>
  <c r="Q295" i="9"/>
  <c r="Q294" i="9"/>
  <c r="Q293" i="9"/>
  <c r="Q292" i="9"/>
  <c r="Q291" i="9"/>
  <c r="Q290" i="9"/>
  <c r="Q289" i="9"/>
  <c r="Q288" i="9"/>
  <c r="Q287" i="9"/>
  <c r="Q286" i="9"/>
  <c r="Q285" i="9"/>
  <c r="Q284" i="9"/>
  <c r="Q283" i="9"/>
  <c r="Q282" i="9"/>
  <c r="Q281" i="9"/>
  <c r="Q280" i="9"/>
  <c r="Q279" i="9"/>
  <c r="Q278" i="9"/>
  <c r="Q277" i="9"/>
  <c r="Q276" i="9"/>
  <c r="Q275" i="9"/>
  <c r="Q274" i="9"/>
  <c r="Q273" i="9"/>
  <c r="Q272" i="9"/>
  <c r="Q271" i="9"/>
  <c r="Q270" i="9"/>
  <c r="Q269" i="9"/>
  <c r="Q268" i="9"/>
  <c r="Q267" i="9"/>
  <c r="Q266" i="9"/>
  <c r="Q265" i="9"/>
  <c r="Q264" i="9"/>
  <c r="Q263" i="9"/>
  <c r="Q262" i="9"/>
  <c r="Q261" i="9"/>
  <c r="Q260" i="9"/>
  <c r="Q259" i="9"/>
  <c r="Q258" i="9"/>
  <c r="Q257" i="9"/>
  <c r="Q256" i="9"/>
  <c r="Q255" i="9"/>
  <c r="Q254" i="9"/>
  <c r="Q253" i="9"/>
  <c r="Q252" i="9"/>
  <c r="Q251" i="9"/>
  <c r="Q250" i="9"/>
  <c r="Q249" i="9"/>
  <c r="Q248" i="9"/>
  <c r="R248" i="9" s="1"/>
  <c r="Q247" i="9"/>
  <c r="R247" i="9" s="1"/>
  <c r="Q246" i="9"/>
  <c r="R246" i="9" s="1"/>
  <c r="Q245" i="9"/>
  <c r="R245" i="9" s="1"/>
  <c r="Q244" i="9"/>
  <c r="R244" i="9" s="1"/>
  <c r="Q243" i="9"/>
  <c r="R243" i="9" s="1"/>
  <c r="Q242" i="9"/>
  <c r="R242" i="9" s="1"/>
  <c r="Q241" i="9"/>
  <c r="R241" i="9" s="1"/>
  <c r="Q240" i="9"/>
  <c r="R240" i="9" s="1"/>
  <c r="Q239" i="9"/>
  <c r="R239" i="9" s="1"/>
  <c r="Q238" i="9"/>
  <c r="R238" i="9" s="1"/>
  <c r="Q237" i="9"/>
  <c r="R237" i="9" s="1"/>
  <c r="Q236" i="9"/>
  <c r="R236" i="9" s="1"/>
  <c r="Q235" i="9"/>
  <c r="R235" i="9" s="1"/>
  <c r="Q234" i="9"/>
  <c r="R234" i="9" s="1"/>
  <c r="Q233" i="9"/>
  <c r="R233" i="9" s="1"/>
  <c r="Q232" i="9"/>
  <c r="R232" i="9" s="1"/>
  <c r="Q231" i="9"/>
  <c r="R231" i="9" s="1"/>
  <c r="Q230" i="9"/>
  <c r="R230" i="9" s="1"/>
  <c r="Q229" i="9"/>
  <c r="R229" i="9" s="1"/>
  <c r="Q228" i="9"/>
  <c r="R228" i="9" s="1"/>
  <c r="Q227" i="9"/>
  <c r="R227" i="9" s="1"/>
  <c r="Q226" i="9"/>
  <c r="R226" i="9" s="1"/>
  <c r="Q225" i="9"/>
  <c r="R225" i="9" s="1"/>
  <c r="Q224" i="9"/>
  <c r="R224" i="9" s="1"/>
  <c r="Q223" i="9"/>
  <c r="R223" i="9" s="1"/>
  <c r="Q222" i="9"/>
  <c r="R222" i="9" s="1"/>
  <c r="Q221" i="9"/>
  <c r="R221" i="9" s="1"/>
  <c r="Q220" i="9"/>
  <c r="R220" i="9" s="1"/>
  <c r="Q219" i="9"/>
  <c r="R219" i="9" s="1"/>
  <c r="Q218" i="9"/>
  <c r="R218" i="9" s="1"/>
  <c r="Q217" i="9"/>
  <c r="R217" i="9" s="1"/>
  <c r="Q216" i="9"/>
  <c r="R216" i="9" s="1"/>
  <c r="Q215" i="9"/>
  <c r="R215" i="9" s="1"/>
  <c r="Q214" i="9"/>
  <c r="R214" i="9" s="1"/>
  <c r="Q213" i="9"/>
  <c r="R213" i="9" s="1"/>
  <c r="Q212" i="9"/>
  <c r="R212" i="9" s="1"/>
  <c r="Q211" i="9"/>
  <c r="R211" i="9" s="1"/>
  <c r="Q210" i="9"/>
  <c r="R210" i="9" s="1"/>
  <c r="Q209" i="9"/>
  <c r="R209" i="9" s="1"/>
  <c r="Q208" i="9"/>
  <c r="R208" i="9" s="1"/>
  <c r="Q207" i="9"/>
  <c r="R207" i="9" s="1"/>
  <c r="Q206" i="9"/>
  <c r="R206" i="9" s="1"/>
  <c r="Q205" i="9"/>
  <c r="R205" i="9" s="1"/>
  <c r="Q204" i="9"/>
  <c r="R204" i="9" s="1"/>
  <c r="Q203" i="9"/>
  <c r="R203" i="9" s="1"/>
  <c r="Q202" i="9"/>
  <c r="R202" i="9" s="1"/>
  <c r="Q201" i="9"/>
  <c r="R201" i="9" s="1"/>
  <c r="Q200" i="9"/>
  <c r="R200" i="9" s="1"/>
  <c r="Q199" i="9"/>
  <c r="R199" i="9" s="1"/>
  <c r="Q198" i="9"/>
  <c r="R198" i="9" s="1"/>
  <c r="Q197" i="9"/>
  <c r="R197" i="9" s="1"/>
  <c r="Q196" i="9"/>
  <c r="R196" i="9" s="1"/>
  <c r="Q195" i="9"/>
  <c r="R195" i="9" s="1"/>
  <c r="Q194" i="9"/>
  <c r="R194" i="9" s="1"/>
  <c r="Q193" i="9"/>
  <c r="R193" i="9" s="1"/>
  <c r="Q192" i="9"/>
  <c r="R192" i="9" s="1"/>
  <c r="Q191" i="9"/>
  <c r="R191" i="9" s="1"/>
  <c r="Q190" i="9"/>
  <c r="R190" i="9" s="1"/>
  <c r="Q189" i="9"/>
  <c r="R189" i="9" s="1"/>
  <c r="Q188" i="9"/>
  <c r="R188" i="9" s="1"/>
  <c r="Q187" i="9"/>
  <c r="R187" i="9" s="1"/>
  <c r="Q186" i="9"/>
  <c r="R186" i="9" s="1"/>
  <c r="Q185" i="9"/>
  <c r="R185" i="9" s="1"/>
  <c r="Q184" i="9"/>
  <c r="R184" i="9" s="1"/>
  <c r="Q183" i="9"/>
  <c r="R183" i="9" s="1"/>
  <c r="Q182" i="9"/>
  <c r="R182" i="9" s="1"/>
  <c r="Q181" i="9"/>
  <c r="R181" i="9" s="1"/>
  <c r="Q180" i="9"/>
  <c r="R180" i="9" s="1"/>
  <c r="Q179" i="9"/>
  <c r="R179" i="9" s="1"/>
  <c r="Q178" i="9"/>
  <c r="R178" i="9" s="1"/>
  <c r="Q177" i="9"/>
  <c r="R177" i="9" s="1"/>
  <c r="Q176" i="9"/>
  <c r="R176" i="9" s="1"/>
  <c r="Q175" i="9"/>
  <c r="R175" i="9" s="1"/>
  <c r="Q174" i="9"/>
  <c r="R174" i="9" s="1"/>
  <c r="Q173" i="9"/>
  <c r="R173" i="9" s="1"/>
  <c r="Q172" i="9"/>
  <c r="R172" i="9" s="1"/>
  <c r="Q171" i="9"/>
  <c r="R171" i="9" s="1"/>
  <c r="Q170" i="9"/>
  <c r="R170" i="9" s="1"/>
  <c r="Q169" i="9"/>
  <c r="R169" i="9" s="1"/>
  <c r="Q168" i="9"/>
  <c r="R168" i="9" s="1"/>
  <c r="Q167" i="9"/>
  <c r="R167" i="9" s="1"/>
  <c r="Q166" i="9"/>
  <c r="R166" i="9" s="1"/>
  <c r="Q165" i="9"/>
  <c r="R165" i="9" s="1"/>
  <c r="Q164" i="9"/>
  <c r="R164" i="9" s="1"/>
  <c r="Q163" i="9"/>
  <c r="R163" i="9" s="1"/>
  <c r="Q162" i="9"/>
  <c r="R162" i="9" s="1"/>
  <c r="Q161" i="9"/>
  <c r="R161" i="9" s="1"/>
  <c r="Q160" i="9"/>
  <c r="R160" i="9" s="1"/>
  <c r="Q159" i="9"/>
  <c r="R159" i="9" s="1"/>
  <c r="Q158" i="9"/>
  <c r="R158" i="9" s="1"/>
  <c r="Q157" i="9"/>
  <c r="R157" i="9" s="1"/>
  <c r="Q156" i="9"/>
  <c r="R156" i="9" s="1"/>
  <c r="Q155" i="9"/>
  <c r="R155" i="9" s="1"/>
  <c r="Q154" i="9"/>
  <c r="R154" i="9" s="1"/>
  <c r="Q153" i="9"/>
  <c r="R153" i="9" s="1"/>
  <c r="Q152" i="9"/>
  <c r="R152" i="9" s="1"/>
  <c r="Q151" i="9"/>
  <c r="R151" i="9" s="1"/>
  <c r="Q150" i="9"/>
  <c r="R150" i="9" s="1"/>
  <c r="Q149" i="9"/>
  <c r="R149" i="9" s="1"/>
  <c r="Q148" i="9"/>
  <c r="R148" i="9" s="1"/>
  <c r="Q147" i="9"/>
  <c r="R147" i="9" s="1"/>
  <c r="Q146" i="9"/>
  <c r="R146" i="9" s="1"/>
  <c r="Q145" i="9"/>
  <c r="R145" i="9" s="1"/>
  <c r="Q144" i="9"/>
  <c r="R144" i="9" s="1"/>
  <c r="Q143" i="9"/>
  <c r="R143" i="9" s="1"/>
  <c r="Q142" i="9"/>
  <c r="R142" i="9" s="1"/>
  <c r="Q141" i="9"/>
  <c r="R141" i="9" s="1"/>
  <c r="Q140" i="9"/>
  <c r="R140" i="9" s="1"/>
  <c r="Q139" i="9"/>
  <c r="R139" i="9" s="1"/>
  <c r="Q138" i="9"/>
  <c r="R138" i="9" s="1"/>
  <c r="Q137" i="9"/>
  <c r="R137" i="9" s="1"/>
  <c r="Q136" i="9"/>
  <c r="R136" i="9" s="1"/>
  <c r="Q135" i="9"/>
  <c r="R135" i="9" s="1"/>
  <c r="Q134" i="9"/>
  <c r="R134" i="9" s="1"/>
  <c r="Q133" i="9"/>
  <c r="R133" i="9" s="1"/>
  <c r="Q132" i="9"/>
  <c r="R132" i="9" s="1"/>
  <c r="Q131" i="9"/>
  <c r="R131" i="9" s="1"/>
  <c r="Q130" i="9"/>
  <c r="R130" i="9" s="1"/>
  <c r="Q129" i="9"/>
  <c r="R129" i="9" s="1"/>
  <c r="Q128" i="9"/>
  <c r="R128" i="9" s="1"/>
  <c r="Q127" i="9"/>
  <c r="R127" i="9" s="1"/>
  <c r="Q126" i="9"/>
  <c r="R126" i="9" s="1"/>
  <c r="Q125" i="9"/>
  <c r="R125" i="9" s="1"/>
  <c r="Q124" i="9"/>
  <c r="R124" i="9" s="1"/>
  <c r="Q123" i="9"/>
  <c r="R123" i="9" s="1"/>
  <c r="Q122" i="9"/>
  <c r="R122" i="9" s="1"/>
  <c r="Q121" i="9"/>
  <c r="R121" i="9" s="1"/>
  <c r="Q120" i="9"/>
  <c r="R120" i="9" s="1"/>
  <c r="Q119" i="9"/>
  <c r="R119" i="9" s="1"/>
  <c r="Q118" i="9"/>
  <c r="R118" i="9" s="1"/>
  <c r="Q117" i="9"/>
  <c r="R117" i="9" s="1"/>
  <c r="Q116" i="9"/>
  <c r="R116" i="9" s="1"/>
  <c r="Q115" i="9"/>
  <c r="R115" i="9" s="1"/>
  <c r="Q114" i="9"/>
  <c r="R114" i="9" s="1"/>
  <c r="Q113" i="9"/>
  <c r="R113" i="9" s="1"/>
  <c r="Q112" i="9"/>
  <c r="R112" i="9" s="1"/>
  <c r="Q111" i="9"/>
  <c r="R111" i="9" s="1"/>
  <c r="Q110" i="9"/>
  <c r="R110" i="9" s="1"/>
  <c r="Q109" i="9"/>
  <c r="R109" i="9" s="1"/>
  <c r="Q108" i="9"/>
  <c r="R108" i="9" s="1"/>
  <c r="Q107" i="9"/>
  <c r="R107" i="9" s="1"/>
  <c r="Q106" i="9"/>
  <c r="R106" i="9" s="1"/>
  <c r="Q105" i="9"/>
  <c r="R105" i="9" s="1"/>
  <c r="Q104" i="9"/>
  <c r="R104" i="9" s="1"/>
  <c r="Q103" i="9"/>
  <c r="R103" i="9" s="1"/>
  <c r="Q102" i="9"/>
  <c r="R102" i="9" s="1"/>
  <c r="Q101" i="9"/>
  <c r="R101" i="9" s="1"/>
  <c r="Q100" i="9"/>
  <c r="R100" i="9" s="1"/>
  <c r="Q99" i="9"/>
  <c r="R99" i="9" s="1"/>
  <c r="Q98" i="9"/>
  <c r="R98" i="9" s="1"/>
  <c r="Q97" i="9"/>
  <c r="R97" i="9" s="1"/>
  <c r="Q96" i="9"/>
  <c r="R96" i="9" s="1"/>
  <c r="Q95" i="9"/>
  <c r="R95" i="9" s="1"/>
  <c r="Q94" i="9"/>
  <c r="R94" i="9" s="1"/>
  <c r="Q93" i="9"/>
  <c r="R93" i="9" s="1"/>
  <c r="Q92" i="9"/>
  <c r="R92" i="9" s="1"/>
  <c r="Q91" i="9"/>
  <c r="R91" i="9" s="1"/>
  <c r="Q90" i="9"/>
  <c r="R90" i="9" s="1"/>
  <c r="Q89" i="9"/>
  <c r="R89" i="9" s="1"/>
  <c r="Q88" i="9"/>
  <c r="R88" i="9" s="1"/>
  <c r="Q87" i="9"/>
  <c r="R87" i="9" s="1"/>
  <c r="Q86" i="9"/>
  <c r="R86" i="9" s="1"/>
  <c r="Q85" i="9"/>
  <c r="R85" i="9" s="1"/>
  <c r="Q84" i="9"/>
  <c r="R84" i="9" s="1"/>
  <c r="Q83" i="9"/>
  <c r="R83" i="9" s="1"/>
  <c r="Q82" i="9"/>
  <c r="R82" i="9" s="1"/>
  <c r="Q81" i="9"/>
  <c r="R81" i="9" s="1"/>
  <c r="Q80" i="9"/>
  <c r="R80" i="9" s="1"/>
  <c r="Q79" i="9"/>
  <c r="R79" i="9" s="1"/>
  <c r="Q78" i="9"/>
  <c r="R78" i="9" s="1"/>
  <c r="Q77" i="9"/>
  <c r="R77" i="9" s="1"/>
  <c r="Q76" i="9"/>
  <c r="R76" i="9" s="1"/>
  <c r="Q75" i="9"/>
  <c r="R75" i="9" s="1"/>
  <c r="Q74" i="9"/>
  <c r="R74" i="9" s="1"/>
  <c r="Q73" i="9"/>
  <c r="R73" i="9" s="1"/>
  <c r="Q72" i="9"/>
  <c r="R72" i="9" s="1"/>
  <c r="Q71" i="9"/>
  <c r="R71" i="9" s="1"/>
  <c r="Q70" i="9"/>
  <c r="R70" i="9" s="1"/>
  <c r="Q69" i="9"/>
  <c r="R69" i="9" s="1"/>
  <c r="Q68" i="9"/>
  <c r="R68" i="9" s="1"/>
  <c r="Q67" i="9"/>
  <c r="R67" i="9" s="1"/>
  <c r="Q66" i="9"/>
  <c r="R66" i="9" s="1"/>
  <c r="Q65" i="9"/>
  <c r="R65" i="9" s="1"/>
  <c r="Q64" i="9"/>
  <c r="R64" i="9" s="1"/>
  <c r="Q63" i="9"/>
  <c r="R63" i="9" s="1"/>
  <c r="Q62" i="9"/>
  <c r="R62" i="9" s="1"/>
  <c r="Q61" i="9"/>
  <c r="R61" i="9" s="1"/>
  <c r="Q60" i="9"/>
  <c r="R60" i="9" s="1"/>
  <c r="Q59" i="9"/>
  <c r="R59" i="9" s="1"/>
  <c r="Q58" i="9"/>
  <c r="R58" i="9" s="1"/>
  <c r="Q57" i="9"/>
  <c r="R57" i="9" s="1"/>
  <c r="Q56" i="9"/>
  <c r="R56" i="9" s="1"/>
  <c r="Q55" i="9"/>
  <c r="R55" i="9" s="1"/>
  <c r="Q54" i="9"/>
  <c r="R54" i="9" s="1"/>
  <c r="Q53" i="9"/>
  <c r="R53" i="9" s="1"/>
  <c r="Q52" i="9"/>
  <c r="R52" i="9" s="1"/>
  <c r="Q51" i="9"/>
  <c r="R51" i="9" s="1"/>
  <c r="Q50" i="9"/>
  <c r="R50" i="9" s="1"/>
  <c r="Q49" i="9"/>
  <c r="R49" i="9" s="1"/>
  <c r="Q48" i="9"/>
  <c r="R48" i="9" s="1"/>
  <c r="Q47" i="9"/>
  <c r="R47" i="9" s="1"/>
  <c r="Q46" i="9"/>
  <c r="R46" i="9" s="1"/>
  <c r="Q45" i="9"/>
  <c r="R45" i="9" s="1"/>
  <c r="Q44" i="9"/>
  <c r="R44" i="9" s="1"/>
  <c r="Q43" i="9"/>
  <c r="R43" i="9" s="1"/>
  <c r="Q42" i="9"/>
  <c r="R42" i="9" s="1"/>
  <c r="Q41" i="9"/>
  <c r="R41" i="9" s="1"/>
  <c r="Q40" i="9"/>
  <c r="R40" i="9" s="1"/>
  <c r="Q39" i="9"/>
  <c r="R39" i="9" s="1"/>
  <c r="Q38" i="9"/>
  <c r="R38" i="9" s="1"/>
  <c r="Q37" i="9"/>
  <c r="R37" i="9" s="1"/>
  <c r="Q36" i="9"/>
  <c r="R36" i="9" s="1"/>
  <c r="Q35" i="9"/>
  <c r="R35" i="9" s="1"/>
  <c r="Q34" i="9"/>
  <c r="R34" i="9" s="1"/>
  <c r="Q33" i="9"/>
  <c r="R33" i="9" s="1"/>
  <c r="Q32" i="9"/>
  <c r="R32" i="9" s="1"/>
  <c r="Q31" i="9"/>
  <c r="R31" i="9" s="1"/>
  <c r="Q30" i="9"/>
  <c r="R30" i="9" s="1"/>
  <c r="Q29" i="9"/>
  <c r="R29" i="9" s="1"/>
  <c r="Q28" i="9"/>
  <c r="R28" i="9" s="1"/>
  <c r="Q27" i="9"/>
  <c r="R27" i="9" s="1"/>
  <c r="Q26" i="9"/>
  <c r="R26" i="9" s="1"/>
  <c r="Q25" i="9"/>
  <c r="R25" i="9" s="1"/>
  <c r="Q24" i="9"/>
  <c r="R24" i="9" s="1"/>
  <c r="Q23" i="9"/>
  <c r="R23" i="9" s="1"/>
  <c r="Q22" i="9"/>
  <c r="R22" i="9" s="1"/>
  <c r="Q21" i="9"/>
  <c r="R21" i="9" s="1"/>
  <c r="Q20" i="9"/>
  <c r="R20" i="9" s="1"/>
  <c r="Q19" i="9"/>
  <c r="R19" i="9" s="1"/>
  <c r="Q18" i="9"/>
  <c r="R18" i="9" s="1"/>
  <c r="Q17" i="9"/>
  <c r="R17" i="9" s="1"/>
  <c r="Q16" i="9"/>
  <c r="R16" i="9" s="1"/>
  <c r="Q15" i="9"/>
  <c r="R15" i="9" s="1"/>
  <c r="Q14" i="9"/>
  <c r="R14" i="9" s="1"/>
  <c r="Q13" i="9"/>
  <c r="R13" i="9" s="1"/>
  <c r="Q12" i="9"/>
  <c r="R12" i="9" s="1"/>
  <c r="Q11" i="9"/>
  <c r="R11" i="9" s="1"/>
  <c r="Q10" i="9"/>
  <c r="R10" i="9" s="1"/>
  <c r="Q9" i="9"/>
  <c r="R9" i="9" s="1"/>
  <c r="Q8" i="9"/>
  <c r="R8" i="9" s="1"/>
  <c r="Q7" i="9"/>
  <c r="R7" i="9" s="1"/>
  <c r="Q6" i="9"/>
  <c r="R6" i="9" s="1"/>
  <c r="Q5" i="9"/>
  <c r="R5" i="9" s="1"/>
  <c r="Q4" i="9"/>
  <c r="R4" i="9" s="1"/>
  <c r="Y5" i="2"/>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143" i="2"/>
  <c r="Y144" i="2"/>
  <c r="Y145" i="2"/>
  <c r="Y146" i="2"/>
  <c r="Y147" i="2"/>
  <c r="Y148" i="2"/>
  <c r="Y149" i="2"/>
  <c r="Y150" i="2"/>
  <c r="Y151" i="2"/>
  <c r="Y152" i="2"/>
  <c r="Y153" i="2"/>
  <c r="Y154" i="2"/>
  <c r="Y155" i="2"/>
  <c r="Y156" i="2"/>
  <c r="Y157" i="2"/>
  <c r="Y158" i="2"/>
  <c r="Y159" i="2"/>
  <c r="Y160" i="2"/>
  <c r="Y161" i="2"/>
  <c r="Y162" i="2"/>
  <c r="Y163" i="2"/>
  <c r="Y164" i="2"/>
  <c r="X269" i="2"/>
  <c r="Y269" i="2" s="1"/>
  <c r="X270" i="2"/>
  <c r="Y270" i="2" s="1"/>
  <c r="X271" i="2"/>
  <c r="Y271" i="2" s="1"/>
  <c r="X272" i="2"/>
  <c r="Y272" i="2" s="1"/>
  <c r="X273" i="2"/>
  <c r="Y273" i="2" s="1"/>
  <c r="X274" i="2"/>
  <c r="Y274" i="2" s="1"/>
  <c r="X275" i="2"/>
  <c r="Y275" i="2" s="1"/>
  <c r="X276" i="2"/>
  <c r="Y276" i="2" s="1"/>
  <c r="X277" i="2"/>
  <c r="Y277" i="2" s="1"/>
  <c r="X278" i="2"/>
  <c r="Y278" i="2" s="1"/>
  <c r="X279" i="2"/>
  <c r="Y279" i="2" s="1"/>
  <c r="X280" i="2"/>
  <c r="Y280" i="2" s="1"/>
  <c r="X281" i="2"/>
  <c r="Y281" i="2" s="1"/>
  <c r="X282" i="2"/>
  <c r="Y282" i="2" s="1"/>
  <c r="X283" i="2"/>
  <c r="Y283" i="2" s="1"/>
  <c r="X284" i="2"/>
  <c r="Y284" i="2" s="1"/>
  <c r="X285" i="2"/>
  <c r="Y285" i="2" s="1"/>
  <c r="X286" i="2"/>
  <c r="Y286" i="2" s="1"/>
  <c r="X287" i="2"/>
  <c r="Y287" i="2" s="1"/>
  <c r="X288" i="2"/>
  <c r="Y288" i="2" s="1"/>
  <c r="X289" i="2"/>
  <c r="Y289" i="2" s="1"/>
  <c r="X290" i="2"/>
  <c r="Y290" i="2" s="1"/>
  <c r="X291" i="2"/>
  <c r="Y291" i="2" s="1"/>
  <c r="X292" i="2"/>
  <c r="Y292" i="2" s="1"/>
  <c r="X293" i="2"/>
  <c r="Y293" i="2" s="1"/>
  <c r="X294" i="2"/>
  <c r="Y294" i="2" s="1"/>
  <c r="X295" i="2"/>
  <c r="Y295" i="2" s="1"/>
  <c r="X296" i="2"/>
  <c r="Y296" i="2" s="1"/>
  <c r="X297" i="2"/>
  <c r="Y297" i="2" s="1"/>
  <c r="X298" i="2"/>
  <c r="Y298" i="2" s="1"/>
  <c r="X299" i="2"/>
  <c r="Y299" i="2" s="1"/>
  <c r="X300" i="2"/>
  <c r="Y300" i="2" s="1"/>
  <c r="X301" i="2"/>
  <c r="Y301" i="2" s="1"/>
  <c r="X302" i="2"/>
  <c r="Y302" i="2" s="1"/>
  <c r="X303" i="2"/>
  <c r="Y303" i="2" s="1"/>
  <c r="X304" i="2"/>
  <c r="Y304" i="2" s="1"/>
  <c r="X305" i="2"/>
  <c r="Y305" i="2" s="1"/>
  <c r="X306" i="2"/>
  <c r="Y306" i="2" s="1"/>
  <c r="X307" i="2"/>
  <c r="Y307" i="2" s="1"/>
  <c r="X308" i="2"/>
  <c r="Y308" i="2" s="1"/>
  <c r="X309" i="2"/>
  <c r="Y309" i="2" s="1"/>
  <c r="X310" i="2"/>
  <c r="Y310" i="2" s="1"/>
  <c r="X311" i="2"/>
  <c r="Y311" i="2" s="1"/>
  <c r="X312" i="2"/>
  <c r="Y312" i="2" s="1"/>
  <c r="X313" i="2"/>
  <c r="Y313" i="2" s="1"/>
  <c r="X314" i="2"/>
  <c r="Y314" i="2" s="1"/>
  <c r="X315" i="2"/>
  <c r="Y315" i="2" s="1"/>
  <c r="X316" i="2"/>
  <c r="Y316" i="2" s="1"/>
  <c r="X317" i="2"/>
  <c r="Y317" i="2" s="1"/>
  <c r="X318" i="2"/>
  <c r="Y318" i="2" s="1"/>
  <c r="X319" i="2"/>
  <c r="Y319" i="2" s="1"/>
  <c r="X320" i="2"/>
  <c r="Y320" i="2" s="1"/>
  <c r="X321" i="2"/>
  <c r="Y321" i="2" s="1"/>
  <c r="X322" i="2"/>
  <c r="Y322" i="2" s="1"/>
  <c r="X323" i="2"/>
  <c r="Y323" i="2" s="1"/>
  <c r="X324" i="2"/>
  <c r="Y324" i="2" s="1"/>
  <c r="X325" i="2"/>
  <c r="Y325" i="2" s="1"/>
  <c r="X326" i="2"/>
  <c r="Y326" i="2" s="1"/>
  <c r="X327" i="2"/>
  <c r="Y327" i="2" s="1"/>
  <c r="X328" i="2"/>
  <c r="Y328" i="2" s="1"/>
  <c r="X329" i="2"/>
  <c r="Y329" i="2" s="1"/>
  <c r="X330" i="2"/>
  <c r="Y330" i="2" s="1"/>
  <c r="X331" i="2"/>
  <c r="Y331" i="2" s="1"/>
  <c r="X332" i="2"/>
  <c r="Y332" i="2" s="1"/>
  <c r="X333" i="2"/>
  <c r="Y333" i="2" s="1"/>
  <c r="X334" i="2"/>
  <c r="Y334" i="2" s="1"/>
  <c r="X335" i="2"/>
  <c r="Y335" i="2" s="1"/>
  <c r="X336" i="2"/>
  <c r="Y336" i="2" s="1"/>
  <c r="X337" i="2"/>
  <c r="Y337" i="2" s="1"/>
  <c r="X338" i="2"/>
  <c r="Y338" i="2" s="1"/>
  <c r="X339" i="2"/>
  <c r="Y339" i="2" s="1"/>
  <c r="X340" i="2"/>
  <c r="Y340" i="2" s="1"/>
  <c r="X341" i="2"/>
  <c r="Y341" i="2" s="1"/>
  <c r="X342" i="2"/>
  <c r="Y342" i="2" s="1"/>
  <c r="X343" i="2"/>
  <c r="Y343" i="2" s="1"/>
  <c r="X344" i="2"/>
  <c r="Y344" i="2" s="1"/>
  <c r="X345" i="2"/>
  <c r="Y345" i="2" s="1"/>
  <c r="X346" i="2"/>
  <c r="Y346" i="2" s="1"/>
  <c r="X347" i="2"/>
  <c r="Y347" i="2" s="1"/>
  <c r="X348" i="2"/>
  <c r="Y348" i="2" s="1"/>
  <c r="X349" i="2"/>
  <c r="Y349" i="2" s="1"/>
  <c r="X350" i="2"/>
  <c r="Y350" i="2" s="1"/>
  <c r="X351" i="2"/>
  <c r="Y351" i="2" s="1"/>
  <c r="X352" i="2"/>
  <c r="Y352" i="2" s="1"/>
  <c r="X353" i="2"/>
  <c r="Y353" i="2" s="1"/>
  <c r="X354" i="2"/>
  <c r="Y354" i="2" s="1"/>
  <c r="X355" i="2"/>
  <c r="Y355" i="2" s="1"/>
  <c r="X356" i="2"/>
  <c r="Y356" i="2" s="1"/>
  <c r="X357" i="2"/>
  <c r="Y357" i="2" s="1"/>
  <c r="X358" i="2"/>
  <c r="Y358" i="2" s="1"/>
  <c r="X359" i="2"/>
  <c r="Y359" i="2" s="1"/>
  <c r="X360" i="2"/>
  <c r="Y360" i="2" s="1"/>
  <c r="X361" i="2"/>
  <c r="Y361" i="2" s="1"/>
  <c r="X362" i="2"/>
  <c r="Y362" i="2" s="1"/>
  <c r="X363" i="2"/>
  <c r="Y363" i="2" s="1"/>
  <c r="X364" i="2"/>
  <c r="Y364" i="2" s="1"/>
  <c r="X365" i="2"/>
  <c r="Y365" i="2" s="1"/>
  <c r="X366" i="2"/>
  <c r="Y366" i="2" s="1"/>
  <c r="X367" i="2"/>
  <c r="Y367" i="2" s="1"/>
  <c r="X368" i="2"/>
  <c r="Y368" i="2" s="1"/>
  <c r="X369" i="2"/>
  <c r="Y369" i="2" s="1"/>
  <c r="X370" i="2"/>
  <c r="Y370" i="2" s="1"/>
  <c r="X371" i="2"/>
  <c r="Y371" i="2" s="1"/>
  <c r="X372" i="2"/>
  <c r="Y372" i="2" s="1"/>
  <c r="X373" i="2"/>
  <c r="Y373" i="2" s="1"/>
  <c r="X374" i="2"/>
  <c r="Y374" i="2" s="1"/>
  <c r="X375" i="2"/>
  <c r="Y375" i="2" s="1"/>
  <c r="X376" i="2"/>
  <c r="Y376" i="2" s="1"/>
  <c r="X377" i="2"/>
  <c r="Y377" i="2" s="1"/>
  <c r="X378" i="2"/>
  <c r="Y378" i="2" s="1"/>
  <c r="X379" i="2"/>
  <c r="Y379" i="2" s="1"/>
  <c r="X380" i="2"/>
  <c r="Y380" i="2" s="1"/>
  <c r="X381" i="2"/>
  <c r="Y381" i="2" s="1"/>
  <c r="X382" i="2"/>
  <c r="Y382" i="2" s="1"/>
  <c r="X383" i="2"/>
  <c r="Y383" i="2" s="1"/>
  <c r="X384" i="2"/>
  <c r="Y384" i="2" s="1"/>
  <c r="X385" i="2"/>
  <c r="Y385" i="2" s="1"/>
  <c r="X386" i="2"/>
  <c r="Y386" i="2" s="1"/>
  <c r="X387" i="2"/>
  <c r="Y387" i="2" s="1"/>
  <c r="X388" i="2"/>
  <c r="Y388" i="2" s="1"/>
  <c r="X389" i="2"/>
  <c r="Y389" i="2" s="1"/>
  <c r="X390" i="2"/>
  <c r="Y390" i="2" s="1"/>
  <c r="X391" i="2"/>
  <c r="Y391" i="2" s="1"/>
  <c r="X392" i="2"/>
  <c r="Y392" i="2" s="1"/>
  <c r="X393" i="2"/>
  <c r="Y393" i="2" s="1"/>
  <c r="X394" i="2"/>
  <c r="Y394" i="2" s="1"/>
  <c r="X395" i="2"/>
  <c r="Y395" i="2" s="1"/>
  <c r="X396" i="2"/>
  <c r="Y396" i="2" s="1"/>
  <c r="X397" i="2"/>
  <c r="Y397" i="2" s="1"/>
  <c r="X398" i="2"/>
  <c r="Y398" i="2" s="1"/>
  <c r="X399" i="2"/>
  <c r="Y399" i="2" s="1"/>
  <c r="X400" i="2"/>
  <c r="Y400" i="2" s="1"/>
  <c r="X401" i="2"/>
  <c r="Y401" i="2" s="1"/>
  <c r="X402" i="2"/>
  <c r="Y402" i="2" s="1"/>
  <c r="X403" i="2"/>
  <c r="Y403" i="2" s="1"/>
  <c r="X404" i="2"/>
  <c r="Y404" i="2" s="1"/>
  <c r="X405" i="2"/>
  <c r="Y405" i="2" s="1"/>
  <c r="X406" i="2"/>
  <c r="Y406" i="2" s="1"/>
  <c r="X407" i="2"/>
  <c r="Y407" i="2" s="1"/>
  <c r="X408" i="2"/>
  <c r="Y408" i="2" s="1"/>
  <c r="X409" i="2"/>
  <c r="Y409" i="2" s="1"/>
  <c r="X410" i="2"/>
  <c r="Y410" i="2" s="1"/>
  <c r="X411" i="2"/>
  <c r="Y411" i="2" s="1"/>
  <c r="X412" i="2"/>
  <c r="Y412" i="2" s="1"/>
  <c r="X413" i="2"/>
  <c r="Y413" i="2" s="1"/>
  <c r="X414" i="2"/>
  <c r="Y414" i="2" s="1"/>
  <c r="X415" i="2"/>
  <c r="Y415" i="2" s="1"/>
  <c r="X416" i="2"/>
  <c r="Y416" i="2" s="1"/>
  <c r="X417" i="2"/>
  <c r="Y417" i="2" s="1"/>
  <c r="X418" i="2"/>
  <c r="Y418" i="2" s="1"/>
  <c r="X419" i="2"/>
  <c r="Y419" i="2" s="1"/>
  <c r="X420" i="2"/>
  <c r="Y420" i="2" s="1"/>
  <c r="X421" i="2"/>
  <c r="Y421" i="2" s="1"/>
  <c r="X422" i="2"/>
  <c r="X423" i="2"/>
  <c r="X424" i="2"/>
  <c r="X425" i="2"/>
  <c r="X426" i="2"/>
  <c r="X427" i="2"/>
  <c r="X428" i="2"/>
  <c r="X429" i="2"/>
  <c r="X430" i="2"/>
  <c r="X431" i="2"/>
  <c r="X432" i="2"/>
  <c r="X433" i="2"/>
  <c r="X434" i="2"/>
  <c r="X435" i="2"/>
  <c r="X436" i="2"/>
  <c r="X437" i="2"/>
  <c r="X438" i="2"/>
  <c r="X439" i="2"/>
  <c r="X440" i="2"/>
  <c r="X441" i="2"/>
  <c r="X442" i="2"/>
  <c r="X443" i="2"/>
  <c r="X444" i="2"/>
  <c r="X445" i="2"/>
  <c r="X446" i="2"/>
  <c r="X447" i="2"/>
  <c r="X448" i="2"/>
  <c r="X449" i="2"/>
  <c r="X450" i="2"/>
  <c r="X451" i="2"/>
  <c r="X452" i="2"/>
  <c r="Y452" i="2" s="1"/>
  <c r="X453" i="2"/>
  <c r="X454" i="2"/>
  <c r="X455" i="2"/>
  <c r="X456" i="2"/>
  <c r="X457" i="2"/>
  <c r="X458" i="2"/>
  <c r="X459" i="2"/>
  <c r="X460" i="2"/>
  <c r="Y460" i="2" s="1"/>
  <c r="X461" i="2"/>
  <c r="X462" i="2"/>
  <c r="X463" i="2"/>
  <c r="X464" i="2"/>
  <c r="X465" i="2"/>
  <c r="X466" i="2"/>
  <c r="X467" i="2"/>
  <c r="X468" i="2"/>
  <c r="X469" i="2"/>
  <c r="X470" i="2"/>
  <c r="X471" i="2"/>
  <c r="X472" i="2"/>
  <c r="X473" i="2"/>
  <c r="X474" i="2"/>
  <c r="X475" i="2"/>
  <c r="X476" i="2"/>
  <c r="X477" i="2"/>
  <c r="X478" i="2"/>
  <c r="X479" i="2"/>
  <c r="X480" i="2"/>
  <c r="X481" i="2"/>
  <c r="X482" i="2"/>
  <c r="X483" i="2"/>
  <c r="X484" i="2"/>
  <c r="X485" i="2"/>
  <c r="X486" i="2"/>
  <c r="X487" i="2"/>
  <c r="X488" i="2"/>
  <c r="X489" i="2"/>
  <c r="Y489" i="2" s="1"/>
  <c r="X490" i="2"/>
  <c r="X491" i="2"/>
  <c r="X492" i="2"/>
  <c r="X493" i="2"/>
  <c r="X494" i="2"/>
  <c r="X495" i="2"/>
  <c r="X496" i="2"/>
  <c r="X497" i="2"/>
  <c r="X498" i="2"/>
  <c r="X499" i="2"/>
  <c r="X500" i="2"/>
  <c r="X501" i="2"/>
  <c r="X502" i="2"/>
  <c r="X503" i="2"/>
  <c r="X504" i="2"/>
  <c r="X505" i="2"/>
  <c r="X506" i="2"/>
  <c r="X507" i="2"/>
  <c r="X508" i="2"/>
  <c r="X509" i="2"/>
  <c r="X510" i="2"/>
  <c r="X511" i="2"/>
  <c r="X512" i="2"/>
  <c r="X513" i="2"/>
  <c r="X514" i="2"/>
  <c r="X515" i="2"/>
  <c r="X516" i="2"/>
  <c r="X517" i="2"/>
  <c r="X518" i="2"/>
  <c r="X519" i="2"/>
  <c r="X520" i="2"/>
  <c r="Y520" i="2" s="1"/>
  <c r="X521" i="2"/>
  <c r="X522" i="2"/>
  <c r="X523" i="2"/>
  <c r="X524" i="2"/>
  <c r="X525" i="2"/>
  <c r="X526" i="2"/>
  <c r="X527" i="2"/>
  <c r="X528" i="2"/>
  <c r="X529" i="2"/>
  <c r="X530" i="2"/>
  <c r="X531" i="2"/>
  <c r="X532" i="2"/>
  <c r="X533" i="2"/>
  <c r="X534" i="2"/>
  <c r="X535" i="2"/>
  <c r="X536" i="2"/>
  <c r="X537" i="2"/>
  <c r="X538" i="2"/>
  <c r="X539" i="2"/>
  <c r="X540" i="2"/>
  <c r="X541" i="2"/>
  <c r="X542" i="2"/>
  <c r="X543" i="2"/>
  <c r="X544" i="2"/>
  <c r="X545" i="2"/>
  <c r="X546" i="2"/>
  <c r="X547" i="2"/>
  <c r="X548" i="2"/>
  <c r="X549" i="2"/>
  <c r="X550" i="2"/>
  <c r="X551" i="2"/>
  <c r="X552" i="2"/>
  <c r="Y552" i="2" s="1"/>
  <c r="X553" i="2"/>
  <c r="X554" i="2"/>
  <c r="X555" i="2"/>
  <c r="X556" i="2"/>
  <c r="X557" i="2"/>
  <c r="X558" i="2"/>
  <c r="X559" i="2"/>
  <c r="X560" i="2"/>
  <c r="X561" i="2"/>
  <c r="X562" i="2"/>
  <c r="X563" i="2"/>
  <c r="X564" i="2"/>
  <c r="X565" i="2"/>
  <c r="X566" i="2"/>
  <c r="X567" i="2"/>
  <c r="X568" i="2"/>
  <c r="X569" i="2"/>
  <c r="X570" i="2"/>
  <c r="X571" i="2"/>
  <c r="X572" i="2"/>
  <c r="X573" i="2"/>
  <c r="X574" i="2"/>
  <c r="X575" i="2"/>
  <c r="X576" i="2"/>
  <c r="X577" i="2"/>
  <c r="X578" i="2"/>
  <c r="X579" i="2"/>
  <c r="X580" i="2"/>
  <c r="X581" i="2"/>
  <c r="X582" i="2"/>
  <c r="X583" i="2"/>
  <c r="X584" i="2"/>
  <c r="Y584" i="2" s="1"/>
  <c r="X585" i="2"/>
  <c r="X586" i="2"/>
  <c r="X587" i="2"/>
  <c r="X588" i="2"/>
  <c r="X589" i="2"/>
  <c r="X590" i="2"/>
  <c r="X591" i="2"/>
  <c r="X592" i="2"/>
  <c r="X593" i="2"/>
  <c r="X594" i="2"/>
  <c r="X595" i="2"/>
  <c r="X596" i="2"/>
  <c r="X597" i="2"/>
  <c r="X598" i="2"/>
  <c r="X599" i="2"/>
  <c r="X600" i="2"/>
  <c r="X601" i="2"/>
  <c r="X602" i="2"/>
  <c r="X603" i="2"/>
  <c r="X604" i="2"/>
  <c r="X605" i="2"/>
  <c r="X606" i="2"/>
  <c r="X607" i="2"/>
  <c r="X608" i="2"/>
  <c r="X609" i="2"/>
  <c r="X610" i="2"/>
  <c r="X611" i="2"/>
  <c r="X612" i="2"/>
  <c r="X613" i="2"/>
  <c r="X614" i="2"/>
  <c r="X615" i="2"/>
  <c r="Y615" i="2" s="1"/>
  <c r="X616" i="2"/>
  <c r="X617" i="2"/>
  <c r="X618" i="2"/>
  <c r="X619" i="2"/>
  <c r="X620" i="2"/>
  <c r="X621" i="2"/>
  <c r="X622" i="2"/>
  <c r="X623" i="2"/>
  <c r="X624" i="2"/>
  <c r="X625" i="2"/>
  <c r="X626" i="2"/>
  <c r="X627" i="2"/>
  <c r="X628" i="2"/>
  <c r="X629" i="2"/>
  <c r="X630" i="2"/>
  <c r="X631" i="2"/>
  <c r="X632" i="2"/>
  <c r="X633" i="2"/>
  <c r="X634" i="2"/>
  <c r="X635" i="2"/>
  <c r="X636" i="2"/>
  <c r="X637" i="2"/>
  <c r="X638" i="2"/>
  <c r="X639" i="2"/>
  <c r="X640" i="2"/>
  <c r="X641" i="2"/>
  <c r="X642" i="2"/>
  <c r="X643" i="2"/>
  <c r="X644" i="2"/>
  <c r="Y644" i="2" s="1"/>
  <c r="X645" i="2"/>
  <c r="X646" i="2"/>
  <c r="X647" i="2"/>
  <c r="X648" i="2"/>
  <c r="X649" i="2"/>
  <c r="X650" i="2"/>
  <c r="X651" i="2"/>
  <c r="X652" i="2"/>
  <c r="X653" i="2"/>
  <c r="X654" i="2"/>
  <c r="X655" i="2"/>
  <c r="X656" i="2"/>
  <c r="X657" i="2"/>
  <c r="X658" i="2"/>
  <c r="X659" i="2"/>
  <c r="X660" i="2"/>
  <c r="X661" i="2"/>
  <c r="X662" i="2"/>
  <c r="X663" i="2"/>
  <c r="X664" i="2"/>
  <c r="X665" i="2"/>
  <c r="X666" i="2"/>
  <c r="X667" i="2"/>
  <c r="X668" i="2"/>
  <c r="X669" i="2"/>
  <c r="X670" i="2"/>
  <c r="X671" i="2"/>
  <c r="X672" i="2"/>
  <c r="X673" i="2"/>
  <c r="X674" i="2"/>
  <c r="X675" i="2"/>
  <c r="Y675" i="2" s="1"/>
  <c r="X676" i="2"/>
  <c r="X677" i="2"/>
  <c r="X678" i="2"/>
  <c r="X679" i="2"/>
  <c r="X680" i="2"/>
  <c r="X681" i="2"/>
  <c r="X682" i="2"/>
  <c r="X683" i="2"/>
  <c r="X684" i="2"/>
  <c r="X685" i="2"/>
  <c r="X686" i="2"/>
  <c r="X687" i="2"/>
  <c r="X688" i="2"/>
  <c r="X689" i="2"/>
  <c r="X690" i="2"/>
  <c r="X691" i="2"/>
  <c r="X692" i="2"/>
  <c r="X693" i="2"/>
  <c r="X694" i="2"/>
  <c r="X695" i="2"/>
  <c r="X696" i="2"/>
  <c r="X697" i="2"/>
  <c r="X698" i="2"/>
  <c r="X699" i="2"/>
  <c r="X700" i="2"/>
  <c r="X701" i="2"/>
  <c r="X702" i="2"/>
  <c r="X703" i="2"/>
  <c r="X704" i="2"/>
  <c r="Y704" i="2" s="1"/>
  <c r="X705" i="2"/>
  <c r="X706" i="2"/>
  <c r="X707" i="2"/>
  <c r="X708" i="2"/>
  <c r="X709" i="2"/>
  <c r="X710" i="2"/>
  <c r="X711" i="2"/>
  <c r="X712" i="2"/>
  <c r="X713" i="2"/>
  <c r="X714" i="2"/>
  <c r="X715" i="2"/>
  <c r="X716" i="2"/>
  <c r="X717" i="2"/>
  <c r="X718" i="2"/>
  <c r="X719" i="2"/>
  <c r="X720" i="2"/>
  <c r="X721" i="2"/>
  <c r="X722" i="2"/>
  <c r="X723" i="2"/>
  <c r="X724" i="2"/>
  <c r="X725" i="2"/>
  <c r="X726" i="2"/>
  <c r="X727" i="2"/>
  <c r="X728" i="2"/>
  <c r="X729" i="2"/>
  <c r="X730" i="2"/>
  <c r="X731" i="2"/>
  <c r="X732" i="2"/>
  <c r="X733" i="2"/>
  <c r="X734" i="2"/>
  <c r="X735" i="2"/>
  <c r="X736" i="2"/>
  <c r="X737" i="2"/>
  <c r="X738" i="2"/>
  <c r="X739" i="2"/>
  <c r="Y739" i="2" s="1"/>
  <c r="X740" i="2"/>
  <c r="Y740" i="2" s="1"/>
  <c r="X741" i="2"/>
  <c r="Y741" i="2" s="1"/>
  <c r="X742" i="2"/>
  <c r="Y742" i="2" s="1"/>
  <c r="X743" i="2"/>
  <c r="Y743" i="2" s="1"/>
  <c r="X744" i="2"/>
  <c r="Y744" i="2" s="1"/>
  <c r="X745" i="2"/>
  <c r="Y745" i="2" s="1"/>
  <c r="X746" i="2"/>
  <c r="Y746" i="2" s="1"/>
  <c r="X747" i="2"/>
  <c r="Y747" i="2" s="1"/>
  <c r="X748" i="2"/>
  <c r="Y748" i="2" s="1"/>
  <c r="X749" i="2"/>
  <c r="Y749" i="2" s="1"/>
  <c r="X750" i="2"/>
  <c r="Y750" i="2" s="1"/>
  <c r="X751" i="2"/>
  <c r="X752" i="2"/>
  <c r="X753" i="2"/>
  <c r="X754" i="2"/>
  <c r="X755" i="2"/>
  <c r="X756" i="2"/>
  <c r="X757" i="2"/>
  <c r="X758" i="2"/>
  <c r="X759" i="2"/>
  <c r="X760" i="2"/>
  <c r="X761" i="2"/>
  <c r="X762" i="2"/>
  <c r="X763" i="2"/>
  <c r="X764" i="2"/>
  <c r="X765" i="2"/>
  <c r="X766" i="2"/>
  <c r="X767" i="2"/>
  <c r="X768" i="2"/>
  <c r="X769" i="2"/>
  <c r="X770" i="2"/>
  <c r="X771" i="2"/>
  <c r="X772" i="2"/>
  <c r="X773" i="2"/>
  <c r="X774" i="2"/>
  <c r="X775" i="2"/>
  <c r="X776" i="2"/>
  <c r="X777" i="2"/>
  <c r="X778" i="2"/>
  <c r="X779" i="2"/>
  <c r="X780" i="2"/>
  <c r="X781" i="2"/>
  <c r="X782" i="2"/>
  <c r="X783" i="2"/>
  <c r="X784" i="2"/>
  <c r="X785" i="2"/>
  <c r="X786" i="2"/>
  <c r="X787" i="2"/>
  <c r="X788" i="2"/>
  <c r="X789" i="2"/>
  <c r="X790" i="2"/>
  <c r="X791" i="2"/>
  <c r="X792" i="2"/>
  <c r="X793" i="2"/>
  <c r="X794" i="2"/>
  <c r="X795" i="2"/>
  <c r="X796" i="2"/>
  <c r="X797" i="2"/>
  <c r="X798" i="2"/>
  <c r="Y798" i="2" s="1"/>
  <c r="X799" i="2"/>
  <c r="Y799" i="2" s="1"/>
  <c r="X800" i="2"/>
  <c r="X801" i="2"/>
  <c r="X802" i="2"/>
  <c r="X803" i="2"/>
  <c r="X804" i="2"/>
  <c r="X805" i="2"/>
  <c r="X806" i="2"/>
  <c r="X807" i="2"/>
  <c r="X808" i="2"/>
  <c r="X809" i="2"/>
  <c r="X810" i="2"/>
  <c r="X811" i="2"/>
  <c r="X812" i="2"/>
  <c r="X813" i="2"/>
  <c r="X814" i="2"/>
  <c r="X815" i="2"/>
  <c r="X816" i="2"/>
  <c r="X817" i="2"/>
  <c r="X818" i="2"/>
  <c r="X819" i="2"/>
  <c r="X820" i="2"/>
  <c r="X821" i="2"/>
  <c r="X822" i="2"/>
  <c r="X823" i="2"/>
  <c r="X824" i="2"/>
  <c r="X825" i="2"/>
  <c r="X826" i="2"/>
  <c r="X827" i="2"/>
  <c r="X828" i="2"/>
  <c r="X829" i="2"/>
  <c r="X830" i="2"/>
  <c r="X831" i="2"/>
  <c r="X832" i="2"/>
  <c r="X833" i="2"/>
  <c r="X834" i="2"/>
  <c r="X835" i="2"/>
  <c r="X836" i="2"/>
  <c r="X837" i="2"/>
  <c r="X838" i="2"/>
  <c r="X839" i="2"/>
  <c r="X840" i="2"/>
  <c r="X841" i="2"/>
  <c r="X842" i="2"/>
  <c r="X843" i="2"/>
  <c r="X844" i="2"/>
  <c r="X845" i="2"/>
  <c r="X846" i="2"/>
  <c r="X847" i="2"/>
  <c r="Y847" i="2" s="1"/>
  <c r="X848" i="2"/>
  <c r="Y848" i="2" s="1"/>
  <c r="X849" i="2"/>
  <c r="Y849" i="2" s="1"/>
  <c r="X850" i="2"/>
  <c r="Y850" i="2" s="1"/>
  <c r="X851" i="2"/>
  <c r="Y851" i="2" s="1"/>
  <c r="X852" i="2"/>
  <c r="Y852" i="2" s="1"/>
  <c r="X853" i="2"/>
  <c r="Y853" i="2" s="1"/>
  <c r="X854" i="2"/>
  <c r="Y854" i="2" s="1"/>
  <c r="X855" i="2"/>
  <c r="Y855" i="2" s="1"/>
  <c r="X856" i="2"/>
  <c r="Y856" i="2" s="1"/>
  <c r="X857" i="2"/>
  <c r="Y857" i="2" s="1"/>
  <c r="X858" i="2"/>
  <c r="Y858" i="2" s="1"/>
  <c r="X859" i="2"/>
  <c r="Y859" i="2" s="1"/>
  <c r="X860" i="2"/>
  <c r="Y860" i="2" s="1"/>
  <c r="X861" i="2"/>
  <c r="Y861" i="2" s="1"/>
  <c r="X862" i="2"/>
  <c r="Y862" i="2" s="1"/>
  <c r="X863" i="2"/>
  <c r="Y863" i="2" s="1"/>
  <c r="X864" i="2"/>
  <c r="Y864" i="2" s="1"/>
  <c r="X865" i="2"/>
  <c r="Y865" i="2" s="1"/>
  <c r="X866" i="2"/>
  <c r="Y866" i="2" s="1"/>
  <c r="X867" i="2"/>
  <c r="Y867" i="2" s="1"/>
  <c r="X868" i="2"/>
  <c r="Y868" i="2" s="1"/>
  <c r="X869" i="2"/>
  <c r="Y869" i="2" s="1"/>
  <c r="X870" i="2"/>
  <c r="Y870" i="2" s="1"/>
  <c r="X871" i="2"/>
  <c r="Y871" i="2" s="1"/>
  <c r="X872" i="2"/>
  <c r="Y872" i="2" s="1"/>
  <c r="X873" i="2"/>
  <c r="Y873" i="2" s="1"/>
  <c r="X874" i="2"/>
  <c r="Y874" i="2" s="1"/>
  <c r="X875" i="2"/>
  <c r="Y875" i="2" s="1"/>
  <c r="X876" i="2"/>
  <c r="Y876" i="2" s="1"/>
  <c r="X877" i="2"/>
  <c r="Y877" i="2" s="1"/>
  <c r="X878" i="2"/>
  <c r="Y878" i="2" s="1"/>
  <c r="X879" i="2"/>
  <c r="Y879" i="2" s="1"/>
  <c r="X880" i="2"/>
  <c r="Y880" i="2" s="1"/>
  <c r="X881" i="2"/>
  <c r="Y881" i="2" s="1"/>
  <c r="X882" i="2"/>
  <c r="Y882" i="2" s="1"/>
  <c r="X883" i="2"/>
  <c r="Y883" i="2" s="1"/>
  <c r="X884" i="2"/>
  <c r="Y884" i="2" s="1"/>
  <c r="X885" i="2"/>
  <c r="Y885" i="2" s="1"/>
  <c r="X886" i="2"/>
  <c r="Y886" i="2" s="1"/>
  <c r="X887" i="2"/>
  <c r="Y887" i="2" s="1"/>
  <c r="X888" i="2"/>
  <c r="Y888" i="2" s="1"/>
  <c r="X889" i="2"/>
  <c r="Y889" i="2" s="1"/>
  <c r="X890" i="2"/>
  <c r="Y890" i="2" s="1"/>
  <c r="X891" i="2"/>
  <c r="Y891" i="2" s="1"/>
  <c r="X892" i="2"/>
  <c r="Y892" i="2" s="1"/>
  <c r="X893" i="2"/>
  <c r="Y893" i="2" s="1"/>
  <c r="X894" i="2"/>
  <c r="Y894" i="2" s="1"/>
  <c r="X895" i="2"/>
  <c r="Y895" i="2" s="1"/>
  <c r="X896" i="2"/>
  <c r="Y896" i="2" s="1"/>
  <c r="X897" i="2"/>
  <c r="Y897" i="2" s="1"/>
  <c r="X898" i="2"/>
  <c r="Y898" i="2" s="1"/>
  <c r="X899" i="2"/>
  <c r="Y899" i="2" s="1"/>
  <c r="X900" i="2"/>
  <c r="Y900" i="2" s="1"/>
  <c r="X901" i="2"/>
  <c r="Y901" i="2" s="1"/>
  <c r="X902" i="2"/>
  <c r="Y902" i="2" s="1"/>
  <c r="X903" i="2"/>
  <c r="Y903" i="2" s="1"/>
  <c r="X904" i="2"/>
  <c r="Y904" i="2" s="1"/>
  <c r="X905" i="2"/>
  <c r="Y905" i="2" s="1"/>
  <c r="X906" i="2"/>
  <c r="Y906" i="2" s="1"/>
  <c r="X907" i="2"/>
  <c r="Y907" i="2" s="1"/>
  <c r="X908" i="2"/>
  <c r="Y908" i="2" s="1"/>
  <c r="X909" i="2"/>
  <c r="Y909" i="2" s="1"/>
  <c r="X910" i="2"/>
  <c r="Y910" i="2" s="1"/>
  <c r="X911" i="2"/>
  <c r="Y911" i="2" s="1"/>
  <c r="X912" i="2"/>
  <c r="Y912" i="2" s="1"/>
  <c r="X913" i="2"/>
  <c r="Y913" i="2" s="1"/>
  <c r="X914" i="2"/>
  <c r="Y914" i="2" s="1"/>
  <c r="X915" i="2"/>
  <c r="Y915" i="2" s="1"/>
  <c r="X916" i="2"/>
  <c r="Y916" i="2" s="1"/>
  <c r="X917" i="2"/>
  <c r="Y917" i="2" s="1"/>
  <c r="X918" i="2"/>
  <c r="Y918" i="2" s="1"/>
  <c r="X919" i="2"/>
  <c r="Y919" i="2" s="1"/>
  <c r="X920" i="2"/>
  <c r="Y920" i="2" s="1"/>
  <c r="X921" i="2"/>
  <c r="Y921" i="2" s="1"/>
  <c r="X922" i="2"/>
  <c r="Y922" i="2" s="1"/>
  <c r="X923" i="2"/>
  <c r="Y923" i="2" s="1"/>
  <c r="X924" i="2"/>
  <c r="Y924" i="2" s="1"/>
  <c r="X925" i="2"/>
  <c r="Y925" i="2" s="1"/>
  <c r="X926" i="2"/>
  <c r="Y926" i="2" s="1"/>
  <c r="X927" i="2"/>
  <c r="Y927" i="2" s="1"/>
  <c r="X928" i="2"/>
  <c r="Y928" i="2" s="1"/>
  <c r="X929" i="2"/>
  <c r="Y929" i="2" s="1"/>
  <c r="X930" i="2"/>
  <c r="Y930" i="2" s="1"/>
  <c r="X931" i="2"/>
  <c r="Y931" i="2" s="1"/>
  <c r="X932" i="2"/>
  <c r="Y932" i="2" s="1"/>
  <c r="X933" i="2"/>
  <c r="Y933" i="2" s="1"/>
  <c r="X934" i="2"/>
  <c r="Y934" i="2" s="1"/>
  <c r="X935" i="2"/>
  <c r="Y935" i="2" s="1"/>
  <c r="X936" i="2"/>
  <c r="Y936" i="2" s="1"/>
  <c r="X937" i="2"/>
  <c r="Y937" i="2" s="1"/>
  <c r="X938" i="2"/>
  <c r="Y938" i="2" s="1"/>
  <c r="X939" i="2"/>
  <c r="Y939" i="2" s="1"/>
  <c r="X940" i="2"/>
  <c r="Y940" i="2" s="1"/>
  <c r="X941" i="2"/>
  <c r="Y941" i="2" s="1"/>
  <c r="X942" i="2"/>
  <c r="Y942" i="2" s="1"/>
  <c r="X943" i="2"/>
  <c r="Y943" i="2" s="1"/>
  <c r="X944" i="2"/>
  <c r="Y944" i="2" s="1"/>
  <c r="X945" i="2"/>
  <c r="Y945" i="2" s="1"/>
  <c r="X946" i="2"/>
  <c r="Y946" i="2" s="1"/>
  <c r="X947" i="2"/>
  <c r="Y947" i="2" s="1"/>
  <c r="X948" i="2"/>
  <c r="Y948" i="2" s="1"/>
  <c r="X949" i="2"/>
  <c r="Y949" i="2" s="1"/>
  <c r="X950" i="2"/>
  <c r="Y950" i="2" s="1"/>
  <c r="X951" i="2"/>
  <c r="Y951" i="2" s="1"/>
  <c r="X952" i="2"/>
  <c r="Y952" i="2" s="1"/>
  <c r="X953" i="2"/>
  <c r="Y953" i="2" s="1"/>
  <c r="X954" i="2"/>
  <c r="Y954" i="2" s="1"/>
  <c r="X955" i="2"/>
  <c r="Y955" i="2" s="1"/>
  <c r="X956" i="2"/>
  <c r="Y956" i="2" s="1"/>
  <c r="X957" i="2"/>
  <c r="Y957" i="2" s="1"/>
  <c r="X958" i="2"/>
  <c r="Y958" i="2" s="1"/>
  <c r="X959" i="2"/>
  <c r="Y959" i="2" s="1"/>
  <c r="X960" i="2"/>
  <c r="Y960" i="2" s="1"/>
  <c r="X961" i="2"/>
  <c r="Y961" i="2" s="1"/>
  <c r="X962" i="2"/>
  <c r="Y962" i="2" s="1"/>
  <c r="X963" i="2"/>
  <c r="Y963" i="2" s="1"/>
  <c r="X964" i="2"/>
  <c r="Y964" i="2" s="1"/>
  <c r="X965" i="2"/>
  <c r="Y965" i="2" s="1"/>
  <c r="X966" i="2"/>
  <c r="Y966" i="2" s="1"/>
  <c r="X967" i="2"/>
  <c r="Y967" i="2" s="1"/>
  <c r="X968" i="2"/>
  <c r="Y968" i="2" s="1"/>
  <c r="X969" i="2"/>
  <c r="Y969" i="2" s="1"/>
  <c r="X970" i="2"/>
  <c r="Y970" i="2" s="1"/>
  <c r="X971" i="2"/>
  <c r="Y971" i="2" s="1"/>
  <c r="X972" i="2"/>
  <c r="Y972" i="2" s="1"/>
  <c r="X973" i="2"/>
  <c r="Y973" i="2" s="1"/>
  <c r="X974" i="2"/>
  <c r="Y974" i="2" s="1"/>
  <c r="X975" i="2"/>
  <c r="Y975" i="2" s="1"/>
  <c r="X976" i="2"/>
  <c r="Y976" i="2" s="1"/>
  <c r="X977" i="2"/>
  <c r="Y977" i="2" s="1"/>
  <c r="X978" i="2"/>
  <c r="Y978" i="2" s="1"/>
  <c r="X979" i="2"/>
  <c r="Y979" i="2" s="1"/>
  <c r="X980" i="2"/>
  <c r="Y980" i="2" s="1"/>
  <c r="X981" i="2"/>
  <c r="Y981" i="2" s="1"/>
  <c r="X982" i="2"/>
  <c r="Y982" i="2" s="1"/>
  <c r="X983" i="2"/>
  <c r="Y983" i="2" s="1"/>
  <c r="X984" i="2"/>
  <c r="Y984" i="2" s="1"/>
  <c r="X985" i="2"/>
  <c r="Y985" i="2" s="1"/>
  <c r="X986" i="2"/>
  <c r="Y986" i="2" s="1"/>
  <c r="X987" i="2"/>
  <c r="Y987" i="2" s="1"/>
  <c r="X988" i="2"/>
  <c r="Y988" i="2" s="1"/>
  <c r="X989" i="2"/>
  <c r="Y989" i="2" s="1"/>
  <c r="X990" i="2"/>
  <c r="Y990" i="2" s="1"/>
  <c r="X991" i="2"/>
  <c r="Y991" i="2" s="1"/>
  <c r="X992" i="2"/>
  <c r="Y992" i="2" s="1"/>
  <c r="X993" i="2"/>
  <c r="Y993" i="2" s="1"/>
  <c r="X994" i="2"/>
  <c r="Y994" i="2" s="1"/>
  <c r="X995" i="2"/>
  <c r="Y995" i="2" s="1"/>
  <c r="X996" i="2"/>
  <c r="Y996" i="2" s="1"/>
  <c r="X997" i="2"/>
  <c r="Y997" i="2" s="1"/>
  <c r="X998" i="2"/>
  <c r="Y998" i="2" s="1"/>
  <c r="X999" i="2"/>
  <c r="Y999" i="2" s="1"/>
  <c r="X1000" i="2"/>
  <c r="Y1000" i="2" s="1"/>
  <c r="X1001" i="2"/>
  <c r="Y1001" i="2" s="1"/>
  <c r="X1002" i="2"/>
  <c r="Y1002" i="2" s="1"/>
  <c r="X1003" i="2"/>
  <c r="Y1003" i="2" s="1"/>
  <c r="X1004" i="2"/>
  <c r="Y1004" i="2" s="1"/>
  <c r="X1005" i="2"/>
  <c r="Y1005" i="2" s="1"/>
  <c r="X1006" i="2"/>
  <c r="Y1006" i="2" s="1"/>
  <c r="X1007" i="2"/>
  <c r="Y1007" i="2" s="1"/>
  <c r="X1008" i="2"/>
  <c r="Y1008" i="2" s="1"/>
  <c r="X1009" i="2"/>
  <c r="Y1009" i="2" s="1"/>
  <c r="X1010" i="2"/>
  <c r="Y1010" i="2" s="1"/>
  <c r="X1011" i="2"/>
  <c r="Y1011" i="2" s="1"/>
  <c r="X1012" i="2"/>
  <c r="Y1012" i="2" s="1"/>
  <c r="X1013" i="2"/>
  <c r="Y1013" i="2" s="1"/>
  <c r="X1014" i="2"/>
  <c r="Y1014" i="2" s="1"/>
  <c r="X1015" i="2"/>
  <c r="Y1015" i="2" s="1"/>
  <c r="X1016" i="2"/>
  <c r="Y1016" i="2" s="1"/>
  <c r="X1017" i="2"/>
  <c r="Y1017" i="2" s="1"/>
  <c r="X1018" i="2"/>
  <c r="Y1018" i="2" s="1"/>
  <c r="X1019" i="2"/>
  <c r="Y1019" i="2" s="1"/>
  <c r="X1020" i="2"/>
  <c r="Y1020" i="2" s="1"/>
  <c r="X1021" i="2"/>
  <c r="Y1021" i="2" s="1"/>
  <c r="X1022" i="2"/>
  <c r="Y1022" i="2" s="1"/>
  <c r="X1023" i="2"/>
  <c r="Y1023" i="2" s="1"/>
  <c r="X1024" i="2"/>
  <c r="Y1024" i="2" s="1"/>
  <c r="X1025" i="2"/>
  <c r="Y1025" i="2" s="1"/>
  <c r="X1026" i="2"/>
  <c r="Y1026" i="2" s="1"/>
  <c r="X1027" i="2"/>
  <c r="Y1027" i="2" s="1"/>
  <c r="X1028" i="2"/>
  <c r="Y1028" i="2" s="1"/>
  <c r="X1029" i="2"/>
  <c r="Y1029" i="2" s="1"/>
  <c r="X1030" i="2"/>
  <c r="Y1030" i="2" s="1"/>
  <c r="X1031" i="2"/>
  <c r="Y1031" i="2" s="1"/>
  <c r="X1032" i="2"/>
  <c r="Y1032" i="2" s="1"/>
  <c r="X1033" i="2"/>
  <c r="Y1033" i="2" s="1"/>
  <c r="X1034" i="2"/>
  <c r="Y1034" i="2" s="1"/>
  <c r="X1035" i="2"/>
  <c r="Y1035" i="2" s="1"/>
  <c r="X1036" i="2"/>
  <c r="Y1036" i="2" s="1"/>
  <c r="X1037" i="2"/>
  <c r="Y1037" i="2" s="1"/>
  <c r="X1038" i="2"/>
  <c r="Y1038" i="2" s="1"/>
  <c r="X1039" i="2"/>
  <c r="Y1039" i="2" s="1"/>
  <c r="X1040" i="2"/>
  <c r="Y1040" i="2" s="1"/>
  <c r="X1041" i="2"/>
  <c r="Y1041" i="2" s="1"/>
  <c r="X1042" i="2"/>
  <c r="Y1042" i="2" s="1"/>
  <c r="X1043" i="2"/>
  <c r="Y1043" i="2" s="1"/>
  <c r="X1044" i="2"/>
  <c r="Y1044" i="2" s="1"/>
  <c r="X1045" i="2"/>
  <c r="Y1045" i="2" s="1"/>
  <c r="X1046" i="2"/>
  <c r="Y1046" i="2" s="1"/>
  <c r="X1047" i="2"/>
  <c r="Y1047" i="2" s="1"/>
  <c r="X1048" i="2"/>
  <c r="Y1048" i="2" s="1"/>
  <c r="X1049" i="2"/>
  <c r="Y1049" i="2" s="1"/>
  <c r="X1050" i="2"/>
  <c r="Y1050" i="2" s="1"/>
  <c r="X1051" i="2"/>
  <c r="Y1051" i="2" s="1"/>
  <c r="X1052" i="2"/>
  <c r="Y1052" i="2" s="1"/>
  <c r="X1053" i="2"/>
  <c r="Y1053" i="2" s="1"/>
  <c r="X1054" i="2"/>
  <c r="Y1054" i="2" s="1"/>
  <c r="X1055" i="2"/>
  <c r="Y1055" i="2" s="1"/>
  <c r="X1056" i="2"/>
  <c r="Y1056" i="2" s="1"/>
  <c r="X1057" i="2"/>
  <c r="Y1057" i="2" s="1"/>
  <c r="X1058" i="2"/>
  <c r="Y1058" i="2" s="1"/>
  <c r="X1059" i="2"/>
  <c r="Y1059" i="2" s="1"/>
  <c r="X1060" i="2"/>
  <c r="Y1060" i="2" s="1"/>
  <c r="X1061" i="2"/>
  <c r="Y1061" i="2" s="1"/>
  <c r="X1062" i="2"/>
  <c r="Y1062" i="2" s="1"/>
  <c r="X1063" i="2"/>
  <c r="Y1063" i="2" s="1"/>
  <c r="X1064" i="2"/>
  <c r="Y1064" i="2" s="1"/>
  <c r="X1065" i="2"/>
  <c r="Y1065" i="2" s="1"/>
  <c r="X1066" i="2"/>
  <c r="Y1066" i="2" s="1"/>
  <c r="X1067" i="2"/>
  <c r="Y1067" i="2" s="1"/>
  <c r="X1068" i="2"/>
  <c r="Y1068" i="2" s="1"/>
  <c r="X1069" i="2"/>
  <c r="Y1069" i="2" s="1"/>
  <c r="X1070" i="2"/>
  <c r="Y1070" i="2" s="1"/>
  <c r="X1071" i="2"/>
  <c r="Y1071" i="2" s="1"/>
  <c r="X1072" i="2"/>
  <c r="Y1072" i="2" s="1"/>
  <c r="X1073" i="2"/>
  <c r="Y1073" i="2" s="1"/>
  <c r="X1074" i="2"/>
  <c r="Y1074" i="2" s="1"/>
  <c r="X1075" i="2"/>
  <c r="Y1075" i="2" s="1"/>
  <c r="X1076" i="2"/>
  <c r="Y1076" i="2" s="1"/>
  <c r="X1077" i="2"/>
  <c r="Y1077" i="2" s="1"/>
  <c r="X1078" i="2"/>
  <c r="Y1078" i="2" s="1"/>
  <c r="X1079" i="2"/>
  <c r="Y1079" i="2" s="1"/>
  <c r="X1080" i="2"/>
  <c r="Y1080" i="2" s="1"/>
  <c r="X1081" i="2"/>
  <c r="Y1081" i="2" s="1"/>
  <c r="X1082" i="2"/>
  <c r="Y1082" i="2" s="1"/>
  <c r="X1083" i="2"/>
  <c r="Y1083" i="2" s="1"/>
  <c r="X1084" i="2"/>
  <c r="Y1084" i="2" s="1"/>
  <c r="X1085" i="2"/>
  <c r="Y1085" i="2" s="1"/>
  <c r="X1086" i="2"/>
  <c r="Y1086" i="2" s="1"/>
  <c r="X1087" i="2"/>
  <c r="Y1087" i="2" s="1"/>
  <c r="X1088" i="2"/>
  <c r="Y1088" i="2" s="1"/>
  <c r="X1089" i="2"/>
  <c r="Y1089" i="2" s="1"/>
  <c r="X1090" i="2"/>
  <c r="Y1090" i="2" s="1"/>
  <c r="X1091" i="2"/>
  <c r="Y1091" i="2" s="1"/>
  <c r="X1092" i="2"/>
  <c r="Y1092" i="2" s="1"/>
  <c r="X1093" i="2"/>
  <c r="Y1093" i="2" s="1"/>
  <c r="X1094" i="2"/>
  <c r="Y1094" i="2" s="1"/>
  <c r="X1471" i="2"/>
  <c r="Y1471" i="2" s="1"/>
  <c r="X1472" i="2"/>
  <c r="Y1472" i="2" s="1"/>
  <c r="X1473" i="2"/>
  <c r="Y1473" i="2" s="1"/>
  <c r="X1474" i="2"/>
  <c r="Y1474" i="2" s="1"/>
  <c r="X1475" i="2"/>
  <c r="Y1475" i="2" s="1"/>
  <c r="X1476" i="2"/>
  <c r="Y1476" i="2" s="1"/>
  <c r="X1477" i="2"/>
  <c r="Y1477" i="2" s="1"/>
  <c r="X1478" i="2"/>
  <c r="Y1478" i="2" s="1"/>
  <c r="X1479" i="2"/>
  <c r="Y1479" i="2" s="1"/>
  <c r="X1480" i="2"/>
  <c r="Y1480" i="2" s="1"/>
  <c r="E3" i="4" l="1"/>
  <c r="F3" i="4"/>
  <c r="E4" i="4"/>
  <c r="E5" i="4"/>
  <c r="F5" i="4"/>
  <c r="E6" i="4"/>
  <c r="F6" i="4"/>
  <c r="E7" i="4"/>
  <c r="F7" i="4"/>
  <c r="E8" i="4"/>
  <c r="F8" i="4"/>
  <c r="E11" i="4"/>
  <c r="F11" i="4"/>
  <c r="E12" i="4"/>
  <c r="F12" i="4"/>
  <c r="E13" i="4"/>
  <c r="F13" i="4"/>
  <c r="E14" i="4"/>
  <c r="F14" i="4"/>
  <c r="E15" i="4"/>
  <c r="F15" i="4"/>
  <c r="E16" i="4"/>
  <c r="F16" i="4"/>
  <c r="E17" i="4"/>
  <c r="F17" i="4"/>
  <c r="E18" i="4"/>
  <c r="F18" i="4"/>
  <c r="E19" i="4"/>
  <c r="F19" i="4"/>
  <c r="E20" i="4"/>
  <c r="F20" i="4"/>
  <c r="E21" i="4"/>
  <c r="F21" i="4"/>
  <c r="E22" i="4"/>
  <c r="F22" i="4"/>
  <c r="E23" i="4"/>
  <c r="E24" i="4"/>
  <c r="F24" i="4"/>
  <c r="E25" i="4"/>
  <c r="F25" i="4"/>
  <c r="E26" i="4"/>
  <c r="F26" i="4"/>
  <c r="E27" i="4"/>
  <c r="E28" i="4"/>
  <c r="F28" i="4"/>
  <c r="E29" i="4"/>
  <c r="F29" i="4"/>
  <c r="E30" i="4"/>
  <c r="F30" i="4"/>
  <c r="E31" i="4"/>
  <c r="E32" i="4"/>
  <c r="F32" i="4"/>
  <c r="E33" i="4"/>
  <c r="F33" i="4"/>
  <c r="E34" i="4"/>
  <c r="E35" i="4"/>
  <c r="F35" i="4"/>
  <c r="E36" i="4"/>
  <c r="F36" i="4"/>
  <c r="E37" i="4"/>
  <c r="F37" i="4"/>
  <c r="E38" i="4"/>
  <c r="E39" i="4"/>
  <c r="F39" i="4"/>
  <c r="E40" i="4"/>
  <c r="F40" i="4"/>
  <c r="E41" i="4"/>
  <c r="F41" i="4"/>
  <c r="E42" i="4"/>
  <c r="F42" i="4"/>
  <c r="E43" i="4"/>
  <c r="F43" i="4"/>
  <c r="E44" i="4"/>
  <c r="E45" i="4"/>
  <c r="F45" i="4"/>
  <c r="E46" i="4"/>
  <c r="F46" i="4"/>
  <c r="E47" i="4"/>
  <c r="E48" i="4"/>
  <c r="F48" i="4"/>
  <c r="E49" i="4"/>
  <c r="F49" i="4"/>
  <c r="E50" i="4"/>
  <c r="F50" i="4"/>
  <c r="E51" i="4"/>
  <c r="F51" i="4"/>
  <c r="E52" i="4"/>
  <c r="F52" i="4"/>
  <c r="E53" i="4"/>
  <c r="F53" i="4"/>
  <c r="E54" i="4"/>
  <c r="F54" i="4"/>
  <c r="E55" i="4"/>
  <c r="F55" i="4"/>
  <c r="E56" i="4"/>
  <c r="F56" i="4"/>
  <c r="E57" i="4"/>
  <c r="F57" i="4"/>
  <c r="E58" i="4"/>
  <c r="F58" i="4"/>
  <c r="E59" i="4"/>
  <c r="F59" i="4"/>
  <c r="E60" i="4"/>
  <c r="F60" i="4"/>
  <c r="E61" i="4"/>
  <c r="F61" i="4"/>
  <c r="E2" i="4"/>
  <c r="Z5" i="2" l="1"/>
  <c r="Z6" i="2"/>
  <c r="Z7" i="2"/>
  <c r="Z8" i="2"/>
  <c r="Z9" i="2"/>
  <c r="Z10" i="2"/>
  <c r="Z11" i="2"/>
  <c r="Z12"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96" i="2"/>
  <c r="Z97" i="2"/>
  <c r="Z98" i="2"/>
  <c r="Z99" i="2"/>
  <c r="Z100"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Z150" i="2"/>
  <c r="Z151" i="2"/>
  <c r="Z152" i="2"/>
  <c r="Z153" i="2"/>
  <c r="Z154" i="2"/>
  <c r="Z155" i="2"/>
  <c r="Z156" i="2"/>
  <c r="Z157" i="2"/>
  <c r="Z158" i="2"/>
  <c r="Z159" i="2"/>
  <c r="Z160" i="2"/>
  <c r="Z161" i="2"/>
  <c r="Z162" i="2"/>
  <c r="Z163" i="2"/>
  <c r="Z164" i="2"/>
  <c r="Z269" i="2"/>
  <c r="Z270" i="2"/>
  <c r="Z271" i="2"/>
  <c r="Z272" i="2"/>
  <c r="Z273" i="2"/>
  <c r="Z274" i="2"/>
  <c r="Z275" i="2"/>
  <c r="Z276" i="2"/>
  <c r="Z277" i="2"/>
  <c r="Z278" i="2"/>
  <c r="Z279" i="2"/>
  <c r="Z280" i="2"/>
  <c r="Z281" i="2"/>
  <c r="Z282" i="2"/>
  <c r="Z283" i="2"/>
  <c r="Z284" i="2"/>
  <c r="Z285" i="2"/>
  <c r="Z286" i="2"/>
  <c r="Z287" i="2"/>
  <c r="Z288" i="2"/>
  <c r="Z289" i="2"/>
  <c r="Z290" i="2"/>
  <c r="Z291" i="2"/>
  <c r="Z292" i="2"/>
  <c r="Z293" i="2"/>
  <c r="Z294" i="2"/>
  <c r="Z295" i="2"/>
  <c r="Z296" i="2"/>
  <c r="Z297" i="2"/>
  <c r="H60" i="13" l="1"/>
  <c r="G60" i="13"/>
  <c r="H59" i="13"/>
  <c r="G59" i="13"/>
  <c r="H58" i="13"/>
  <c r="G58" i="13"/>
  <c r="H57" i="13"/>
  <c r="G57" i="13"/>
  <c r="H56" i="13"/>
  <c r="G56" i="13"/>
  <c r="H55" i="13"/>
  <c r="G55" i="13"/>
  <c r="H54" i="13"/>
  <c r="G54" i="13"/>
  <c r="H53" i="13"/>
  <c r="G53" i="13"/>
  <c r="H52" i="13"/>
  <c r="H51" i="13"/>
  <c r="I51" i="13" s="1"/>
  <c r="H50" i="13"/>
  <c r="G50" i="13"/>
  <c r="H49" i="13"/>
  <c r="G49" i="13"/>
  <c r="H48" i="13"/>
  <c r="G48" i="13"/>
  <c r="H47" i="13"/>
  <c r="G47" i="13"/>
  <c r="H46" i="13"/>
  <c r="G46" i="13"/>
  <c r="H45" i="13"/>
  <c r="G45" i="13"/>
  <c r="H44" i="13"/>
  <c r="G44" i="13"/>
  <c r="H43" i="13"/>
  <c r="G43" i="13"/>
  <c r="H42" i="13"/>
  <c r="G42" i="13"/>
  <c r="H41" i="13"/>
  <c r="G41" i="13"/>
  <c r="H40" i="13"/>
  <c r="G40" i="13"/>
  <c r="H39" i="13"/>
  <c r="G39" i="13"/>
  <c r="H38" i="13"/>
  <c r="G38" i="13"/>
  <c r="H37" i="13"/>
  <c r="G37" i="13"/>
  <c r="H36" i="13"/>
  <c r="G36" i="13"/>
  <c r="H35" i="13"/>
  <c r="G35" i="13"/>
  <c r="H34" i="13"/>
  <c r="G34" i="13"/>
  <c r="H33" i="13"/>
  <c r="G33" i="13"/>
  <c r="H32" i="13"/>
  <c r="G32" i="13"/>
  <c r="H31" i="13"/>
  <c r="G31" i="13"/>
  <c r="H30" i="13"/>
  <c r="G30" i="13"/>
  <c r="H29" i="13"/>
  <c r="G29" i="13"/>
  <c r="H28" i="13"/>
  <c r="G28" i="13"/>
  <c r="H27" i="13"/>
  <c r="G27" i="13"/>
  <c r="H26" i="13"/>
  <c r="G26" i="13"/>
  <c r="H25" i="13"/>
  <c r="G25" i="13"/>
  <c r="H24" i="13"/>
  <c r="G24" i="13"/>
  <c r="H23" i="13"/>
  <c r="G23" i="13"/>
  <c r="H22" i="13"/>
  <c r="G22" i="13"/>
  <c r="H21" i="13"/>
  <c r="G21" i="13"/>
  <c r="H20" i="13"/>
  <c r="G20" i="13"/>
  <c r="H19" i="13"/>
  <c r="G19" i="13"/>
  <c r="H18" i="13"/>
  <c r="G18" i="13"/>
  <c r="H17" i="13"/>
  <c r="G17" i="13"/>
  <c r="H16" i="13"/>
  <c r="G16" i="13"/>
  <c r="H15" i="13"/>
  <c r="G15" i="13"/>
  <c r="H14" i="13"/>
  <c r="G14" i="13"/>
  <c r="H13" i="13"/>
  <c r="G13" i="13"/>
  <c r="H12" i="13"/>
  <c r="G12" i="13"/>
  <c r="H11" i="13"/>
  <c r="G11" i="13"/>
  <c r="H10" i="13"/>
  <c r="G10" i="13"/>
  <c r="H8" i="13"/>
  <c r="G8" i="13"/>
  <c r="H7" i="13"/>
  <c r="G7" i="13"/>
  <c r="H6" i="13"/>
  <c r="G6" i="13"/>
  <c r="H5" i="13"/>
  <c r="G5" i="13"/>
  <c r="H4" i="13"/>
  <c r="G4" i="13"/>
  <c r="H3" i="13"/>
  <c r="G3" i="13"/>
  <c r="H2" i="13"/>
  <c r="G2" i="13"/>
  <c r="C4" i="8"/>
  <c r="C5" i="8"/>
  <c r="C6" i="8"/>
  <c r="C7" i="8"/>
  <c r="C8" i="8"/>
  <c r="C9"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3" i="8"/>
  <c r="E31" i="13"/>
  <c r="F31" i="13"/>
  <c r="J31" i="13"/>
  <c r="K31" i="13"/>
  <c r="E27" i="13"/>
  <c r="F27" i="13"/>
  <c r="J27" i="13"/>
  <c r="K27" i="13"/>
  <c r="H28" i="4"/>
  <c r="I28" i="4"/>
  <c r="H32" i="4"/>
  <c r="I32" i="4"/>
  <c r="I31" i="13" l="1"/>
  <c r="L31" i="13" s="1"/>
  <c r="G28" i="4"/>
  <c r="J28" i="4" s="1"/>
  <c r="G32" i="4"/>
  <c r="J32" i="4" s="1"/>
  <c r="I27" i="13"/>
  <c r="L27" i="13" s="1"/>
  <c r="K3" i="13"/>
  <c r="K4" i="13"/>
  <c r="K7" i="13"/>
  <c r="K8" i="13"/>
  <c r="K10" i="13"/>
  <c r="K11" i="13"/>
  <c r="K12" i="13"/>
  <c r="K13" i="13"/>
  <c r="K15" i="13"/>
  <c r="K17" i="13"/>
  <c r="K19" i="13"/>
  <c r="K21" i="13"/>
  <c r="K22" i="13"/>
  <c r="K23" i="13"/>
  <c r="K25" i="13"/>
  <c r="K26" i="13"/>
  <c r="K30" i="13"/>
  <c r="K33" i="13"/>
  <c r="K36" i="13"/>
  <c r="K37" i="13"/>
  <c r="K39" i="13"/>
  <c r="K43" i="13"/>
  <c r="K46" i="13"/>
  <c r="K50" i="13"/>
  <c r="K51" i="13"/>
  <c r="K52" i="13"/>
  <c r="K54" i="13"/>
  <c r="K55" i="13"/>
  <c r="K59" i="13"/>
  <c r="K60" i="13"/>
  <c r="J4" i="13"/>
  <c r="J6" i="13"/>
  <c r="J7" i="13"/>
  <c r="J10" i="13"/>
  <c r="J13" i="13"/>
  <c r="J15" i="13"/>
  <c r="J17" i="13"/>
  <c r="J19" i="13"/>
  <c r="J22" i="13"/>
  <c r="J23" i="13"/>
  <c r="J26" i="13"/>
  <c r="J33" i="13"/>
  <c r="J37" i="13"/>
  <c r="J39" i="13"/>
  <c r="J40" i="13"/>
  <c r="J43" i="13"/>
  <c r="J46" i="13"/>
  <c r="J51" i="13"/>
  <c r="J58" i="13"/>
  <c r="J60" i="13"/>
  <c r="I4" i="4"/>
  <c r="I18" i="4"/>
  <c r="I20" i="4"/>
  <c r="I23" i="4"/>
  <c r="I24" i="4"/>
  <c r="I26" i="4"/>
  <c r="I27" i="4"/>
  <c r="I34" i="4"/>
  <c r="I38" i="4"/>
  <c r="I44" i="4"/>
  <c r="I47" i="4"/>
  <c r="I50" i="4"/>
  <c r="I52" i="4"/>
  <c r="I54" i="4"/>
  <c r="I61" i="4"/>
  <c r="H61" i="4"/>
  <c r="H59" i="4"/>
  <c r="H52" i="4"/>
  <c r="H47" i="4"/>
  <c r="H44" i="4"/>
  <c r="H41" i="4"/>
  <c r="H40" i="4"/>
  <c r="H38" i="4"/>
  <c r="H34" i="4"/>
  <c r="H27" i="4"/>
  <c r="H24" i="4"/>
  <c r="H23" i="4"/>
  <c r="H20" i="4"/>
  <c r="H18" i="4"/>
  <c r="H16" i="4"/>
  <c r="H14" i="4"/>
  <c r="H11" i="4"/>
  <c r="H7" i="4"/>
  <c r="H6" i="4"/>
  <c r="H4" i="4"/>
  <c r="F60" i="13" l="1"/>
  <c r="E60" i="13"/>
  <c r="I60" i="13"/>
  <c r="L60" i="13" s="1"/>
  <c r="I59" i="13"/>
  <c r="F59" i="13"/>
  <c r="E59" i="13"/>
  <c r="F58" i="13"/>
  <c r="E58" i="13"/>
  <c r="I58" i="13"/>
  <c r="I57" i="13"/>
  <c r="F57" i="13"/>
  <c r="E57" i="13"/>
  <c r="F56" i="13"/>
  <c r="E56" i="13"/>
  <c r="I56" i="13"/>
  <c r="I55" i="13"/>
  <c r="F55" i="13"/>
  <c r="E55" i="13"/>
  <c r="F54" i="13"/>
  <c r="E54" i="13"/>
  <c r="I54" i="13"/>
  <c r="I53" i="13"/>
  <c r="F53" i="13"/>
  <c r="E53" i="13"/>
  <c r="F52" i="13"/>
  <c r="E52" i="13"/>
  <c r="I52" i="13"/>
  <c r="L51" i="13"/>
  <c r="F51" i="13"/>
  <c r="E51" i="13"/>
  <c r="F50" i="13"/>
  <c r="E50" i="13"/>
  <c r="I50" i="13"/>
  <c r="I49" i="13"/>
  <c r="F49" i="13"/>
  <c r="E49" i="13"/>
  <c r="F48" i="13"/>
  <c r="E48" i="13"/>
  <c r="I48" i="13"/>
  <c r="I47" i="13"/>
  <c r="F47" i="13"/>
  <c r="E47" i="13"/>
  <c r="F46" i="13"/>
  <c r="E46" i="13"/>
  <c r="I46" i="13"/>
  <c r="L46" i="13" s="1"/>
  <c r="I45" i="13"/>
  <c r="F45" i="13"/>
  <c r="E45" i="13"/>
  <c r="F44" i="13"/>
  <c r="E44" i="13"/>
  <c r="I44" i="13"/>
  <c r="I43" i="13"/>
  <c r="L43" i="13" s="1"/>
  <c r="F43" i="13"/>
  <c r="E43" i="13"/>
  <c r="F42" i="13"/>
  <c r="E42" i="13"/>
  <c r="I42" i="13"/>
  <c r="I41" i="13"/>
  <c r="F41" i="13"/>
  <c r="E41" i="13"/>
  <c r="F40" i="13"/>
  <c r="E40" i="13"/>
  <c r="I40" i="13"/>
  <c r="I39" i="13"/>
  <c r="L39" i="13" s="1"/>
  <c r="F39" i="13"/>
  <c r="E39" i="13"/>
  <c r="F38" i="13"/>
  <c r="E38" i="13"/>
  <c r="I38" i="13"/>
  <c r="I37" i="13"/>
  <c r="L37" i="13" s="1"/>
  <c r="F37" i="13"/>
  <c r="E37" i="13"/>
  <c r="F36" i="13"/>
  <c r="E36" i="13"/>
  <c r="I36" i="13"/>
  <c r="I35" i="13"/>
  <c r="F35" i="13"/>
  <c r="E35" i="13"/>
  <c r="F34" i="13"/>
  <c r="E34" i="13"/>
  <c r="I34" i="13"/>
  <c r="I33" i="13"/>
  <c r="L33" i="13" s="1"/>
  <c r="F33" i="13"/>
  <c r="E33" i="13"/>
  <c r="F32" i="13"/>
  <c r="E32" i="13"/>
  <c r="I32" i="13"/>
  <c r="I30" i="13"/>
  <c r="F30" i="13"/>
  <c r="E30" i="13"/>
  <c r="F29" i="13"/>
  <c r="E29" i="13"/>
  <c r="I29" i="13"/>
  <c r="I28" i="13"/>
  <c r="F28" i="13"/>
  <c r="E28" i="13"/>
  <c r="F26" i="13"/>
  <c r="E26" i="13"/>
  <c r="I26" i="13"/>
  <c r="L26" i="13" s="1"/>
  <c r="I25" i="13"/>
  <c r="F25" i="13"/>
  <c r="E25" i="13"/>
  <c r="F24" i="13"/>
  <c r="E24" i="13"/>
  <c r="I24" i="13"/>
  <c r="I23" i="13"/>
  <c r="L23" i="13" s="1"/>
  <c r="F23" i="13"/>
  <c r="E23" i="13"/>
  <c r="F22" i="13"/>
  <c r="E22" i="13"/>
  <c r="I22" i="13"/>
  <c r="L22" i="13" s="1"/>
  <c r="I21" i="13"/>
  <c r="F21" i="13"/>
  <c r="E21" i="13"/>
  <c r="F20" i="13"/>
  <c r="E20" i="13"/>
  <c r="I20" i="13"/>
  <c r="I19" i="13"/>
  <c r="L19" i="13" s="1"/>
  <c r="F19" i="13"/>
  <c r="E19" i="13"/>
  <c r="F18" i="13"/>
  <c r="E18" i="13"/>
  <c r="I18" i="13"/>
  <c r="I17" i="13"/>
  <c r="L17" i="13" s="1"/>
  <c r="F17" i="13"/>
  <c r="E17" i="13"/>
  <c r="F16" i="13"/>
  <c r="E16" i="13"/>
  <c r="I16" i="13"/>
  <c r="I15" i="13"/>
  <c r="L15" i="13" s="1"/>
  <c r="F15" i="13"/>
  <c r="E15" i="13"/>
  <c r="F14" i="13"/>
  <c r="E14" i="13"/>
  <c r="I14" i="13"/>
  <c r="I13" i="13"/>
  <c r="L13" i="13" s="1"/>
  <c r="F13" i="13"/>
  <c r="E13" i="13"/>
  <c r="F12" i="13"/>
  <c r="E12" i="13"/>
  <c r="I12" i="13"/>
  <c r="I11" i="13"/>
  <c r="F11" i="13"/>
  <c r="E11" i="13"/>
  <c r="F10" i="13"/>
  <c r="E10" i="13"/>
  <c r="I10" i="13"/>
  <c r="L10" i="13" s="1"/>
  <c r="I8" i="13"/>
  <c r="F8" i="13"/>
  <c r="E8" i="13"/>
  <c r="F7" i="13"/>
  <c r="E7" i="13"/>
  <c r="I7" i="13"/>
  <c r="L7" i="13" s="1"/>
  <c r="I6" i="13"/>
  <c r="F6" i="13"/>
  <c r="E6" i="13"/>
  <c r="F5" i="13"/>
  <c r="E5" i="13"/>
  <c r="I5" i="13"/>
  <c r="I4" i="13"/>
  <c r="L4" i="13" s="1"/>
  <c r="F4" i="13"/>
  <c r="E4" i="13"/>
  <c r="F3" i="13"/>
  <c r="E3" i="13"/>
  <c r="I3" i="13"/>
  <c r="H61" i="13"/>
  <c r="G61" i="13"/>
  <c r="F2" i="13"/>
  <c r="E2" i="13"/>
  <c r="E62" i="13" l="1"/>
  <c r="F62" i="13"/>
  <c r="D61" i="13"/>
  <c r="E61" i="13"/>
  <c r="I2" i="13"/>
  <c r="F61" i="13"/>
  <c r="F62" i="4"/>
  <c r="E62" i="4"/>
  <c r="G48" i="4"/>
  <c r="G49" i="4"/>
  <c r="G50" i="4"/>
  <c r="G51" i="4"/>
  <c r="G52" i="4"/>
  <c r="J52" i="4" s="1"/>
  <c r="G53" i="4"/>
  <c r="G54" i="4"/>
  <c r="G55" i="4"/>
  <c r="G56" i="4"/>
  <c r="G57" i="4"/>
  <c r="G58" i="4"/>
  <c r="G59" i="4"/>
  <c r="G60" i="4"/>
  <c r="G424" i="10"/>
  <c r="H424" i="10"/>
  <c r="G425" i="10"/>
  <c r="H425" i="10"/>
  <c r="G426" i="10"/>
  <c r="H426" i="10"/>
  <c r="G427" i="10"/>
  <c r="H427" i="10"/>
  <c r="G428" i="10"/>
  <c r="H428" i="10"/>
  <c r="G429" i="10"/>
  <c r="H429" i="10"/>
  <c r="G430" i="10"/>
  <c r="H430" i="10"/>
  <c r="G431" i="10"/>
  <c r="H431" i="10"/>
  <c r="G432" i="10"/>
  <c r="H432" i="10"/>
  <c r="G433" i="10"/>
  <c r="H433" i="10"/>
  <c r="G434" i="10"/>
  <c r="H434" i="10"/>
  <c r="G435" i="10"/>
  <c r="H435" i="10"/>
  <c r="G436" i="10"/>
  <c r="H436" i="10"/>
  <c r="G437" i="10"/>
  <c r="H437" i="10"/>
  <c r="G438" i="10"/>
  <c r="H438" i="10"/>
  <c r="G439" i="10"/>
  <c r="H439" i="10"/>
  <c r="G440" i="10"/>
  <c r="H440" i="10"/>
  <c r="G441" i="10"/>
  <c r="H441" i="10"/>
  <c r="G442" i="10"/>
  <c r="H442" i="10"/>
  <c r="G443" i="10"/>
  <c r="H443" i="10"/>
  <c r="G444" i="10"/>
  <c r="H444" i="10"/>
  <c r="G445" i="10"/>
  <c r="H445" i="10"/>
  <c r="G446" i="10"/>
  <c r="H446" i="10"/>
  <c r="G447" i="10"/>
  <c r="H447" i="10"/>
  <c r="G448" i="10"/>
  <c r="H448" i="10"/>
  <c r="G449" i="10"/>
  <c r="H449" i="10"/>
  <c r="G450" i="10"/>
  <c r="H450" i="10"/>
  <c r="G451" i="10"/>
  <c r="H451" i="10"/>
  <c r="G452" i="10"/>
  <c r="H452" i="10"/>
  <c r="G453" i="10"/>
  <c r="H453" i="10"/>
  <c r="G454" i="10"/>
  <c r="H454" i="10"/>
  <c r="G455" i="10"/>
  <c r="H455" i="10"/>
  <c r="G456" i="10"/>
  <c r="H456" i="10"/>
  <c r="G457" i="10"/>
  <c r="H457" i="10"/>
  <c r="G458" i="10"/>
  <c r="H458" i="10"/>
  <c r="G459" i="10"/>
  <c r="H459" i="10"/>
  <c r="G460" i="10"/>
  <c r="H460" i="10"/>
  <c r="G461" i="10"/>
  <c r="H461" i="10"/>
  <c r="G462" i="10"/>
  <c r="H462" i="10"/>
  <c r="G463" i="10"/>
  <c r="H463" i="10"/>
  <c r="G464" i="10"/>
  <c r="H464" i="10"/>
  <c r="G465" i="10"/>
  <c r="H465" i="10"/>
  <c r="G466" i="10"/>
  <c r="H466" i="10"/>
  <c r="G467" i="10"/>
  <c r="H467" i="10"/>
  <c r="G468" i="10"/>
  <c r="H468" i="10"/>
  <c r="G469" i="10"/>
  <c r="H469" i="10"/>
  <c r="G470" i="10"/>
  <c r="H470" i="10"/>
  <c r="G471" i="10"/>
  <c r="H471" i="10"/>
  <c r="G472" i="10"/>
  <c r="H472" i="10"/>
  <c r="G473" i="10"/>
  <c r="H473" i="10"/>
  <c r="G474" i="10"/>
  <c r="H474" i="10"/>
  <c r="G475" i="10"/>
  <c r="H475" i="10"/>
  <c r="G476" i="10"/>
  <c r="H476" i="10"/>
  <c r="G477" i="10"/>
  <c r="H477" i="10"/>
  <c r="G478" i="10"/>
  <c r="H478" i="10"/>
  <c r="G479" i="10"/>
  <c r="H479" i="10"/>
  <c r="G480" i="10"/>
  <c r="H480" i="10"/>
  <c r="G481" i="10"/>
  <c r="H481" i="10"/>
  <c r="G482" i="10"/>
  <c r="H482" i="10"/>
  <c r="G483" i="10"/>
  <c r="H483" i="10"/>
  <c r="G484" i="10"/>
  <c r="H484" i="10"/>
  <c r="G485" i="10"/>
  <c r="H485" i="10"/>
  <c r="G486" i="10"/>
  <c r="H486" i="10"/>
  <c r="G487" i="10"/>
  <c r="H487" i="10"/>
  <c r="G488" i="10"/>
  <c r="H488" i="10"/>
  <c r="G489" i="10"/>
  <c r="H489" i="10"/>
  <c r="G490" i="10"/>
  <c r="H490" i="10"/>
  <c r="G491" i="10"/>
  <c r="H491" i="10"/>
  <c r="G492" i="10"/>
  <c r="H492" i="10"/>
  <c r="G493" i="10"/>
  <c r="H493" i="10"/>
  <c r="G494" i="10"/>
  <c r="H494" i="10"/>
  <c r="G495" i="10"/>
  <c r="H495" i="10"/>
  <c r="G496" i="10"/>
  <c r="H496" i="10"/>
  <c r="G497" i="10"/>
  <c r="H497" i="10"/>
  <c r="G498" i="10"/>
  <c r="H498" i="10"/>
  <c r="G499" i="10"/>
  <c r="H499" i="10"/>
  <c r="G500" i="10"/>
  <c r="H500" i="10"/>
  <c r="G501" i="10"/>
  <c r="H501" i="10"/>
  <c r="G502" i="10"/>
  <c r="H502" i="10"/>
  <c r="G503" i="10"/>
  <c r="H503" i="10"/>
  <c r="G504" i="10"/>
  <c r="H504" i="10"/>
  <c r="G505" i="10"/>
  <c r="H505" i="10"/>
  <c r="G506" i="10"/>
  <c r="H506" i="10"/>
  <c r="G507" i="10"/>
  <c r="H507" i="10"/>
  <c r="G508" i="10"/>
  <c r="H508" i="10"/>
  <c r="G509" i="10"/>
  <c r="H509" i="10"/>
  <c r="G510" i="10"/>
  <c r="H510" i="10"/>
  <c r="G511" i="10"/>
  <c r="H511" i="10"/>
  <c r="G512" i="10"/>
  <c r="H512" i="10"/>
  <c r="G513" i="10"/>
  <c r="H513" i="10"/>
  <c r="G514" i="10"/>
  <c r="H514" i="10"/>
  <c r="G515" i="10"/>
  <c r="H515" i="10"/>
  <c r="G516" i="10"/>
  <c r="H516" i="10"/>
  <c r="G517" i="10"/>
  <c r="H517" i="10"/>
  <c r="G518" i="10"/>
  <c r="H518" i="10"/>
  <c r="G519" i="10"/>
  <c r="H519" i="10"/>
  <c r="G520" i="10"/>
  <c r="H520" i="10"/>
  <c r="G521" i="10"/>
  <c r="H521" i="10"/>
  <c r="G522" i="10"/>
  <c r="H522" i="10"/>
  <c r="G523" i="10"/>
  <c r="H523" i="10"/>
  <c r="G524" i="10"/>
  <c r="H524" i="10"/>
  <c r="G525" i="10"/>
  <c r="H525" i="10"/>
  <c r="G526" i="10"/>
  <c r="H526" i="10"/>
  <c r="G527" i="10"/>
  <c r="H527" i="10"/>
  <c r="G528" i="10"/>
  <c r="H528" i="10"/>
  <c r="G529" i="10"/>
  <c r="H529" i="10"/>
  <c r="G530" i="10"/>
  <c r="H530" i="10"/>
  <c r="G531" i="10"/>
  <c r="H531" i="10"/>
  <c r="G532" i="10"/>
  <c r="H532" i="10"/>
  <c r="G533" i="10"/>
  <c r="H533" i="10"/>
  <c r="G534" i="10"/>
  <c r="H534" i="10"/>
  <c r="G535" i="10"/>
  <c r="H535" i="10"/>
  <c r="G536" i="10"/>
  <c r="H536" i="10"/>
  <c r="G537" i="10"/>
  <c r="H537" i="10"/>
  <c r="G538" i="10"/>
  <c r="H538" i="10"/>
  <c r="G539" i="10"/>
  <c r="H539" i="10"/>
  <c r="G540" i="10"/>
  <c r="H540" i="10"/>
  <c r="G541" i="10"/>
  <c r="H541" i="10"/>
  <c r="G542" i="10"/>
  <c r="H542" i="10"/>
  <c r="G543" i="10"/>
  <c r="H543" i="10"/>
  <c r="G544" i="10"/>
  <c r="H544" i="10"/>
  <c r="G545" i="10"/>
  <c r="H545" i="10"/>
  <c r="G546" i="10"/>
  <c r="H546" i="10"/>
  <c r="G547" i="10"/>
  <c r="H547" i="10"/>
  <c r="G548" i="10"/>
  <c r="H548" i="10"/>
  <c r="G549" i="10"/>
  <c r="H549" i="10"/>
  <c r="G550" i="10"/>
  <c r="H550" i="10"/>
  <c r="G551" i="10"/>
  <c r="H551" i="10"/>
  <c r="G552" i="10"/>
  <c r="H552" i="10"/>
  <c r="G553" i="10"/>
  <c r="H553" i="10"/>
  <c r="G554" i="10"/>
  <c r="H554" i="10"/>
  <c r="G555" i="10"/>
  <c r="H555" i="10"/>
  <c r="G556" i="10"/>
  <c r="H556" i="10"/>
  <c r="G557" i="10"/>
  <c r="H557" i="10"/>
  <c r="G558" i="10"/>
  <c r="H558" i="10"/>
  <c r="G559" i="10"/>
  <c r="H559" i="10"/>
  <c r="G560" i="10"/>
  <c r="H560" i="10"/>
  <c r="G561" i="10"/>
  <c r="H561" i="10"/>
  <c r="G562" i="10"/>
  <c r="H562" i="10"/>
  <c r="G563" i="10"/>
  <c r="H563" i="10"/>
  <c r="G564" i="10"/>
  <c r="H564" i="10"/>
  <c r="G565" i="10"/>
  <c r="H565" i="10"/>
  <c r="G566" i="10"/>
  <c r="H566" i="10"/>
  <c r="G567" i="10"/>
  <c r="H567" i="10"/>
  <c r="G568" i="10"/>
  <c r="H568" i="10"/>
  <c r="G569" i="10"/>
  <c r="H569" i="10"/>
  <c r="G570" i="10"/>
  <c r="H570" i="10"/>
  <c r="G571" i="10"/>
  <c r="H571" i="10"/>
  <c r="G572" i="10"/>
  <c r="H572" i="10"/>
  <c r="G573" i="10"/>
  <c r="H573" i="10"/>
  <c r="G574" i="10"/>
  <c r="H574" i="10"/>
  <c r="G575" i="10"/>
  <c r="H575" i="10"/>
  <c r="G576" i="10"/>
  <c r="H576" i="10"/>
  <c r="G577" i="10"/>
  <c r="H577" i="10"/>
  <c r="G578" i="10"/>
  <c r="H578" i="10"/>
  <c r="G579" i="10"/>
  <c r="H579" i="10"/>
  <c r="G580" i="10"/>
  <c r="H580" i="10"/>
  <c r="G581" i="10"/>
  <c r="H581" i="10"/>
  <c r="G582" i="10"/>
  <c r="H582" i="10"/>
  <c r="G583" i="10"/>
  <c r="H583" i="10"/>
  <c r="G584" i="10"/>
  <c r="H584" i="10"/>
  <c r="G585" i="10"/>
  <c r="H585" i="10"/>
  <c r="G586" i="10"/>
  <c r="H586" i="10"/>
  <c r="G587" i="10"/>
  <c r="H587" i="10"/>
  <c r="G588" i="10"/>
  <c r="H588" i="10"/>
  <c r="G589" i="10"/>
  <c r="H589" i="10"/>
  <c r="G590" i="10"/>
  <c r="H590" i="10"/>
  <c r="G591" i="10"/>
  <c r="H591" i="10"/>
  <c r="G592" i="10"/>
  <c r="H592" i="10"/>
  <c r="G593" i="10"/>
  <c r="H593" i="10"/>
  <c r="G594" i="10"/>
  <c r="H594" i="10"/>
  <c r="G595" i="10"/>
  <c r="H595" i="10"/>
  <c r="G596" i="10"/>
  <c r="H596" i="10"/>
  <c r="G597" i="10"/>
  <c r="H597" i="10"/>
  <c r="G598" i="10"/>
  <c r="H598" i="10"/>
  <c r="G599" i="10"/>
  <c r="H599" i="10"/>
  <c r="G600" i="10"/>
  <c r="H600" i="10"/>
  <c r="G601" i="10"/>
  <c r="H601" i="10"/>
  <c r="G602" i="10"/>
  <c r="H602" i="10"/>
  <c r="G603" i="10"/>
  <c r="H603" i="10"/>
  <c r="G604" i="10"/>
  <c r="H604" i="10"/>
  <c r="G605" i="10"/>
  <c r="H605" i="10"/>
  <c r="G606" i="10"/>
  <c r="H606" i="10"/>
  <c r="G607" i="10"/>
  <c r="H607" i="10"/>
  <c r="G608" i="10"/>
  <c r="H608" i="10"/>
  <c r="G609" i="10"/>
  <c r="H609" i="10"/>
  <c r="G610" i="10"/>
  <c r="H610" i="10"/>
  <c r="G611" i="10"/>
  <c r="H611" i="10"/>
  <c r="G612" i="10"/>
  <c r="H612" i="10"/>
  <c r="G613" i="10"/>
  <c r="H613" i="10"/>
  <c r="G614" i="10"/>
  <c r="H614" i="10"/>
  <c r="G615" i="10"/>
  <c r="H615" i="10"/>
  <c r="G616" i="10"/>
  <c r="H616" i="10"/>
  <c r="G617" i="10"/>
  <c r="H617" i="10"/>
  <c r="G618" i="10"/>
  <c r="H618" i="10"/>
  <c r="G619" i="10"/>
  <c r="H619" i="10"/>
  <c r="G620" i="10"/>
  <c r="H620" i="10"/>
  <c r="G621" i="10"/>
  <c r="H621" i="10"/>
  <c r="G622" i="10"/>
  <c r="H622" i="10"/>
  <c r="G623" i="10"/>
  <c r="H623" i="10"/>
  <c r="G624" i="10"/>
  <c r="H624" i="10"/>
  <c r="G625" i="10"/>
  <c r="H625" i="10"/>
  <c r="G626" i="10"/>
  <c r="H626" i="10"/>
  <c r="G627" i="10"/>
  <c r="H627" i="10"/>
  <c r="G628" i="10"/>
  <c r="H628" i="10"/>
  <c r="G629" i="10"/>
  <c r="H629" i="10"/>
  <c r="G630" i="10"/>
  <c r="H630" i="10"/>
  <c r="G631" i="10"/>
  <c r="H631" i="10"/>
  <c r="G632" i="10"/>
  <c r="H632" i="10"/>
  <c r="G633" i="10"/>
  <c r="H633" i="10"/>
  <c r="G634" i="10"/>
  <c r="H634" i="10"/>
  <c r="G635" i="10"/>
  <c r="H635" i="10"/>
  <c r="G636" i="10"/>
  <c r="H636" i="10"/>
  <c r="G637" i="10"/>
  <c r="H637" i="10"/>
  <c r="G638" i="10"/>
  <c r="H638" i="10"/>
  <c r="G639" i="10"/>
  <c r="H639" i="10"/>
  <c r="G640" i="10"/>
  <c r="H640" i="10"/>
  <c r="G641" i="10"/>
  <c r="H641" i="10"/>
  <c r="G642" i="10"/>
  <c r="H642" i="10"/>
  <c r="G643" i="10"/>
  <c r="H643" i="10"/>
  <c r="G644" i="10"/>
  <c r="H644" i="10"/>
  <c r="G645" i="10"/>
  <c r="H645" i="10"/>
  <c r="G646" i="10"/>
  <c r="H646" i="10"/>
  <c r="G647" i="10"/>
  <c r="H647" i="10"/>
  <c r="G648" i="10"/>
  <c r="H648" i="10"/>
  <c r="G649" i="10"/>
  <c r="H649" i="10"/>
  <c r="G650" i="10"/>
  <c r="H650" i="10"/>
  <c r="G651" i="10"/>
  <c r="H651" i="10"/>
  <c r="G652" i="10"/>
  <c r="H652" i="10"/>
  <c r="G653" i="10"/>
  <c r="H653" i="10"/>
  <c r="G654" i="10"/>
  <c r="H654" i="10"/>
  <c r="G655" i="10"/>
  <c r="H655" i="10"/>
  <c r="G656" i="10"/>
  <c r="H656" i="10"/>
  <c r="G657" i="10"/>
  <c r="H657" i="10"/>
  <c r="G658" i="10"/>
  <c r="H658" i="10"/>
  <c r="G659" i="10"/>
  <c r="H659" i="10"/>
  <c r="G660" i="10"/>
  <c r="H660" i="10"/>
  <c r="G661" i="10"/>
  <c r="H661" i="10"/>
  <c r="G662" i="10"/>
  <c r="H662" i="10"/>
  <c r="G663" i="10"/>
  <c r="H663" i="10"/>
  <c r="G664" i="10"/>
  <c r="H664" i="10"/>
  <c r="G665" i="10"/>
  <c r="H665" i="10"/>
  <c r="G666" i="10"/>
  <c r="H666" i="10"/>
  <c r="G667" i="10"/>
  <c r="H667" i="10"/>
  <c r="G668" i="10"/>
  <c r="H668" i="10"/>
  <c r="G669" i="10"/>
  <c r="H669" i="10"/>
  <c r="G670" i="10"/>
  <c r="H670" i="10"/>
  <c r="G671" i="10"/>
  <c r="H671" i="10"/>
  <c r="G672" i="10"/>
  <c r="H672" i="10"/>
  <c r="G673" i="10"/>
  <c r="H673" i="10"/>
  <c r="G674" i="10"/>
  <c r="H674" i="10"/>
  <c r="G675" i="10"/>
  <c r="H675" i="10"/>
  <c r="G676" i="10"/>
  <c r="H676" i="10"/>
  <c r="G677" i="10"/>
  <c r="H677" i="10"/>
  <c r="G678" i="10"/>
  <c r="H678" i="10"/>
  <c r="G679" i="10"/>
  <c r="H679" i="10"/>
  <c r="G680" i="10"/>
  <c r="H680" i="10"/>
  <c r="G681" i="10"/>
  <c r="H681" i="10"/>
  <c r="G682" i="10"/>
  <c r="H682" i="10"/>
  <c r="G683" i="10"/>
  <c r="H683" i="10"/>
  <c r="G684" i="10"/>
  <c r="H684" i="10"/>
  <c r="G685" i="10"/>
  <c r="H685" i="10"/>
  <c r="G686" i="10"/>
  <c r="H686" i="10"/>
  <c r="G687" i="10"/>
  <c r="H687" i="10"/>
  <c r="G688" i="10"/>
  <c r="H688" i="10"/>
  <c r="G689" i="10"/>
  <c r="H689" i="10"/>
  <c r="G690" i="10"/>
  <c r="H690" i="10"/>
  <c r="G691" i="10"/>
  <c r="H691" i="10"/>
  <c r="G692" i="10"/>
  <c r="H692" i="10"/>
  <c r="G693" i="10"/>
  <c r="H693" i="10"/>
  <c r="G694" i="10"/>
  <c r="H694" i="10"/>
  <c r="G695" i="10"/>
  <c r="H695" i="10"/>
  <c r="G696" i="10"/>
  <c r="H696" i="10"/>
  <c r="G697" i="10"/>
  <c r="H697" i="10"/>
  <c r="G698" i="10"/>
  <c r="H698" i="10"/>
  <c r="G699" i="10"/>
  <c r="H699" i="10"/>
  <c r="G700" i="10"/>
  <c r="H700" i="10"/>
  <c r="G701" i="10"/>
  <c r="H701" i="10"/>
  <c r="G702" i="10"/>
  <c r="H702" i="10"/>
  <c r="G703" i="10"/>
  <c r="H703" i="10"/>
  <c r="G704" i="10"/>
  <c r="H704" i="10"/>
  <c r="G705" i="10"/>
  <c r="H705" i="10"/>
  <c r="G706" i="10"/>
  <c r="H706" i="10"/>
  <c r="G707" i="10"/>
  <c r="H707" i="10"/>
  <c r="G708" i="10"/>
  <c r="H708" i="10"/>
  <c r="G709" i="10"/>
  <c r="H709" i="10"/>
  <c r="G710" i="10"/>
  <c r="H710" i="10"/>
  <c r="G711" i="10"/>
  <c r="H711" i="10"/>
  <c r="G712" i="10"/>
  <c r="H712" i="10"/>
  <c r="G713" i="10"/>
  <c r="H713" i="10"/>
  <c r="G714" i="10"/>
  <c r="H714" i="10"/>
  <c r="G715" i="10"/>
  <c r="H715" i="10"/>
  <c r="G716" i="10"/>
  <c r="H716" i="10"/>
  <c r="G717" i="10"/>
  <c r="H717" i="10"/>
  <c r="G718" i="10"/>
  <c r="H718" i="10"/>
  <c r="G719" i="10"/>
  <c r="H719" i="10"/>
  <c r="G720" i="10"/>
  <c r="H720" i="10"/>
  <c r="G721" i="10"/>
  <c r="H721" i="10"/>
  <c r="G722" i="10"/>
  <c r="H722" i="10"/>
  <c r="G723" i="10"/>
  <c r="H723" i="10"/>
  <c r="G724" i="10"/>
  <c r="H724" i="10"/>
  <c r="G725" i="10"/>
  <c r="H725" i="10"/>
  <c r="G726" i="10"/>
  <c r="H726" i="10"/>
  <c r="G727" i="10"/>
  <c r="H727" i="10"/>
  <c r="G728" i="10"/>
  <c r="H728" i="10"/>
  <c r="G729" i="10"/>
  <c r="H729" i="10"/>
  <c r="G730" i="10"/>
  <c r="H730" i="10"/>
  <c r="G731" i="10"/>
  <c r="H731" i="10"/>
  <c r="G732" i="10"/>
  <c r="H732" i="10"/>
  <c r="G733" i="10"/>
  <c r="H733" i="10"/>
  <c r="G734" i="10"/>
  <c r="H734" i="10"/>
  <c r="G735" i="10"/>
  <c r="H735" i="10"/>
  <c r="G736" i="10"/>
  <c r="H736" i="10"/>
  <c r="G737" i="10"/>
  <c r="H737" i="10"/>
  <c r="G738" i="10"/>
  <c r="H738" i="10"/>
  <c r="G739" i="10"/>
  <c r="H739" i="10"/>
  <c r="G740" i="10"/>
  <c r="H740" i="10"/>
  <c r="G741" i="10"/>
  <c r="H741" i="10"/>
  <c r="G742" i="10"/>
  <c r="H742" i="10"/>
  <c r="G743" i="10"/>
  <c r="H743" i="10"/>
  <c r="G744" i="10"/>
  <c r="H744" i="10"/>
  <c r="G745" i="10"/>
  <c r="H745" i="10"/>
  <c r="G746" i="10"/>
  <c r="H746" i="10"/>
  <c r="G747" i="10"/>
  <c r="H747" i="10"/>
  <c r="G748" i="10"/>
  <c r="H748" i="10"/>
  <c r="G749" i="10"/>
  <c r="H749" i="10"/>
  <c r="G750" i="10"/>
  <c r="H750" i="10"/>
  <c r="G751" i="10"/>
  <c r="H751" i="10"/>
  <c r="G752" i="10"/>
  <c r="H752" i="10"/>
  <c r="G753" i="10"/>
  <c r="H753" i="10"/>
  <c r="G754" i="10"/>
  <c r="H754" i="10"/>
  <c r="G755" i="10"/>
  <c r="H755" i="10"/>
  <c r="G756" i="10"/>
  <c r="H756" i="10"/>
  <c r="G757" i="10"/>
  <c r="H757" i="10"/>
  <c r="G758" i="10"/>
  <c r="H758" i="10"/>
  <c r="G759" i="10"/>
  <c r="H759" i="10"/>
  <c r="G760" i="10"/>
  <c r="H760" i="10"/>
  <c r="G761" i="10"/>
  <c r="H761" i="10"/>
  <c r="G762" i="10"/>
  <c r="H762" i="10"/>
  <c r="G763" i="10"/>
  <c r="H763" i="10"/>
  <c r="G764" i="10"/>
  <c r="H764" i="10"/>
  <c r="G765" i="10"/>
  <c r="H765" i="10"/>
  <c r="G766" i="10"/>
  <c r="H766" i="10"/>
  <c r="G767" i="10"/>
  <c r="H767" i="10"/>
  <c r="G768" i="10"/>
  <c r="H768" i="10"/>
  <c r="G769" i="10"/>
  <c r="H769" i="10"/>
  <c r="G770" i="10"/>
  <c r="H770" i="10"/>
  <c r="G771" i="10"/>
  <c r="H771" i="10"/>
  <c r="G772" i="10"/>
  <c r="H772" i="10"/>
  <c r="G773" i="10"/>
  <c r="H773" i="10"/>
  <c r="G774" i="10"/>
  <c r="H774" i="10"/>
  <c r="G775" i="10"/>
  <c r="H775" i="10"/>
  <c r="G776" i="10"/>
  <c r="H776" i="10"/>
  <c r="G777" i="10"/>
  <c r="H777" i="10"/>
  <c r="G778" i="10"/>
  <c r="H778" i="10"/>
  <c r="G779" i="10"/>
  <c r="H779" i="10"/>
  <c r="G780" i="10"/>
  <c r="H780" i="10"/>
  <c r="G781" i="10"/>
  <c r="H781" i="10"/>
  <c r="G782" i="10"/>
  <c r="H782" i="10"/>
  <c r="G783" i="10"/>
  <c r="H783" i="10"/>
  <c r="G784" i="10"/>
  <c r="H784" i="10"/>
  <c r="G785" i="10"/>
  <c r="H785" i="10"/>
  <c r="G786" i="10"/>
  <c r="H786" i="10"/>
  <c r="G787" i="10"/>
  <c r="H787" i="10"/>
  <c r="G788" i="10"/>
  <c r="H788" i="10"/>
  <c r="G789" i="10"/>
  <c r="H789" i="10"/>
  <c r="G790" i="10"/>
  <c r="H790" i="10"/>
  <c r="G791" i="10"/>
  <c r="H791" i="10"/>
  <c r="G792" i="10"/>
  <c r="H792" i="10"/>
  <c r="G793" i="10"/>
  <c r="H793" i="10"/>
  <c r="G794" i="10"/>
  <c r="H794" i="10"/>
  <c r="G795" i="10"/>
  <c r="H795" i="10"/>
  <c r="G796" i="10"/>
  <c r="H796" i="10"/>
  <c r="G797" i="10"/>
  <c r="H797" i="10"/>
  <c r="G798" i="10"/>
  <c r="H798" i="10"/>
  <c r="G799" i="10"/>
  <c r="H799" i="10"/>
  <c r="G800" i="10"/>
  <c r="H800" i="10"/>
  <c r="G801" i="10"/>
  <c r="H801" i="10"/>
  <c r="G802" i="10"/>
  <c r="H802" i="10"/>
  <c r="G803" i="10"/>
  <c r="H803" i="10"/>
  <c r="G804" i="10"/>
  <c r="H804" i="10"/>
  <c r="G805" i="10"/>
  <c r="H805" i="10"/>
  <c r="G806" i="10"/>
  <c r="H806" i="10"/>
  <c r="G807" i="10"/>
  <c r="H807" i="10"/>
  <c r="G808" i="10"/>
  <c r="H808" i="10"/>
  <c r="G809" i="10"/>
  <c r="H809" i="10"/>
  <c r="G810" i="10"/>
  <c r="H810" i="10"/>
  <c r="G811" i="10"/>
  <c r="H811" i="10"/>
  <c r="G812" i="10"/>
  <c r="H812" i="10"/>
  <c r="G813" i="10"/>
  <c r="H813" i="10"/>
  <c r="G814" i="10"/>
  <c r="H814" i="10"/>
  <c r="G815" i="10"/>
  <c r="H815" i="10"/>
  <c r="G816" i="10"/>
  <c r="H816" i="10"/>
  <c r="G817" i="10"/>
  <c r="H817" i="10"/>
  <c r="G818" i="10"/>
  <c r="H818" i="10"/>
  <c r="G819" i="10"/>
  <c r="H819" i="10"/>
  <c r="G820" i="10"/>
  <c r="H820" i="10"/>
  <c r="G821" i="10"/>
  <c r="H821" i="10"/>
  <c r="G822" i="10"/>
  <c r="H822" i="10"/>
  <c r="G823" i="10"/>
  <c r="H823" i="10"/>
  <c r="G824" i="10"/>
  <c r="H824" i="10"/>
  <c r="G825" i="10"/>
  <c r="H825" i="10"/>
  <c r="G826" i="10"/>
  <c r="H826" i="10"/>
  <c r="G827" i="10"/>
  <c r="H827" i="10"/>
  <c r="G828" i="10"/>
  <c r="H828" i="10"/>
  <c r="G829" i="10"/>
  <c r="H829" i="10"/>
  <c r="G830" i="10"/>
  <c r="H830" i="10"/>
  <c r="G831" i="10"/>
  <c r="H831" i="10"/>
  <c r="G832" i="10"/>
  <c r="H832" i="10"/>
  <c r="G833" i="10"/>
  <c r="H833" i="10"/>
  <c r="G834" i="10"/>
  <c r="H834" i="10"/>
  <c r="G835" i="10"/>
  <c r="H835" i="10"/>
  <c r="G836" i="10"/>
  <c r="H836" i="10"/>
  <c r="G837" i="10"/>
  <c r="H837" i="10"/>
  <c r="G838" i="10"/>
  <c r="H838" i="10"/>
  <c r="G839" i="10"/>
  <c r="H839" i="10"/>
  <c r="G840" i="10"/>
  <c r="H840" i="10"/>
  <c r="G841" i="10"/>
  <c r="H841" i="10"/>
  <c r="G842" i="10"/>
  <c r="H842" i="10"/>
  <c r="G843" i="10"/>
  <c r="H843" i="10"/>
  <c r="G844" i="10"/>
  <c r="H844" i="10"/>
  <c r="G845" i="10"/>
  <c r="H845" i="10"/>
  <c r="G846" i="10"/>
  <c r="H846" i="10"/>
  <c r="G847" i="10"/>
  <c r="H847" i="10"/>
  <c r="G848" i="10"/>
  <c r="H848" i="10"/>
  <c r="G849" i="10"/>
  <c r="H849" i="10"/>
  <c r="G850" i="10"/>
  <c r="H850" i="10"/>
  <c r="G851" i="10"/>
  <c r="H851" i="10"/>
  <c r="G852" i="10"/>
  <c r="H852" i="10"/>
  <c r="G853" i="10"/>
  <c r="H853" i="10"/>
  <c r="G854" i="10"/>
  <c r="H854" i="10"/>
  <c r="G855" i="10"/>
  <c r="H855" i="10"/>
  <c r="G856" i="10"/>
  <c r="H856" i="10"/>
  <c r="G857" i="10"/>
  <c r="H857" i="10"/>
  <c r="G858" i="10"/>
  <c r="H858" i="10"/>
  <c r="G859" i="10"/>
  <c r="H859" i="10"/>
  <c r="G860" i="10"/>
  <c r="H860" i="10"/>
  <c r="G861" i="10"/>
  <c r="H861" i="10"/>
  <c r="G862" i="10"/>
  <c r="H862" i="10"/>
  <c r="G863" i="10"/>
  <c r="H863" i="10"/>
  <c r="G864" i="10"/>
  <c r="H864" i="10"/>
  <c r="G865" i="10"/>
  <c r="H865" i="10"/>
  <c r="G866" i="10"/>
  <c r="H866" i="10"/>
  <c r="G867" i="10"/>
  <c r="H867" i="10"/>
  <c r="G868" i="10"/>
  <c r="H868" i="10"/>
  <c r="G869" i="10"/>
  <c r="H869" i="10"/>
  <c r="G870" i="10"/>
  <c r="H870" i="10"/>
  <c r="G871" i="10"/>
  <c r="H871" i="10"/>
  <c r="G872" i="10"/>
  <c r="H872" i="10"/>
  <c r="G873" i="10"/>
  <c r="H873" i="10"/>
  <c r="G874" i="10"/>
  <c r="H874" i="10"/>
  <c r="G875" i="10"/>
  <c r="H875" i="10"/>
  <c r="G876" i="10"/>
  <c r="H876" i="10"/>
  <c r="G877" i="10"/>
  <c r="H877" i="10"/>
  <c r="G878" i="10"/>
  <c r="H878" i="10"/>
  <c r="G879" i="10"/>
  <c r="H879" i="10"/>
  <c r="G880" i="10"/>
  <c r="H880" i="10"/>
  <c r="G881" i="10"/>
  <c r="H881" i="10"/>
  <c r="G882" i="10"/>
  <c r="H882" i="10"/>
  <c r="G883" i="10"/>
  <c r="H883" i="10"/>
  <c r="G884" i="10"/>
  <c r="H884" i="10"/>
  <c r="G885" i="10"/>
  <c r="H885" i="10"/>
  <c r="G886" i="10"/>
  <c r="H886" i="10"/>
  <c r="G887" i="10"/>
  <c r="H887" i="10"/>
  <c r="G888" i="10"/>
  <c r="H888" i="10"/>
  <c r="G889" i="10"/>
  <c r="H889" i="10"/>
  <c r="G890" i="10"/>
  <c r="H890" i="10"/>
  <c r="G891" i="10"/>
  <c r="H891" i="10"/>
  <c r="G892" i="10"/>
  <c r="H892" i="10"/>
  <c r="G893" i="10"/>
  <c r="H893" i="10"/>
  <c r="G894" i="10"/>
  <c r="H894" i="10"/>
  <c r="G895" i="10"/>
  <c r="H895" i="10"/>
  <c r="G896" i="10"/>
  <c r="H896" i="10"/>
  <c r="G897" i="10"/>
  <c r="H897" i="10"/>
  <c r="G898" i="10"/>
  <c r="H898" i="10"/>
  <c r="G899" i="10"/>
  <c r="H899" i="10"/>
  <c r="G900" i="10"/>
  <c r="H900" i="10"/>
  <c r="G901" i="10"/>
  <c r="H901" i="10"/>
  <c r="G902" i="10"/>
  <c r="H902" i="10"/>
  <c r="G903" i="10"/>
  <c r="H903" i="10"/>
  <c r="G904" i="10"/>
  <c r="H904" i="10"/>
  <c r="G905" i="10"/>
  <c r="H905" i="10"/>
  <c r="G906" i="10"/>
  <c r="H906" i="10"/>
  <c r="G907" i="10"/>
  <c r="H907" i="10"/>
  <c r="G908" i="10"/>
  <c r="H908" i="10"/>
  <c r="G909" i="10"/>
  <c r="H909" i="10"/>
  <c r="G910" i="10"/>
  <c r="H910" i="10"/>
  <c r="G911" i="10"/>
  <c r="H911" i="10"/>
  <c r="G912" i="10"/>
  <c r="H912" i="10"/>
  <c r="G913" i="10"/>
  <c r="H913" i="10"/>
  <c r="G914" i="10"/>
  <c r="H914" i="10"/>
  <c r="G915" i="10"/>
  <c r="H915" i="10"/>
  <c r="G916" i="10"/>
  <c r="H916" i="10"/>
  <c r="G917" i="10"/>
  <c r="H917" i="10"/>
  <c r="G918" i="10"/>
  <c r="H918" i="10"/>
  <c r="G919" i="10"/>
  <c r="H919" i="10"/>
  <c r="G920" i="10"/>
  <c r="H920" i="10"/>
  <c r="G921" i="10"/>
  <c r="H921" i="10"/>
  <c r="G922" i="10"/>
  <c r="H922" i="10"/>
  <c r="G923" i="10"/>
  <c r="H923" i="10"/>
  <c r="G924" i="10"/>
  <c r="H924" i="10"/>
  <c r="G925" i="10"/>
  <c r="H925" i="10"/>
  <c r="G926" i="10"/>
  <c r="H926" i="10"/>
  <c r="G927" i="10"/>
  <c r="H927" i="10"/>
  <c r="G928" i="10"/>
  <c r="H928" i="10"/>
  <c r="G929" i="10"/>
  <c r="H929" i="10"/>
  <c r="G930" i="10"/>
  <c r="H930" i="10"/>
  <c r="G931" i="10"/>
  <c r="H931" i="10"/>
  <c r="G932" i="10"/>
  <c r="H932" i="10"/>
  <c r="G933" i="10"/>
  <c r="H933" i="10"/>
  <c r="G934" i="10"/>
  <c r="H934" i="10"/>
  <c r="G935" i="10"/>
  <c r="H935" i="10"/>
  <c r="G936" i="10"/>
  <c r="H936" i="10"/>
  <c r="G937" i="10"/>
  <c r="H937" i="10"/>
  <c r="G938" i="10"/>
  <c r="H938" i="10"/>
  <c r="G939" i="10"/>
  <c r="H939" i="10"/>
  <c r="G940" i="10"/>
  <c r="H940" i="10"/>
  <c r="G941" i="10"/>
  <c r="H941" i="10"/>
  <c r="G942" i="10"/>
  <c r="H942" i="10"/>
  <c r="G943" i="10"/>
  <c r="H943" i="10"/>
  <c r="G944" i="10"/>
  <c r="H944" i="10"/>
  <c r="G945" i="10"/>
  <c r="H945" i="10"/>
  <c r="G946" i="10"/>
  <c r="H946" i="10"/>
  <c r="G947" i="10"/>
  <c r="H947" i="10"/>
  <c r="G948" i="10"/>
  <c r="H948" i="10"/>
  <c r="G949" i="10"/>
  <c r="H949" i="10"/>
  <c r="G950" i="10"/>
  <c r="H950" i="10"/>
  <c r="G951" i="10"/>
  <c r="H951" i="10"/>
  <c r="G952" i="10"/>
  <c r="H952" i="10"/>
  <c r="G953" i="10"/>
  <c r="H953" i="10"/>
  <c r="G954" i="10"/>
  <c r="H954" i="10"/>
  <c r="G955" i="10"/>
  <c r="H955" i="10"/>
  <c r="G956" i="10"/>
  <c r="H956" i="10"/>
  <c r="G957" i="10"/>
  <c r="H957" i="10"/>
  <c r="G958" i="10"/>
  <c r="H958" i="10"/>
  <c r="G959" i="10"/>
  <c r="H959" i="10"/>
  <c r="G960" i="10"/>
  <c r="H960" i="10"/>
  <c r="G961" i="10"/>
  <c r="H961" i="10"/>
  <c r="G962" i="10"/>
  <c r="H962" i="10"/>
  <c r="G963" i="10"/>
  <c r="H963" i="10"/>
  <c r="G964" i="10"/>
  <c r="H964" i="10"/>
  <c r="G965" i="10"/>
  <c r="H965" i="10"/>
  <c r="G966" i="10"/>
  <c r="H966" i="10"/>
  <c r="G967" i="10"/>
  <c r="H967" i="10"/>
  <c r="G968" i="10"/>
  <c r="H968" i="10"/>
  <c r="G969" i="10"/>
  <c r="H969" i="10"/>
  <c r="G970" i="10"/>
  <c r="H970" i="10"/>
  <c r="G971" i="10"/>
  <c r="H971" i="10"/>
  <c r="G972" i="10"/>
  <c r="H972" i="10"/>
  <c r="G973" i="10"/>
  <c r="H973" i="10"/>
  <c r="G974" i="10"/>
  <c r="H974" i="10"/>
  <c r="G975" i="10"/>
  <c r="H975" i="10"/>
  <c r="G976" i="10"/>
  <c r="H976" i="10"/>
  <c r="G977" i="10"/>
  <c r="H977" i="10"/>
  <c r="G978" i="10"/>
  <c r="H978" i="10"/>
  <c r="G979" i="10"/>
  <c r="H979" i="10"/>
  <c r="G980" i="10"/>
  <c r="H980" i="10"/>
  <c r="G981" i="10"/>
  <c r="H981" i="10"/>
  <c r="G982" i="10"/>
  <c r="H982" i="10"/>
  <c r="G983" i="10"/>
  <c r="H983" i="10"/>
  <c r="G984" i="10"/>
  <c r="H984" i="10"/>
  <c r="G985" i="10"/>
  <c r="H985" i="10"/>
  <c r="G986" i="10"/>
  <c r="H986" i="10"/>
  <c r="G987" i="10"/>
  <c r="H987" i="10"/>
  <c r="G988" i="10"/>
  <c r="H988" i="10"/>
  <c r="G989" i="10"/>
  <c r="H989" i="10"/>
  <c r="G990" i="10"/>
  <c r="H990" i="10"/>
  <c r="G991" i="10"/>
  <c r="H991" i="10"/>
  <c r="G992" i="10"/>
  <c r="H992" i="10"/>
  <c r="G993" i="10"/>
  <c r="H993" i="10"/>
  <c r="G994" i="10"/>
  <c r="H994" i="10"/>
  <c r="G995" i="10"/>
  <c r="H995" i="10"/>
  <c r="G996" i="10"/>
  <c r="H996" i="10"/>
  <c r="G997" i="10"/>
  <c r="H997" i="10"/>
  <c r="G998" i="10"/>
  <c r="H998" i="10"/>
  <c r="G999" i="10"/>
  <c r="H999" i="10"/>
  <c r="G1000" i="10"/>
  <c r="H1000" i="10"/>
  <c r="G23" i="2"/>
  <c r="H23" i="2"/>
  <c r="G24" i="2"/>
  <c r="H24" i="2"/>
  <c r="G25" i="2"/>
  <c r="H25" i="2"/>
  <c r="G26" i="2"/>
  <c r="H26" i="2"/>
  <c r="G27" i="2"/>
  <c r="H27" i="2"/>
  <c r="G28" i="2"/>
  <c r="H28" i="2"/>
  <c r="G29" i="2"/>
  <c r="H29" i="2"/>
  <c r="G30" i="2"/>
  <c r="H30" i="2"/>
  <c r="G31" i="2"/>
  <c r="H31" i="2"/>
  <c r="G32" i="2"/>
  <c r="H32" i="2"/>
  <c r="G33" i="2"/>
  <c r="H33" i="2"/>
  <c r="G34" i="2"/>
  <c r="H34" i="2"/>
  <c r="G35" i="2"/>
  <c r="H35" i="2"/>
  <c r="G36" i="2"/>
  <c r="H36" i="2"/>
  <c r="G37" i="2"/>
  <c r="H37" i="2"/>
  <c r="G38" i="2"/>
  <c r="H38" i="2"/>
  <c r="G39" i="2"/>
  <c r="H39" i="2"/>
  <c r="G40" i="2"/>
  <c r="H40" i="2"/>
  <c r="G41" i="2"/>
  <c r="H41" i="2"/>
  <c r="G42" i="2"/>
  <c r="H42" i="2"/>
  <c r="G43" i="2"/>
  <c r="H43" i="2"/>
  <c r="G44" i="2"/>
  <c r="H44" i="2"/>
  <c r="G45" i="2"/>
  <c r="H45" i="2"/>
  <c r="G46" i="2"/>
  <c r="H46" i="2"/>
  <c r="G47" i="2"/>
  <c r="H47" i="2"/>
  <c r="G48" i="2"/>
  <c r="H48" i="2"/>
  <c r="G49" i="2"/>
  <c r="H49" i="2"/>
  <c r="G50" i="2"/>
  <c r="H50" i="2"/>
  <c r="G51" i="2"/>
  <c r="H51" i="2"/>
  <c r="G52" i="2"/>
  <c r="H52" i="2"/>
  <c r="G53" i="2"/>
  <c r="H53" i="2"/>
  <c r="G54" i="2"/>
  <c r="H54" i="2"/>
  <c r="G55" i="2"/>
  <c r="H55" i="2"/>
  <c r="G56" i="2"/>
  <c r="H56" i="2"/>
  <c r="G57" i="2"/>
  <c r="H57" i="2"/>
  <c r="G58" i="2"/>
  <c r="H58" i="2"/>
  <c r="G59" i="2"/>
  <c r="H59" i="2"/>
  <c r="G60" i="2"/>
  <c r="H60" i="2"/>
  <c r="G61" i="2"/>
  <c r="H61" i="2"/>
  <c r="G62" i="2"/>
  <c r="H62" i="2"/>
  <c r="G63" i="2"/>
  <c r="H63" i="2"/>
  <c r="G64" i="2"/>
  <c r="H64" i="2"/>
  <c r="G65" i="2"/>
  <c r="H65" i="2"/>
  <c r="G66" i="2"/>
  <c r="H66" i="2"/>
  <c r="G67" i="2"/>
  <c r="H67" i="2"/>
  <c r="G68" i="2"/>
  <c r="H68" i="2"/>
  <c r="G69" i="2"/>
  <c r="H69" i="2"/>
  <c r="G70" i="2"/>
  <c r="H70" i="2"/>
  <c r="G71" i="2"/>
  <c r="H71" i="2"/>
  <c r="G72" i="2"/>
  <c r="H72" i="2"/>
  <c r="G73" i="2"/>
  <c r="H73" i="2"/>
  <c r="G74" i="2"/>
  <c r="H74" i="2"/>
  <c r="G75" i="2"/>
  <c r="H75" i="2"/>
  <c r="G76" i="2"/>
  <c r="H76" i="2"/>
  <c r="G77" i="2"/>
  <c r="H77" i="2"/>
  <c r="G78" i="2"/>
  <c r="H78" i="2"/>
  <c r="G79" i="2"/>
  <c r="H79" i="2"/>
  <c r="G80" i="2"/>
  <c r="H80" i="2"/>
  <c r="G81" i="2"/>
  <c r="H81" i="2"/>
  <c r="G82" i="2"/>
  <c r="H82" i="2"/>
  <c r="G83" i="2"/>
  <c r="H83" i="2"/>
  <c r="G84" i="2"/>
  <c r="H84" i="2"/>
  <c r="G85" i="2"/>
  <c r="H85" i="2"/>
  <c r="G86" i="2"/>
  <c r="H86" i="2"/>
  <c r="G87" i="2"/>
  <c r="H87" i="2"/>
  <c r="G88" i="2"/>
  <c r="H88" i="2"/>
  <c r="G89" i="2"/>
  <c r="H89" i="2"/>
  <c r="G90" i="2"/>
  <c r="H90" i="2"/>
  <c r="G91" i="2"/>
  <c r="H91" i="2"/>
  <c r="G92" i="2"/>
  <c r="H92" i="2"/>
  <c r="G93" i="2"/>
  <c r="H93" i="2"/>
  <c r="G94" i="2"/>
  <c r="H94" i="2"/>
  <c r="G95" i="2"/>
  <c r="H95" i="2"/>
  <c r="G96" i="2"/>
  <c r="H96" i="2"/>
  <c r="G97" i="2"/>
  <c r="H97" i="2"/>
  <c r="G98" i="2"/>
  <c r="H98" i="2"/>
  <c r="G99" i="2"/>
  <c r="H99" i="2"/>
  <c r="G100" i="2"/>
  <c r="H100" i="2"/>
  <c r="G101" i="2"/>
  <c r="H101" i="2"/>
  <c r="G102" i="2"/>
  <c r="H102" i="2"/>
  <c r="G103" i="2"/>
  <c r="H103" i="2"/>
  <c r="G104" i="2"/>
  <c r="H104" i="2"/>
  <c r="G105" i="2"/>
  <c r="H105" i="2"/>
  <c r="G106" i="2"/>
  <c r="H106" i="2"/>
  <c r="G107" i="2"/>
  <c r="H107" i="2"/>
  <c r="G108" i="2"/>
  <c r="H108" i="2"/>
  <c r="G109" i="2"/>
  <c r="H109" i="2"/>
  <c r="G110" i="2"/>
  <c r="H110" i="2"/>
  <c r="G111" i="2"/>
  <c r="H111" i="2"/>
  <c r="G112" i="2"/>
  <c r="H112" i="2"/>
  <c r="G113" i="2"/>
  <c r="H113" i="2"/>
  <c r="G114" i="2"/>
  <c r="H114" i="2"/>
  <c r="G115" i="2"/>
  <c r="H115" i="2"/>
  <c r="G116" i="2"/>
  <c r="H116" i="2"/>
  <c r="G117" i="2"/>
  <c r="H117" i="2"/>
  <c r="G118" i="2"/>
  <c r="H118" i="2"/>
  <c r="G119" i="2"/>
  <c r="H119" i="2"/>
  <c r="G120" i="2"/>
  <c r="H120" i="2"/>
  <c r="G121" i="2"/>
  <c r="H121" i="2"/>
  <c r="G122" i="2"/>
  <c r="H122" i="2"/>
  <c r="G123" i="2"/>
  <c r="H123" i="2"/>
  <c r="G124" i="2"/>
  <c r="H124" i="2"/>
  <c r="G125" i="2"/>
  <c r="H125" i="2"/>
  <c r="G126" i="2"/>
  <c r="H126" i="2"/>
  <c r="G127" i="2"/>
  <c r="H127" i="2"/>
  <c r="G128" i="2"/>
  <c r="H128" i="2"/>
  <c r="G129" i="2"/>
  <c r="H129" i="2"/>
  <c r="G130" i="2"/>
  <c r="H130" i="2"/>
  <c r="G131" i="2"/>
  <c r="H131" i="2"/>
  <c r="G132" i="2"/>
  <c r="H132" i="2"/>
  <c r="G133" i="2"/>
  <c r="H133" i="2"/>
  <c r="G134" i="2"/>
  <c r="H134" i="2"/>
  <c r="G135" i="2"/>
  <c r="H135" i="2"/>
  <c r="G136" i="2"/>
  <c r="H136" i="2"/>
  <c r="G137" i="2"/>
  <c r="H137" i="2"/>
  <c r="G138" i="2"/>
  <c r="H138" i="2"/>
  <c r="G139" i="2"/>
  <c r="H139" i="2"/>
  <c r="G140" i="2"/>
  <c r="H140" i="2"/>
  <c r="G141" i="2"/>
  <c r="H141" i="2"/>
  <c r="G142" i="2"/>
  <c r="H142" i="2"/>
  <c r="G143" i="2"/>
  <c r="H143" i="2"/>
  <c r="G144" i="2"/>
  <c r="H144" i="2"/>
  <c r="G145" i="2"/>
  <c r="H145" i="2"/>
  <c r="G146" i="2"/>
  <c r="H146" i="2"/>
  <c r="G147" i="2"/>
  <c r="H147" i="2"/>
  <c r="G148" i="2"/>
  <c r="H148" i="2"/>
  <c r="G149" i="2"/>
  <c r="H149" i="2"/>
  <c r="G150" i="2"/>
  <c r="H150" i="2"/>
  <c r="G151" i="2"/>
  <c r="H151" i="2"/>
  <c r="G152" i="2"/>
  <c r="H152" i="2"/>
  <c r="G153" i="2"/>
  <c r="H153" i="2"/>
  <c r="G154" i="2"/>
  <c r="H154" i="2"/>
  <c r="G155" i="2"/>
  <c r="H155" i="2"/>
  <c r="G156" i="2"/>
  <c r="H156" i="2"/>
  <c r="G157" i="2"/>
  <c r="H157" i="2"/>
  <c r="G158" i="2"/>
  <c r="H158" i="2"/>
  <c r="G159" i="2"/>
  <c r="H159" i="2"/>
  <c r="G160" i="2"/>
  <c r="H160" i="2"/>
  <c r="G161" i="2"/>
  <c r="H161" i="2"/>
  <c r="G162" i="2"/>
  <c r="H162" i="2"/>
  <c r="G163" i="2"/>
  <c r="H163" i="2"/>
  <c r="G164" i="2"/>
  <c r="H164" i="2"/>
  <c r="G269" i="2"/>
  <c r="H269" i="2"/>
  <c r="G270" i="2"/>
  <c r="H270" i="2"/>
  <c r="G271" i="2"/>
  <c r="H271" i="2"/>
  <c r="G272" i="2"/>
  <c r="H272" i="2"/>
  <c r="G273" i="2"/>
  <c r="H273" i="2"/>
  <c r="G274" i="2"/>
  <c r="H274" i="2"/>
  <c r="G275" i="2"/>
  <c r="H275" i="2"/>
  <c r="G276" i="2"/>
  <c r="H276" i="2"/>
  <c r="G277" i="2"/>
  <c r="H277" i="2"/>
  <c r="G278" i="2"/>
  <c r="H278" i="2"/>
  <c r="G279" i="2"/>
  <c r="H279" i="2"/>
  <c r="G280" i="2"/>
  <c r="H280" i="2"/>
  <c r="G281" i="2"/>
  <c r="H281" i="2"/>
  <c r="G282" i="2"/>
  <c r="H282" i="2"/>
  <c r="G283" i="2"/>
  <c r="H283" i="2"/>
  <c r="G284" i="2"/>
  <c r="H284" i="2"/>
  <c r="G285" i="2"/>
  <c r="H285" i="2"/>
  <c r="G286" i="2"/>
  <c r="H286" i="2"/>
  <c r="G287" i="2"/>
  <c r="H287" i="2"/>
  <c r="G288" i="2"/>
  <c r="H288" i="2"/>
  <c r="G289" i="2"/>
  <c r="H289" i="2"/>
  <c r="G290" i="2"/>
  <c r="H290" i="2"/>
  <c r="G291" i="2"/>
  <c r="H291" i="2"/>
  <c r="G292" i="2"/>
  <c r="H292" i="2"/>
  <c r="G293" i="2"/>
  <c r="H293" i="2"/>
  <c r="G294" i="2"/>
  <c r="H294" i="2"/>
  <c r="G295" i="2"/>
  <c r="H295" i="2"/>
  <c r="G296" i="2"/>
  <c r="H296" i="2"/>
  <c r="G297" i="2"/>
  <c r="H297" i="2"/>
  <c r="G298" i="2"/>
  <c r="H298" i="2"/>
  <c r="G299" i="2"/>
  <c r="H299" i="2"/>
  <c r="G300" i="2"/>
  <c r="H300" i="2"/>
  <c r="G301" i="2"/>
  <c r="H301" i="2"/>
  <c r="G302" i="2"/>
  <c r="H302" i="2"/>
  <c r="G303" i="2"/>
  <c r="H303" i="2"/>
  <c r="G304" i="2"/>
  <c r="H304" i="2"/>
  <c r="G305" i="2"/>
  <c r="H305" i="2"/>
  <c r="G306" i="2"/>
  <c r="H306" i="2"/>
  <c r="G307" i="2"/>
  <c r="H307" i="2"/>
  <c r="G308" i="2"/>
  <c r="H308" i="2"/>
  <c r="G309" i="2"/>
  <c r="H309" i="2"/>
  <c r="G310" i="2"/>
  <c r="H310" i="2"/>
  <c r="G311" i="2"/>
  <c r="H311" i="2"/>
  <c r="G312" i="2"/>
  <c r="H312" i="2"/>
  <c r="G313" i="2"/>
  <c r="H313" i="2"/>
  <c r="G314" i="2"/>
  <c r="H314" i="2"/>
  <c r="G315" i="2"/>
  <c r="H315" i="2"/>
  <c r="G316" i="2"/>
  <c r="H316" i="2"/>
  <c r="G317" i="2"/>
  <c r="H317" i="2"/>
  <c r="G318" i="2"/>
  <c r="H318" i="2"/>
  <c r="G319" i="2"/>
  <c r="H319" i="2"/>
  <c r="G320" i="2"/>
  <c r="H320" i="2"/>
  <c r="G321" i="2"/>
  <c r="H321" i="2"/>
  <c r="G322" i="2"/>
  <c r="H322" i="2"/>
  <c r="G323" i="2"/>
  <c r="H323" i="2"/>
  <c r="G324" i="2"/>
  <c r="H324" i="2"/>
  <c r="G325" i="2"/>
  <c r="H325" i="2"/>
  <c r="G326" i="2"/>
  <c r="H326" i="2"/>
  <c r="G327" i="2"/>
  <c r="H327" i="2"/>
  <c r="G328" i="2"/>
  <c r="H328" i="2"/>
  <c r="G329" i="2"/>
  <c r="H329" i="2"/>
  <c r="G330" i="2"/>
  <c r="H330" i="2"/>
  <c r="G331" i="2"/>
  <c r="H331" i="2"/>
  <c r="G332" i="2"/>
  <c r="H332" i="2"/>
  <c r="G333" i="2"/>
  <c r="H333" i="2"/>
  <c r="G334" i="2"/>
  <c r="H334" i="2"/>
  <c r="G335" i="2"/>
  <c r="H335" i="2"/>
  <c r="G336" i="2"/>
  <c r="H336" i="2"/>
  <c r="G337" i="2"/>
  <c r="H337" i="2"/>
  <c r="G338" i="2"/>
  <c r="H338" i="2"/>
  <c r="G339" i="2"/>
  <c r="H339" i="2"/>
  <c r="G340" i="2"/>
  <c r="H340" i="2"/>
  <c r="G341" i="2"/>
  <c r="H341" i="2"/>
  <c r="G342" i="2"/>
  <c r="H342" i="2"/>
  <c r="G343" i="2"/>
  <c r="H343" i="2"/>
  <c r="G344" i="2"/>
  <c r="H344" i="2"/>
  <c r="G345" i="2"/>
  <c r="H345" i="2"/>
  <c r="G346" i="2"/>
  <c r="H346" i="2"/>
  <c r="G347" i="2"/>
  <c r="H347" i="2"/>
  <c r="G348" i="2"/>
  <c r="H348" i="2"/>
  <c r="G349" i="2"/>
  <c r="H349" i="2"/>
  <c r="G350" i="2"/>
  <c r="H350" i="2"/>
  <c r="G351" i="2"/>
  <c r="H351" i="2"/>
  <c r="G352" i="2"/>
  <c r="H352" i="2"/>
  <c r="G353" i="2"/>
  <c r="H353" i="2"/>
  <c r="G354" i="2"/>
  <c r="H354" i="2"/>
  <c r="G355" i="2"/>
  <c r="H355" i="2"/>
  <c r="G356" i="2"/>
  <c r="H356" i="2"/>
  <c r="G357" i="2"/>
  <c r="H357" i="2"/>
  <c r="G358" i="2"/>
  <c r="H358" i="2"/>
  <c r="G359" i="2"/>
  <c r="H359" i="2"/>
  <c r="G360" i="2"/>
  <c r="H360" i="2"/>
  <c r="G361" i="2"/>
  <c r="H361" i="2"/>
  <c r="G362" i="2"/>
  <c r="H362" i="2"/>
  <c r="G363" i="2"/>
  <c r="H363" i="2"/>
  <c r="G364" i="2"/>
  <c r="H364" i="2"/>
  <c r="G365" i="2"/>
  <c r="H365" i="2"/>
  <c r="G366" i="2"/>
  <c r="H366" i="2"/>
  <c r="G367" i="2"/>
  <c r="H367" i="2"/>
  <c r="G368" i="2"/>
  <c r="H368" i="2"/>
  <c r="G369" i="2"/>
  <c r="H369" i="2"/>
  <c r="G370" i="2"/>
  <c r="H370" i="2"/>
  <c r="G371" i="2"/>
  <c r="H371" i="2"/>
  <c r="G372" i="2"/>
  <c r="H372" i="2"/>
  <c r="G373" i="2"/>
  <c r="H373" i="2"/>
  <c r="G374" i="2"/>
  <c r="H374" i="2"/>
  <c r="G375" i="2"/>
  <c r="H375" i="2"/>
  <c r="G376" i="2"/>
  <c r="H376" i="2"/>
  <c r="G377" i="2"/>
  <c r="H377" i="2"/>
  <c r="G378" i="2"/>
  <c r="H378" i="2"/>
  <c r="G379" i="2"/>
  <c r="H379" i="2"/>
  <c r="G380" i="2"/>
  <c r="H380" i="2"/>
  <c r="G381" i="2"/>
  <c r="H381" i="2"/>
  <c r="G382" i="2"/>
  <c r="H382" i="2"/>
  <c r="G383" i="2"/>
  <c r="H383" i="2"/>
  <c r="G384" i="2"/>
  <c r="H384" i="2"/>
  <c r="G385" i="2"/>
  <c r="H385" i="2"/>
  <c r="G386" i="2"/>
  <c r="H386" i="2"/>
  <c r="G387" i="2"/>
  <c r="H387" i="2"/>
  <c r="G388" i="2"/>
  <c r="H388" i="2"/>
  <c r="G389" i="2"/>
  <c r="H389" i="2"/>
  <c r="G390" i="2"/>
  <c r="H390" i="2"/>
  <c r="G391" i="2"/>
  <c r="H391" i="2"/>
  <c r="G392" i="2"/>
  <c r="H392" i="2"/>
  <c r="G393" i="2"/>
  <c r="H393" i="2"/>
  <c r="G394" i="2"/>
  <c r="H394" i="2"/>
  <c r="G395" i="2"/>
  <c r="H395" i="2"/>
  <c r="G396" i="2"/>
  <c r="H396" i="2"/>
  <c r="G397" i="2"/>
  <c r="H397" i="2"/>
  <c r="G398" i="2"/>
  <c r="H398" i="2"/>
  <c r="G399" i="2"/>
  <c r="H399" i="2"/>
  <c r="G400" i="2"/>
  <c r="H400" i="2"/>
  <c r="G401" i="2"/>
  <c r="H401" i="2"/>
  <c r="G402" i="2"/>
  <c r="H402" i="2"/>
  <c r="G403" i="2"/>
  <c r="H403" i="2"/>
  <c r="G404" i="2"/>
  <c r="H404" i="2"/>
  <c r="G405" i="2"/>
  <c r="H405" i="2"/>
  <c r="G406" i="2"/>
  <c r="H406" i="2"/>
  <c r="G407" i="2"/>
  <c r="H407" i="2"/>
  <c r="G408" i="2"/>
  <c r="H408" i="2"/>
  <c r="G409" i="2"/>
  <c r="H409" i="2"/>
  <c r="G410" i="2"/>
  <c r="H410" i="2"/>
  <c r="G411" i="2"/>
  <c r="H411" i="2"/>
  <c r="G412" i="2"/>
  <c r="H412" i="2"/>
  <c r="G413" i="2"/>
  <c r="H413" i="2"/>
  <c r="G414" i="2"/>
  <c r="H414" i="2"/>
  <c r="G415" i="2"/>
  <c r="H415" i="2"/>
  <c r="G416" i="2"/>
  <c r="H416" i="2"/>
  <c r="G417" i="2"/>
  <c r="H417" i="2"/>
  <c r="G418" i="2"/>
  <c r="H418" i="2"/>
  <c r="G419" i="2"/>
  <c r="H419" i="2"/>
  <c r="G420" i="2"/>
  <c r="H420" i="2"/>
  <c r="G421" i="2"/>
  <c r="H421" i="2"/>
  <c r="G422" i="2"/>
  <c r="H422" i="2"/>
  <c r="G423" i="2"/>
  <c r="H423" i="2"/>
  <c r="G424" i="2"/>
  <c r="H424" i="2"/>
  <c r="G425" i="2"/>
  <c r="H425" i="2"/>
  <c r="G426" i="2"/>
  <c r="H426" i="2"/>
  <c r="G427" i="2"/>
  <c r="H427" i="2"/>
  <c r="G428" i="2"/>
  <c r="H428" i="2"/>
  <c r="G429" i="2"/>
  <c r="H429" i="2"/>
  <c r="G430" i="2"/>
  <c r="H430" i="2"/>
  <c r="G431" i="2"/>
  <c r="H431" i="2"/>
  <c r="G432" i="2"/>
  <c r="H432" i="2"/>
  <c r="G433" i="2"/>
  <c r="H433" i="2"/>
  <c r="G434" i="2"/>
  <c r="H434" i="2"/>
  <c r="G435" i="2"/>
  <c r="H435" i="2"/>
  <c r="G436" i="2"/>
  <c r="H436" i="2"/>
  <c r="G437" i="2"/>
  <c r="H437" i="2"/>
  <c r="G438" i="2"/>
  <c r="H438" i="2"/>
  <c r="G439" i="2"/>
  <c r="H439" i="2"/>
  <c r="G440" i="2"/>
  <c r="H440" i="2"/>
  <c r="G441" i="2"/>
  <c r="H441" i="2"/>
  <c r="G442" i="2"/>
  <c r="H442" i="2"/>
  <c r="G443" i="2"/>
  <c r="H443" i="2"/>
  <c r="G444" i="2"/>
  <c r="H444" i="2"/>
  <c r="G445" i="2"/>
  <c r="H445" i="2"/>
  <c r="G446" i="2"/>
  <c r="H446" i="2"/>
  <c r="G447" i="2"/>
  <c r="H447" i="2"/>
  <c r="G448" i="2"/>
  <c r="H448" i="2"/>
  <c r="G449" i="2"/>
  <c r="H449" i="2"/>
  <c r="G450" i="2"/>
  <c r="H450" i="2"/>
  <c r="G451" i="2"/>
  <c r="H451" i="2"/>
  <c r="G452" i="2"/>
  <c r="H452" i="2"/>
  <c r="G453" i="2"/>
  <c r="H453" i="2"/>
  <c r="G454" i="2"/>
  <c r="H454" i="2"/>
  <c r="G455" i="2"/>
  <c r="H455" i="2"/>
  <c r="G456" i="2"/>
  <c r="H456" i="2"/>
  <c r="G457" i="2"/>
  <c r="H457" i="2"/>
  <c r="G458" i="2"/>
  <c r="H458" i="2"/>
  <c r="G459" i="2"/>
  <c r="H459" i="2"/>
  <c r="G460" i="2"/>
  <c r="H460" i="2"/>
  <c r="G461" i="2"/>
  <c r="H461" i="2"/>
  <c r="G462" i="2"/>
  <c r="H462" i="2"/>
  <c r="G463" i="2"/>
  <c r="H463" i="2"/>
  <c r="G464" i="2"/>
  <c r="H464" i="2"/>
  <c r="G465" i="2"/>
  <c r="H465" i="2"/>
  <c r="G466" i="2"/>
  <c r="H466" i="2"/>
  <c r="G467" i="2"/>
  <c r="H467" i="2"/>
  <c r="G468" i="2"/>
  <c r="H468" i="2"/>
  <c r="G469" i="2"/>
  <c r="H469" i="2"/>
  <c r="G470" i="2"/>
  <c r="H470" i="2"/>
  <c r="G471" i="2"/>
  <c r="H471" i="2"/>
  <c r="G472" i="2"/>
  <c r="H472" i="2"/>
  <c r="G473" i="2"/>
  <c r="H473" i="2"/>
  <c r="G474" i="2"/>
  <c r="H474" i="2"/>
  <c r="G475" i="2"/>
  <c r="H475" i="2"/>
  <c r="G476" i="2"/>
  <c r="H476" i="2"/>
  <c r="G477" i="2"/>
  <c r="H477" i="2"/>
  <c r="G478" i="2"/>
  <c r="H478" i="2"/>
  <c r="G479" i="2"/>
  <c r="H479" i="2"/>
  <c r="G480" i="2"/>
  <c r="H480" i="2"/>
  <c r="G481" i="2"/>
  <c r="H481" i="2"/>
  <c r="G482" i="2"/>
  <c r="H482" i="2"/>
  <c r="G483" i="2"/>
  <c r="H483" i="2"/>
  <c r="G484" i="2"/>
  <c r="H484" i="2"/>
  <c r="G485" i="2"/>
  <c r="H485" i="2"/>
  <c r="G486" i="2"/>
  <c r="H486" i="2"/>
  <c r="G487" i="2"/>
  <c r="H487" i="2"/>
  <c r="G488" i="2"/>
  <c r="H488" i="2"/>
  <c r="G489" i="2"/>
  <c r="H489" i="2"/>
  <c r="G490" i="2"/>
  <c r="H490" i="2"/>
  <c r="G491" i="2"/>
  <c r="H491" i="2"/>
  <c r="G492" i="2"/>
  <c r="H492" i="2"/>
  <c r="G493" i="2"/>
  <c r="H493" i="2"/>
  <c r="G494" i="2"/>
  <c r="H494" i="2"/>
  <c r="G495" i="2"/>
  <c r="H495" i="2"/>
  <c r="G496" i="2"/>
  <c r="H496" i="2"/>
  <c r="G497" i="2"/>
  <c r="H497" i="2"/>
  <c r="G498" i="2"/>
  <c r="H498" i="2"/>
  <c r="G499" i="2"/>
  <c r="H499" i="2"/>
  <c r="G500" i="2"/>
  <c r="H500" i="2"/>
  <c r="G501" i="2"/>
  <c r="H501" i="2"/>
  <c r="G502" i="2"/>
  <c r="H502" i="2"/>
  <c r="G503" i="2"/>
  <c r="H503" i="2"/>
  <c r="G504" i="2"/>
  <c r="H504" i="2"/>
  <c r="G505" i="2"/>
  <c r="H505" i="2"/>
  <c r="G506" i="2"/>
  <c r="H506" i="2"/>
  <c r="G507" i="2"/>
  <c r="H507" i="2"/>
  <c r="G508" i="2"/>
  <c r="H508" i="2"/>
  <c r="G509" i="2"/>
  <c r="H509" i="2"/>
  <c r="G510" i="2"/>
  <c r="H510" i="2"/>
  <c r="G511" i="2"/>
  <c r="H511" i="2"/>
  <c r="G512" i="2"/>
  <c r="H512" i="2"/>
  <c r="G513" i="2"/>
  <c r="H513" i="2"/>
  <c r="G514" i="2"/>
  <c r="H514" i="2"/>
  <c r="G515" i="2"/>
  <c r="H515" i="2"/>
  <c r="G516" i="2"/>
  <c r="H516" i="2"/>
  <c r="G517" i="2"/>
  <c r="H517" i="2"/>
  <c r="G518" i="2"/>
  <c r="H518" i="2"/>
  <c r="G519" i="2"/>
  <c r="H519" i="2"/>
  <c r="G520" i="2"/>
  <c r="H520" i="2"/>
  <c r="G521" i="2"/>
  <c r="H521" i="2"/>
  <c r="G522" i="2"/>
  <c r="H522" i="2"/>
  <c r="G523" i="2"/>
  <c r="H523" i="2"/>
  <c r="G524" i="2"/>
  <c r="H524" i="2"/>
  <c r="G525" i="2"/>
  <c r="H525" i="2"/>
  <c r="G526" i="2"/>
  <c r="H526" i="2"/>
  <c r="G527" i="2"/>
  <c r="H527" i="2"/>
  <c r="G528" i="2"/>
  <c r="H528" i="2"/>
  <c r="G529" i="2"/>
  <c r="H529" i="2"/>
  <c r="G530" i="2"/>
  <c r="H530" i="2"/>
  <c r="G531" i="2"/>
  <c r="H531" i="2"/>
  <c r="G532" i="2"/>
  <c r="H532" i="2"/>
  <c r="G533" i="2"/>
  <c r="H533" i="2"/>
  <c r="G534" i="2"/>
  <c r="H534" i="2"/>
  <c r="G535" i="2"/>
  <c r="H535" i="2"/>
  <c r="G536" i="2"/>
  <c r="H536" i="2"/>
  <c r="G537" i="2"/>
  <c r="H537" i="2"/>
  <c r="G538" i="2"/>
  <c r="H538" i="2"/>
  <c r="G539" i="2"/>
  <c r="H539" i="2"/>
  <c r="G540" i="2"/>
  <c r="H540" i="2"/>
  <c r="G541" i="2"/>
  <c r="H541" i="2"/>
  <c r="G542" i="2"/>
  <c r="H542" i="2"/>
  <c r="G543" i="2"/>
  <c r="H543" i="2"/>
  <c r="G544" i="2"/>
  <c r="H544" i="2"/>
  <c r="G545" i="2"/>
  <c r="H545" i="2"/>
  <c r="G546" i="2"/>
  <c r="H546" i="2"/>
  <c r="G547" i="2"/>
  <c r="H547" i="2"/>
  <c r="G548" i="2"/>
  <c r="H548" i="2"/>
  <c r="G549" i="2"/>
  <c r="H549" i="2"/>
  <c r="G550" i="2"/>
  <c r="H550" i="2"/>
  <c r="G551" i="2"/>
  <c r="H551" i="2"/>
  <c r="G552" i="2"/>
  <c r="H552" i="2"/>
  <c r="G553" i="2"/>
  <c r="H553" i="2"/>
  <c r="G554" i="2"/>
  <c r="H554" i="2"/>
  <c r="G555" i="2"/>
  <c r="H555" i="2"/>
  <c r="G556" i="2"/>
  <c r="H556" i="2"/>
  <c r="G557" i="2"/>
  <c r="H557" i="2"/>
  <c r="G558" i="2"/>
  <c r="H558" i="2"/>
  <c r="G559" i="2"/>
  <c r="H559" i="2"/>
  <c r="G560" i="2"/>
  <c r="H560" i="2"/>
  <c r="G561" i="2"/>
  <c r="H561" i="2"/>
  <c r="G562" i="2"/>
  <c r="H562" i="2"/>
  <c r="G563" i="2"/>
  <c r="H563" i="2"/>
  <c r="G564" i="2"/>
  <c r="H564" i="2"/>
  <c r="G565" i="2"/>
  <c r="H565" i="2"/>
  <c r="G566" i="2"/>
  <c r="H566" i="2"/>
  <c r="G567" i="2"/>
  <c r="H567" i="2"/>
  <c r="G568" i="2"/>
  <c r="H568" i="2"/>
  <c r="G569" i="2"/>
  <c r="H569" i="2"/>
  <c r="G570" i="2"/>
  <c r="H570" i="2"/>
  <c r="G571" i="2"/>
  <c r="H571" i="2"/>
  <c r="G572" i="2"/>
  <c r="H572" i="2"/>
  <c r="G573" i="2"/>
  <c r="H573" i="2"/>
  <c r="G574" i="2"/>
  <c r="H574" i="2"/>
  <c r="G575" i="2"/>
  <c r="H575" i="2"/>
  <c r="G576" i="2"/>
  <c r="H576" i="2"/>
  <c r="G577" i="2"/>
  <c r="H577" i="2"/>
  <c r="G578" i="2"/>
  <c r="H578" i="2"/>
  <c r="G579" i="2"/>
  <c r="H579" i="2"/>
  <c r="G580" i="2"/>
  <c r="H580" i="2"/>
  <c r="G581" i="2"/>
  <c r="H581" i="2"/>
  <c r="G582" i="2"/>
  <c r="H582" i="2"/>
  <c r="G583" i="2"/>
  <c r="H583" i="2"/>
  <c r="G584" i="2"/>
  <c r="H584" i="2"/>
  <c r="G585" i="2"/>
  <c r="H585" i="2"/>
  <c r="G586" i="2"/>
  <c r="H586" i="2"/>
  <c r="G587" i="2"/>
  <c r="H587" i="2"/>
  <c r="G588" i="2"/>
  <c r="H588" i="2"/>
  <c r="G589" i="2"/>
  <c r="H589" i="2"/>
  <c r="G590" i="2"/>
  <c r="H590" i="2"/>
  <c r="G591" i="2"/>
  <c r="H591" i="2"/>
  <c r="G592" i="2"/>
  <c r="H592" i="2"/>
  <c r="G593" i="2"/>
  <c r="H593" i="2"/>
  <c r="G594" i="2"/>
  <c r="H594" i="2"/>
  <c r="G595" i="2"/>
  <c r="H595" i="2"/>
  <c r="G596" i="2"/>
  <c r="H596" i="2"/>
  <c r="G597" i="2"/>
  <c r="H597" i="2"/>
  <c r="G598" i="2"/>
  <c r="H598" i="2"/>
  <c r="G599" i="2"/>
  <c r="H599" i="2"/>
  <c r="G600" i="2"/>
  <c r="H600" i="2"/>
  <c r="G601" i="2"/>
  <c r="H601" i="2"/>
  <c r="G602" i="2"/>
  <c r="H602" i="2"/>
  <c r="G603" i="2"/>
  <c r="H603" i="2"/>
  <c r="G604" i="2"/>
  <c r="H604" i="2"/>
  <c r="G605" i="2"/>
  <c r="H605" i="2"/>
  <c r="G606" i="2"/>
  <c r="H606" i="2"/>
  <c r="G607" i="2"/>
  <c r="H607" i="2"/>
  <c r="G608" i="2"/>
  <c r="H608" i="2"/>
  <c r="G609" i="2"/>
  <c r="H609" i="2"/>
  <c r="G610" i="2"/>
  <c r="H610" i="2"/>
  <c r="G611" i="2"/>
  <c r="H611" i="2"/>
  <c r="G612" i="2"/>
  <c r="H612" i="2"/>
  <c r="G613" i="2"/>
  <c r="H613" i="2"/>
  <c r="G614" i="2"/>
  <c r="H614" i="2"/>
  <c r="G615" i="2"/>
  <c r="H615" i="2"/>
  <c r="G616" i="2"/>
  <c r="H616" i="2"/>
  <c r="G617" i="2"/>
  <c r="H617" i="2"/>
  <c r="G618" i="2"/>
  <c r="H618" i="2"/>
  <c r="G619" i="2"/>
  <c r="H619" i="2"/>
  <c r="G620" i="2"/>
  <c r="H620" i="2"/>
  <c r="G621" i="2"/>
  <c r="H621" i="2"/>
  <c r="G622" i="2"/>
  <c r="H622" i="2"/>
  <c r="G623" i="2"/>
  <c r="H623" i="2"/>
  <c r="G624" i="2"/>
  <c r="H624" i="2"/>
  <c r="G625" i="2"/>
  <c r="H625" i="2"/>
  <c r="G626" i="2"/>
  <c r="H626" i="2"/>
  <c r="G627" i="2"/>
  <c r="H627" i="2"/>
  <c r="G628" i="2"/>
  <c r="H628" i="2"/>
  <c r="G629" i="2"/>
  <c r="H629" i="2"/>
  <c r="G630" i="2"/>
  <c r="H630" i="2"/>
  <c r="G631" i="2"/>
  <c r="H631" i="2"/>
  <c r="G632" i="2"/>
  <c r="H632" i="2"/>
  <c r="G633" i="2"/>
  <c r="H633" i="2"/>
  <c r="G634" i="2"/>
  <c r="H634" i="2"/>
  <c r="G635" i="2"/>
  <c r="H635" i="2"/>
  <c r="G636" i="2"/>
  <c r="H636" i="2"/>
  <c r="G637" i="2"/>
  <c r="H637" i="2"/>
  <c r="G638" i="2"/>
  <c r="H638" i="2"/>
  <c r="G639" i="2"/>
  <c r="H639" i="2"/>
  <c r="G640" i="2"/>
  <c r="H640" i="2"/>
  <c r="G641" i="2"/>
  <c r="H641" i="2"/>
  <c r="G642" i="2"/>
  <c r="H642" i="2"/>
  <c r="G643" i="2"/>
  <c r="H643" i="2"/>
  <c r="G644" i="2"/>
  <c r="H644" i="2"/>
  <c r="G645" i="2"/>
  <c r="H645" i="2"/>
  <c r="G646" i="2"/>
  <c r="H646" i="2"/>
  <c r="G647" i="2"/>
  <c r="H647" i="2"/>
  <c r="G648" i="2"/>
  <c r="H648" i="2"/>
  <c r="G649" i="2"/>
  <c r="H649" i="2"/>
  <c r="G650" i="2"/>
  <c r="H650" i="2"/>
  <c r="G651" i="2"/>
  <c r="H651" i="2"/>
  <c r="G652" i="2"/>
  <c r="H652" i="2"/>
  <c r="G653" i="2"/>
  <c r="H653" i="2"/>
  <c r="G654" i="2"/>
  <c r="H654" i="2"/>
  <c r="G655" i="2"/>
  <c r="H655" i="2"/>
  <c r="G656" i="2"/>
  <c r="H656" i="2"/>
  <c r="G657" i="2"/>
  <c r="H657" i="2"/>
  <c r="G658" i="2"/>
  <c r="H658" i="2"/>
  <c r="G659" i="2"/>
  <c r="H659" i="2"/>
  <c r="G660" i="2"/>
  <c r="H660" i="2"/>
  <c r="G661" i="2"/>
  <c r="H661" i="2"/>
  <c r="G662" i="2"/>
  <c r="H662" i="2"/>
  <c r="G663" i="2"/>
  <c r="H663" i="2"/>
  <c r="G664" i="2"/>
  <c r="H664" i="2"/>
  <c r="G665" i="2"/>
  <c r="H665" i="2"/>
  <c r="G666" i="2"/>
  <c r="H666" i="2"/>
  <c r="G667" i="2"/>
  <c r="H667" i="2"/>
  <c r="G668" i="2"/>
  <c r="H668" i="2"/>
  <c r="G669" i="2"/>
  <c r="H669" i="2"/>
  <c r="G670" i="2"/>
  <c r="H670" i="2"/>
  <c r="G671" i="2"/>
  <c r="H671" i="2"/>
  <c r="G672" i="2"/>
  <c r="H672" i="2"/>
  <c r="G673" i="2"/>
  <c r="H673" i="2"/>
  <c r="G674" i="2"/>
  <c r="H674" i="2"/>
  <c r="G675" i="2"/>
  <c r="H675" i="2"/>
  <c r="G676" i="2"/>
  <c r="H676" i="2"/>
  <c r="G677" i="2"/>
  <c r="H677" i="2"/>
  <c r="G678" i="2"/>
  <c r="H678" i="2"/>
  <c r="G679" i="2"/>
  <c r="H679" i="2"/>
  <c r="G680" i="2"/>
  <c r="H680" i="2"/>
  <c r="G681" i="2"/>
  <c r="H681" i="2"/>
  <c r="G682" i="2"/>
  <c r="H682" i="2"/>
  <c r="G683" i="2"/>
  <c r="H683" i="2"/>
  <c r="G684" i="2"/>
  <c r="H684" i="2"/>
  <c r="G685" i="2"/>
  <c r="H685" i="2"/>
  <c r="G686" i="2"/>
  <c r="H686" i="2"/>
  <c r="G687" i="2"/>
  <c r="H687" i="2"/>
  <c r="G688" i="2"/>
  <c r="H688" i="2"/>
  <c r="G689" i="2"/>
  <c r="H689" i="2"/>
  <c r="G690" i="2"/>
  <c r="H690" i="2"/>
  <c r="G691" i="2"/>
  <c r="H691" i="2"/>
  <c r="G692" i="2"/>
  <c r="H692" i="2"/>
  <c r="G693" i="2"/>
  <c r="H693" i="2"/>
  <c r="G694" i="2"/>
  <c r="H694" i="2"/>
  <c r="G695" i="2"/>
  <c r="H695" i="2"/>
  <c r="G696" i="2"/>
  <c r="H696" i="2"/>
  <c r="G697" i="2"/>
  <c r="H697" i="2"/>
  <c r="G698" i="2"/>
  <c r="H698" i="2"/>
  <c r="G699" i="2"/>
  <c r="H699" i="2"/>
  <c r="G700" i="2"/>
  <c r="H700" i="2"/>
  <c r="G701" i="2"/>
  <c r="H701" i="2"/>
  <c r="G702" i="2"/>
  <c r="H702" i="2"/>
  <c r="G703" i="2"/>
  <c r="H703" i="2"/>
  <c r="G704" i="2"/>
  <c r="H704" i="2"/>
  <c r="G705" i="2"/>
  <c r="H705" i="2"/>
  <c r="G706" i="2"/>
  <c r="H706" i="2"/>
  <c r="G707" i="2"/>
  <c r="H707" i="2"/>
  <c r="G708" i="2"/>
  <c r="H708" i="2"/>
  <c r="G709" i="2"/>
  <c r="H709" i="2"/>
  <c r="G710" i="2"/>
  <c r="H710" i="2"/>
  <c r="G711" i="2"/>
  <c r="H711" i="2"/>
  <c r="G712" i="2"/>
  <c r="H712" i="2"/>
  <c r="G713" i="2"/>
  <c r="H713" i="2"/>
  <c r="G714" i="2"/>
  <c r="H714" i="2"/>
  <c r="G715" i="2"/>
  <c r="H715" i="2"/>
  <c r="G716" i="2"/>
  <c r="H716" i="2"/>
  <c r="G717" i="2"/>
  <c r="H717" i="2"/>
  <c r="G718" i="2"/>
  <c r="H718" i="2"/>
  <c r="G719" i="2"/>
  <c r="H719" i="2"/>
  <c r="G720" i="2"/>
  <c r="H720" i="2"/>
  <c r="G721" i="2"/>
  <c r="H721" i="2"/>
  <c r="G722" i="2"/>
  <c r="H722" i="2"/>
  <c r="G723" i="2"/>
  <c r="H723" i="2"/>
  <c r="G724" i="2"/>
  <c r="H724" i="2"/>
  <c r="G725" i="2"/>
  <c r="H725" i="2"/>
  <c r="G726" i="2"/>
  <c r="H726" i="2"/>
  <c r="G727" i="2"/>
  <c r="H727" i="2"/>
  <c r="G728" i="2"/>
  <c r="H728" i="2"/>
  <c r="G729" i="2"/>
  <c r="H729" i="2"/>
  <c r="G730" i="2"/>
  <c r="H730" i="2"/>
  <c r="G731" i="2"/>
  <c r="H731" i="2"/>
  <c r="G732" i="2"/>
  <c r="H732" i="2"/>
  <c r="G733" i="2"/>
  <c r="H733" i="2"/>
  <c r="G734" i="2"/>
  <c r="H734" i="2"/>
  <c r="G735" i="2"/>
  <c r="H735" i="2"/>
  <c r="G736" i="2"/>
  <c r="H736" i="2"/>
  <c r="G737" i="2"/>
  <c r="H737" i="2"/>
  <c r="G738" i="2"/>
  <c r="H738" i="2"/>
  <c r="G739" i="2"/>
  <c r="H739" i="2"/>
  <c r="G740" i="2"/>
  <c r="H740" i="2"/>
  <c r="G741" i="2"/>
  <c r="H741" i="2"/>
  <c r="G742" i="2"/>
  <c r="H742" i="2"/>
  <c r="G743" i="2"/>
  <c r="H743" i="2"/>
  <c r="G744" i="2"/>
  <c r="H744" i="2"/>
  <c r="G745" i="2"/>
  <c r="H745" i="2"/>
  <c r="G746" i="2"/>
  <c r="H746" i="2"/>
  <c r="G747" i="2"/>
  <c r="H747" i="2"/>
  <c r="G748" i="2"/>
  <c r="H748" i="2"/>
  <c r="G749" i="2"/>
  <c r="H749" i="2"/>
  <c r="G750" i="2"/>
  <c r="H750" i="2"/>
  <c r="G751" i="2"/>
  <c r="H751" i="2"/>
  <c r="G752" i="2"/>
  <c r="H752" i="2"/>
  <c r="G753" i="2"/>
  <c r="H753" i="2"/>
  <c r="G754" i="2"/>
  <c r="H754" i="2"/>
  <c r="G755" i="2"/>
  <c r="H755" i="2"/>
  <c r="G756" i="2"/>
  <c r="H756" i="2"/>
  <c r="G757" i="2"/>
  <c r="H757" i="2"/>
  <c r="G758" i="2"/>
  <c r="H758" i="2"/>
  <c r="G759" i="2"/>
  <c r="H759" i="2"/>
  <c r="G760" i="2"/>
  <c r="H760" i="2"/>
  <c r="G761" i="2"/>
  <c r="H761" i="2"/>
  <c r="G762" i="2"/>
  <c r="H762" i="2"/>
  <c r="G763" i="2"/>
  <c r="H763" i="2"/>
  <c r="G764" i="2"/>
  <c r="H764" i="2"/>
  <c r="G765" i="2"/>
  <c r="H765" i="2"/>
  <c r="G766" i="2"/>
  <c r="H766" i="2"/>
  <c r="G767" i="2"/>
  <c r="H767" i="2"/>
  <c r="G768" i="2"/>
  <c r="H768" i="2"/>
  <c r="G769" i="2"/>
  <c r="H769" i="2"/>
  <c r="G770" i="2"/>
  <c r="H770" i="2"/>
  <c r="G771" i="2"/>
  <c r="H771" i="2"/>
  <c r="G772" i="2"/>
  <c r="H772" i="2"/>
  <c r="G773" i="2"/>
  <c r="H773" i="2"/>
  <c r="G774" i="2"/>
  <c r="H774" i="2"/>
  <c r="G775" i="2"/>
  <c r="H775" i="2"/>
  <c r="G776" i="2"/>
  <c r="H776" i="2"/>
  <c r="G777" i="2"/>
  <c r="H777" i="2"/>
  <c r="G778" i="2"/>
  <c r="H778" i="2"/>
  <c r="G779" i="2"/>
  <c r="H779" i="2"/>
  <c r="G780" i="2"/>
  <c r="H780" i="2"/>
  <c r="G781" i="2"/>
  <c r="H781" i="2"/>
  <c r="G782" i="2"/>
  <c r="H782" i="2"/>
  <c r="G783" i="2"/>
  <c r="H783" i="2"/>
  <c r="G784" i="2"/>
  <c r="H784" i="2"/>
  <c r="G785" i="2"/>
  <c r="H785" i="2"/>
  <c r="G786" i="2"/>
  <c r="H786" i="2"/>
  <c r="G787" i="2"/>
  <c r="H787" i="2"/>
  <c r="G788" i="2"/>
  <c r="H788" i="2"/>
  <c r="G789" i="2"/>
  <c r="H789" i="2"/>
  <c r="G790" i="2"/>
  <c r="H790" i="2"/>
  <c r="G791" i="2"/>
  <c r="H791" i="2"/>
  <c r="G792" i="2"/>
  <c r="H792" i="2"/>
  <c r="G793" i="2"/>
  <c r="H793" i="2"/>
  <c r="G794" i="2"/>
  <c r="H794" i="2"/>
  <c r="G795" i="2"/>
  <c r="H795" i="2"/>
  <c r="G796" i="2"/>
  <c r="H796" i="2"/>
  <c r="G797" i="2"/>
  <c r="H797" i="2"/>
  <c r="G798" i="2"/>
  <c r="H798" i="2"/>
  <c r="G799" i="2"/>
  <c r="H799" i="2"/>
  <c r="G800" i="2"/>
  <c r="H800" i="2"/>
  <c r="G801" i="2"/>
  <c r="H801" i="2"/>
  <c r="G802" i="2"/>
  <c r="H802" i="2"/>
  <c r="G803" i="2"/>
  <c r="H803" i="2"/>
  <c r="G804" i="2"/>
  <c r="H804" i="2"/>
  <c r="G805" i="2"/>
  <c r="H805" i="2"/>
  <c r="G806" i="2"/>
  <c r="H806" i="2"/>
  <c r="G807" i="2"/>
  <c r="H807" i="2"/>
  <c r="G808" i="2"/>
  <c r="H808" i="2"/>
  <c r="G809" i="2"/>
  <c r="H809" i="2"/>
  <c r="G810" i="2"/>
  <c r="H810" i="2"/>
  <c r="G811" i="2"/>
  <c r="H811" i="2"/>
  <c r="G812" i="2"/>
  <c r="H812" i="2"/>
  <c r="G813" i="2"/>
  <c r="H813" i="2"/>
  <c r="G814" i="2"/>
  <c r="H814" i="2"/>
  <c r="G815" i="2"/>
  <c r="H815" i="2"/>
  <c r="G816" i="2"/>
  <c r="H816" i="2"/>
  <c r="G817" i="2"/>
  <c r="H817" i="2"/>
  <c r="G818" i="2"/>
  <c r="H818" i="2"/>
  <c r="G819" i="2"/>
  <c r="H819" i="2"/>
  <c r="G820" i="2"/>
  <c r="H820" i="2"/>
  <c r="G821" i="2"/>
  <c r="H821" i="2"/>
  <c r="G822" i="2"/>
  <c r="H822" i="2"/>
  <c r="G823" i="2"/>
  <c r="H823" i="2"/>
  <c r="G824" i="2"/>
  <c r="H824" i="2"/>
  <c r="G825" i="2"/>
  <c r="H825" i="2"/>
  <c r="G826" i="2"/>
  <c r="H826" i="2"/>
  <c r="G827" i="2"/>
  <c r="H827" i="2"/>
  <c r="G828" i="2"/>
  <c r="H828" i="2"/>
  <c r="G829" i="2"/>
  <c r="H829" i="2"/>
  <c r="G830" i="2"/>
  <c r="H830" i="2"/>
  <c r="G831" i="2"/>
  <c r="H831" i="2"/>
  <c r="G832" i="2"/>
  <c r="H832" i="2"/>
  <c r="G833" i="2"/>
  <c r="H833" i="2"/>
  <c r="G834" i="2"/>
  <c r="H834" i="2"/>
  <c r="G835" i="2"/>
  <c r="H835" i="2"/>
  <c r="G836" i="2"/>
  <c r="H836" i="2"/>
  <c r="G837" i="2"/>
  <c r="H837" i="2"/>
  <c r="G838" i="2"/>
  <c r="H838" i="2"/>
  <c r="G839" i="2"/>
  <c r="H839" i="2"/>
  <c r="G840" i="2"/>
  <c r="H840" i="2"/>
  <c r="G841" i="2"/>
  <c r="H841" i="2"/>
  <c r="G842" i="2"/>
  <c r="H842" i="2"/>
  <c r="G843" i="2"/>
  <c r="H843" i="2"/>
  <c r="G844" i="2"/>
  <c r="H844" i="2"/>
  <c r="G845" i="2"/>
  <c r="H845" i="2"/>
  <c r="G846" i="2"/>
  <c r="H846" i="2"/>
  <c r="G847" i="2"/>
  <c r="H847" i="2"/>
  <c r="G848" i="2"/>
  <c r="H848" i="2"/>
  <c r="G849" i="2"/>
  <c r="H849" i="2"/>
  <c r="G850" i="2"/>
  <c r="H850" i="2"/>
  <c r="G851" i="2"/>
  <c r="H851" i="2"/>
  <c r="G852" i="2"/>
  <c r="H852" i="2"/>
  <c r="G853" i="2"/>
  <c r="H853" i="2"/>
  <c r="G854" i="2"/>
  <c r="H854" i="2"/>
  <c r="G855" i="2"/>
  <c r="H855" i="2"/>
  <c r="G856" i="2"/>
  <c r="H856" i="2"/>
  <c r="G857" i="2"/>
  <c r="H857" i="2"/>
  <c r="G858" i="2"/>
  <c r="H858" i="2"/>
  <c r="G859" i="2"/>
  <c r="H859" i="2"/>
  <c r="G860" i="2"/>
  <c r="H860" i="2"/>
  <c r="G861" i="2"/>
  <c r="H861" i="2"/>
  <c r="G862" i="2"/>
  <c r="H862" i="2"/>
  <c r="G863" i="2"/>
  <c r="H863" i="2"/>
  <c r="G864" i="2"/>
  <c r="H864" i="2"/>
  <c r="G865" i="2"/>
  <c r="H865" i="2"/>
  <c r="G866" i="2"/>
  <c r="H866" i="2"/>
  <c r="G867" i="2"/>
  <c r="H867" i="2"/>
  <c r="G868" i="2"/>
  <c r="H868" i="2"/>
  <c r="G869" i="2"/>
  <c r="H869" i="2"/>
  <c r="G870" i="2"/>
  <c r="H870" i="2"/>
  <c r="G871" i="2"/>
  <c r="H871" i="2"/>
  <c r="G872" i="2"/>
  <c r="H872" i="2"/>
  <c r="G873" i="2"/>
  <c r="H873" i="2"/>
  <c r="G874" i="2"/>
  <c r="H874" i="2"/>
  <c r="G875" i="2"/>
  <c r="H875" i="2"/>
  <c r="G876" i="2"/>
  <c r="H876" i="2"/>
  <c r="G877" i="2"/>
  <c r="H877" i="2"/>
  <c r="G878" i="2"/>
  <c r="H878" i="2"/>
  <c r="G879" i="2"/>
  <c r="H879" i="2"/>
  <c r="G880" i="2"/>
  <c r="H880" i="2"/>
  <c r="G881" i="2"/>
  <c r="H881" i="2"/>
  <c r="G882" i="2"/>
  <c r="H882" i="2"/>
  <c r="G883" i="2"/>
  <c r="H883" i="2"/>
  <c r="G884" i="2"/>
  <c r="H884" i="2"/>
  <c r="G885" i="2"/>
  <c r="H885" i="2"/>
  <c r="G886" i="2"/>
  <c r="H886" i="2"/>
  <c r="G887" i="2"/>
  <c r="H887" i="2"/>
  <c r="G888" i="2"/>
  <c r="H888" i="2"/>
  <c r="G889" i="2"/>
  <c r="H889" i="2"/>
  <c r="G890" i="2"/>
  <c r="H890" i="2"/>
  <c r="G891" i="2"/>
  <c r="H891" i="2"/>
  <c r="G892" i="2"/>
  <c r="H892" i="2"/>
  <c r="G893" i="2"/>
  <c r="H893" i="2"/>
  <c r="G894" i="2"/>
  <c r="H894" i="2"/>
  <c r="G895" i="2"/>
  <c r="H895" i="2"/>
  <c r="G896" i="2"/>
  <c r="H896" i="2"/>
  <c r="G897" i="2"/>
  <c r="H897" i="2"/>
  <c r="G898" i="2"/>
  <c r="H898" i="2"/>
  <c r="G899" i="2"/>
  <c r="H899" i="2"/>
  <c r="G900" i="2"/>
  <c r="H900" i="2"/>
  <c r="G901" i="2"/>
  <c r="H901" i="2"/>
  <c r="G902" i="2"/>
  <c r="H902" i="2"/>
  <c r="G903" i="2"/>
  <c r="H903" i="2"/>
  <c r="G904" i="2"/>
  <c r="H904" i="2"/>
  <c r="G905" i="2"/>
  <c r="H905" i="2"/>
  <c r="G906" i="2"/>
  <c r="H906" i="2"/>
  <c r="G907" i="2"/>
  <c r="H907" i="2"/>
  <c r="G908" i="2"/>
  <c r="H908" i="2"/>
  <c r="G909" i="2"/>
  <c r="H909" i="2"/>
  <c r="G910" i="2"/>
  <c r="H910" i="2"/>
  <c r="G911" i="2"/>
  <c r="H911" i="2"/>
  <c r="G912" i="2"/>
  <c r="H912" i="2"/>
  <c r="G913" i="2"/>
  <c r="H913" i="2"/>
  <c r="G914" i="2"/>
  <c r="H914" i="2"/>
  <c r="G915" i="2"/>
  <c r="H915" i="2"/>
  <c r="G916" i="2"/>
  <c r="H916" i="2"/>
  <c r="G917" i="2"/>
  <c r="H917" i="2"/>
  <c r="G918" i="2"/>
  <c r="H918" i="2"/>
  <c r="G919" i="2"/>
  <c r="H919" i="2"/>
  <c r="G920" i="2"/>
  <c r="H920" i="2"/>
  <c r="G921" i="2"/>
  <c r="H921" i="2"/>
  <c r="G922" i="2"/>
  <c r="H922" i="2"/>
  <c r="G923" i="2"/>
  <c r="H923" i="2"/>
  <c r="G924" i="2"/>
  <c r="H924" i="2"/>
  <c r="G925" i="2"/>
  <c r="H925" i="2"/>
  <c r="G926" i="2"/>
  <c r="H926" i="2"/>
  <c r="G927" i="2"/>
  <c r="H927" i="2"/>
  <c r="G928" i="2"/>
  <c r="H928" i="2"/>
  <c r="G929" i="2"/>
  <c r="H929" i="2"/>
  <c r="G930" i="2"/>
  <c r="H930" i="2"/>
  <c r="G931" i="2"/>
  <c r="H931" i="2"/>
  <c r="G932" i="2"/>
  <c r="H932" i="2"/>
  <c r="G933" i="2"/>
  <c r="H933" i="2"/>
  <c r="G934" i="2"/>
  <c r="H934" i="2"/>
  <c r="G935" i="2"/>
  <c r="H935" i="2"/>
  <c r="G936" i="2"/>
  <c r="H936" i="2"/>
  <c r="G937" i="2"/>
  <c r="H937" i="2"/>
  <c r="G938" i="2"/>
  <c r="H938" i="2"/>
  <c r="G939" i="2"/>
  <c r="H939" i="2"/>
  <c r="G940" i="2"/>
  <c r="H940" i="2"/>
  <c r="G941" i="2"/>
  <c r="H941" i="2"/>
  <c r="G942" i="2"/>
  <c r="H942" i="2"/>
  <c r="G943" i="2"/>
  <c r="H943" i="2"/>
  <c r="G944" i="2"/>
  <c r="H944" i="2"/>
  <c r="G945" i="2"/>
  <c r="H945" i="2"/>
  <c r="G946" i="2"/>
  <c r="H946" i="2"/>
  <c r="G947" i="2"/>
  <c r="H947" i="2"/>
  <c r="G948" i="2"/>
  <c r="H948" i="2"/>
  <c r="G949" i="2"/>
  <c r="H949" i="2"/>
  <c r="G950" i="2"/>
  <c r="H950" i="2"/>
  <c r="G951" i="2"/>
  <c r="H951" i="2"/>
  <c r="G952" i="2"/>
  <c r="H952" i="2"/>
  <c r="G953" i="2"/>
  <c r="H953" i="2"/>
  <c r="G954" i="2"/>
  <c r="H954" i="2"/>
  <c r="G955" i="2"/>
  <c r="H955" i="2"/>
  <c r="G956" i="2"/>
  <c r="H956" i="2"/>
  <c r="G957" i="2"/>
  <c r="H957" i="2"/>
  <c r="G958" i="2"/>
  <c r="H958" i="2"/>
  <c r="G959" i="2"/>
  <c r="H959" i="2"/>
  <c r="G960" i="2"/>
  <c r="H960" i="2"/>
  <c r="G961" i="2"/>
  <c r="H961" i="2"/>
  <c r="G962" i="2"/>
  <c r="H962" i="2"/>
  <c r="G963" i="2"/>
  <c r="H963" i="2"/>
  <c r="G964" i="2"/>
  <c r="H964" i="2"/>
  <c r="G965" i="2"/>
  <c r="H965" i="2"/>
  <c r="G966" i="2"/>
  <c r="H966" i="2"/>
  <c r="G967" i="2"/>
  <c r="H967" i="2"/>
  <c r="G968" i="2"/>
  <c r="H968" i="2"/>
  <c r="G969" i="2"/>
  <c r="H969" i="2"/>
  <c r="G970" i="2"/>
  <c r="H970" i="2"/>
  <c r="G971" i="2"/>
  <c r="H971" i="2"/>
  <c r="G972" i="2"/>
  <c r="H972" i="2"/>
  <c r="G973" i="2"/>
  <c r="H973" i="2"/>
  <c r="G974" i="2"/>
  <c r="H974" i="2"/>
  <c r="G975" i="2"/>
  <c r="H975" i="2"/>
  <c r="G976" i="2"/>
  <c r="H976" i="2"/>
  <c r="G977" i="2"/>
  <c r="H977" i="2"/>
  <c r="G978" i="2"/>
  <c r="H978" i="2"/>
  <c r="G979" i="2"/>
  <c r="H979" i="2"/>
  <c r="G980" i="2"/>
  <c r="H980" i="2"/>
  <c r="G981" i="2"/>
  <c r="H981" i="2"/>
  <c r="G982" i="2"/>
  <c r="H982" i="2"/>
  <c r="G983" i="2"/>
  <c r="H983" i="2"/>
  <c r="G984" i="2"/>
  <c r="H984" i="2"/>
  <c r="G985" i="2"/>
  <c r="H985" i="2"/>
  <c r="G986" i="2"/>
  <c r="H986" i="2"/>
  <c r="G987" i="2"/>
  <c r="H987" i="2"/>
  <c r="G988" i="2"/>
  <c r="H988" i="2"/>
  <c r="G989" i="2"/>
  <c r="H989" i="2"/>
  <c r="G990" i="2"/>
  <c r="H990" i="2"/>
  <c r="G991" i="2"/>
  <c r="H991" i="2"/>
  <c r="G992" i="2"/>
  <c r="H992" i="2"/>
  <c r="G993" i="2"/>
  <c r="H993" i="2"/>
  <c r="G994" i="2"/>
  <c r="H994" i="2"/>
  <c r="G995" i="2"/>
  <c r="H995" i="2"/>
  <c r="G996" i="2"/>
  <c r="H996" i="2"/>
  <c r="G997" i="2"/>
  <c r="H997" i="2"/>
  <c r="G998" i="2"/>
  <c r="H998" i="2"/>
  <c r="G999" i="2"/>
  <c r="H999" i="2"/>
  <c r="G1000" i="2"/>
  <c r="H1000" i="2"/>
  <c r="G1001" i="2"/>
  <c r="H1001" i="2"/>
  <c r="G1002" i="2"/>
  <c r="H1002" i="2"/>
  <c r="G1003" i="2"/>
  <c r="H1003" i="2"/>
  <c r="G1004" i="2"/>
  <c r="H1004" i="2"/>
  <c r="G1005" i="2"/>
  <c r="H1005" i="2"/>
  <c r="G1006" i="2"/>
  <c r="H1006" i="2"/>
  <c r="G1007" i="2"/>
  <c r="H1007" i="2"/>
  <c r="G1008" i="2"/>
  <c r="H1008" i="2"/>
  <c r="G1009" i="2"/>
  <c r="H1009" i="2"/>
  <c r="G1010" i="2"/>
  <c r="H1010" i="2"/>
  <c r="G1011" i="2"/>
  <c r="H1011" i="2"/>
  <c r="G1012" i="2"/>
  <c r="H1012" i="2"/>
  <c r="G1013" i="2"/>
  <c r="H1013" i="2"/>
  <c r="G1014" i="2"/>
  <c r="H1014" i="2"/>
  <c r="G1015" i="2"/>
  <c r="H1015" i="2"/>
  <c r="G1016" i="2"/>
  <c r="H1016" i="2"/>
  <c r="G1017" i="2"/>
  <c r="H1017" i="2"/>
  <c r="G1018" i="2"/>
  <c r="H1018" i="2"/>
  <c r="G1019" i="2"/>
  <c r="H1019" i="2"/>
  <c r="G1020" i="2"/>
  <c r="H1020" i="2"/>
  <c r="G1021" i="2"/>
  <c r="H1021" i="2"/>
  <c r="G1022" i="2"/>
  <c r="H1022" i="2"/>
  <c r="G1023" i="2"/>
  <c r="H1023" i="2"/>
  <c r="G1024" i="2"/>
  <c r="H1024" i="2"/>
  <c r="G1025" i="2"/>
  <c r="H1025" i="2"/>
  <c r="G1026" i="2"/>
  <c r="H1026" i="2"/>
  <c r="G1027" i="2"/>
  <c r="H1027" i="2"/>
  <c r="G1028" i="2"/>
  <c r="H1028" i="2"/>
  <c r="G1029" i="2"/>
  <c r="H1029" i="2"/>
  <c r="G1030" i="2"/>
  <c r="H1030" i="2"/>
  <c r="G1031" i="2"/>
  <c r="H1031" i="2"/>
  <c r="G1032" i="2"/>
  <c r="H1032" i="2"/>
  <c r="G1033" i="2"/>
  <c r="H1033" i="2"/>
  <c r="G1034" i="2"/>
  <c r="H1034" i="2"/>
  <c r="G1035" i="2"/>
  <c r="H1035" i="2"/>
  <c r="G1036" i="2"/>
  <c r="H1036" i="2"/>
  <c r="G1037" i="2"/>
  <c r="H1037" i="2"/>
  <c r="G1038" i="2"/>
  <c r="H1038" i="2"/>
  <c r="G1039" i="2"/>
  <c r="H1039" i="2"/>
  <c r="G1040" i="2"/>
  <c r="H1040" i="2"/>
  <c r="G1041" i="2"/>
  <c r="H1041" i="2"/>
  <c r="G1042" i="2"/>
  <c r="H1042" i="2"/>
  <c r="G1043" i="2"/>
  <c r="H1043" i="2"/>
  <c r="G1044" i="2"/>
  <c r="H1044" i="2"/>
  <c r="G1045" i="2"/>
  <c r="H1045" i="2"/>
  <c r="G1046" i="2"/>
  <c r="H1046" i="2"/>
  <c r="G1047" i="2"/>
  <c r="H1047" i="2"/>
  <c r="G1048" i="2"/>
  <c r="H1048" i="2"/>
  <c r="G1049" i="2"/>
  <c r="H1049" i="2"/>
  <c r="G1050" i="2"/>
  <c r="H1050" i="2"/>
  <c r="G1051" i="2"/>
  <c r="H1051" i="2"/>
  <c r="G1052" i="2"/>
  <c r="H1052" i="2"/>
  <c r="G1053" i="2"/>
  <c r="H1053" i="2"/>
  <c r="G1054" i="2"/>
  <c r="H1054" i="2"/>
  <c r="G1055" i="2"/>
  <c r="H1055" i="2"/>
  <c r="G1056" i="2"/>
  <c r="H1056" i="2"/>
  <c r="G1057" i="2"/>
  <c r="H1057" i="2"/>
  <c r="G1058" i="2"/>
  <c r="H1058" i="2"/>
  <c r="G1059" i="2"/>
  <c r="H1059" i="2"/>
  <c r="G1060" i="2"/>
  <c r="H1060" i="2"/>
  <c r="G1061" i="2"/>
  <c r="H1061" i="2"/>
  <c r="G1062" i="2"/>
  <c r="H1062" i="2"/>
  <c r="G1063" i="2"/>
  <c r="H1063" i="2"/>
  <c r="G1064" i="2"/>
  <c r="H1064" i="2"/>
  <c r="G1065" i="2"/>
  <c r="H1065" i="2"/>
  <c r="G1066" i="2"/>
  <c r="H1066" i="2"/>
  <c r="G1067" i="2"/>
  <c r="H1067" i="2"/>
  <c r="G1068" i="2"/>
  <c r="H1068" i="2"/>
  <c r="G1069" i="2"/>
  <c r="H1069" i="2"/>
  <c r="G1070" i="2"/>
  <c r="H1070" i="2"/>
  <c r="G1071" i="2"/>
  <c r="H1071" i="2"/>
  <c r="G1072" i="2"/>
  <c r="H1072" i="2"/>
  <c r="G1073" i="2"/>
  <c r="H1073" i="2"/>
  <c r="G1074" i="2"/>
  <c r="H1074" i="2"/>
  <c r="G1075" i="2"/>
  <c r="H1075" i="2"/>
  <c r="G1076" i="2"/>
  <c r="H1076" i="2"/>
  <c r="G1077" i="2"/>
  <c r="H1077" i="2"/>
  <c r="G1078" i="2"/>
  <c r="H1078" i="2"/>
  <c r="G1079" i="2"/>
  <c r="H1079" i="2"/>
  <c r="G1080" i="2"/>
  <c r="H1080" i="2"/>
  <c r="G1081" i="2"/>
  <c r="H1081" i="2"/>
  <c r="G1082" i="2"/>
  <c r="H1082" i="2"/>
  <c r="G1083" i="2"/>
  <c r="H1083" i="2"/>
  <c r="G1084" i="2"/>
  <c r="H1084" i="2"/>
  <c r="G1085" i="2"/>
  <c r="H1085" i="2"/>
  <c r="G1086" i="2"/>
  <c r="H1086" i="2"/>
  <c r="G1087" i="2"/>
  <c r="H1087" i="2"/>
  <c r="G1088" i="2"/>
  <c r="H1088" i="2"/>
  <c r="G1089" i="2"/>
  <c r="H1089" i="2"/>
  <c r="G1090" i="2"/>
  <c r="H1090" i="2"/>
  <c r="G1091" i="2"/>
  <c r="H1091" i="2"/>
  <c r="G1092" i="2"/>
  <c r="H1092" i="2"/>
  <c r="G1093" i="2"/>
  <c r="H1093" i="2"/>
  <c r="G1094" i="2"/>
  <c r="H1094" i="2"/>
  <c r="G1471" i="2"/>
  <c r="H1471" i="2"/>
  <c r="G1472" i="2"/>
  <c r="H1472" i="2"/>
  <c r="G1473" i="2"/>
  <c r="H1473" i="2"/>
  <c r="G1474" i="2"/>
  <c r="H1474" i="2"/>
  <c r="G1475" i="2"/>
  <c r="H1475" i="2"/>
  <c r="G1476" i="2"/>
  <c r="H1476" i="2"/>
  <c r="G1477" i="2"/>
  <c r="H1477" i="2"/>
  <c r="G1478" i="2"/>
  <c r="H1478" i="2"/>
  <c r="G1479" i="2"/>
  <c r="H1479" i="2"/>
  <c r="G1480" i="2"/>
  <c r="H1480" i="2"/>
  <c r="G5" i="2"/>
  <c r="H5" i="2"/>
  <c r="G6" i="2"/>
  <c r="H6" i="2"/>
  <c r="G7" i="2"/>
  <c r="H7" i="2"/>
  <c r="G8" i="2"/>
  <c r="H8" i="2"/>
  <c r="G9" i="2"/>
  <c r="H9" i="2"/>
  <c r="G10" i="2"/>
  <c r="H10" i="2"/>
  <c r="G11" i="2"/>
  <c r="H11" i="2"/>
  <c r="G12" i="2"/>
  <c r="H12" i="2"/>
  <c r="G13" i="2"/>
  <c r="H13" i="2"/>
  <c r="G14" i="2"/>
  <c r="H14" i="2"/>
  <c r="G15" i="2"/>
  <c r="H15" i="2"/>
  <c r="G16" i="2"/>
  <c r="H16" i="2"/>
  <c r="G17" i="2"/>
  <c r="H17" i="2"/>
  <c r="G18" i="2"/>
  <c r="H18" i="2"/>
  <c r="G19" i="2"/>
  <c r="H19" i="2"/>
  <c r="G20" i="2"/>
  <c r="H20" i="2"/>
  <c r="G21" i="2"/>
  <c r="H21" i="2"/>
  <c r="G22" i="2"/>
  <c r="H22" i="2"/>
  <c r="G65" i="3"/>
  <c r="H65" i="3"/>
  <c r="G66" i="3"/>
  <c r="H66" i="3"/>
  <c r="G67" i="3"/>
  <c r="H67" i="3"/>
  <c r="G68" i="3"/>
  <c r="H68" i="3"/>
  <c r="G69" i="3"/>
  <c r="H69" i="3"/>
  <c r="G70" i="3"/>
  <c r="H70" i="3"/>
  <c r="G71" i="3"/>
  <c r="H71" i="3"/>
  <c r="G72" i="3"/>
  <c r="H72" i="3"/>
  <c r="G73" i="3"/>
  <c r="H73" i="3"/>
  <c r="G74" i="3"/>
  <c r="H74" i="3"/>
  <c r="G75" i="3"/>
  <c r="H75" i="3"/>
  <c r="G76" i="3"/>
  <c r="H76" i="3"/>
  <c r="G77" i="3"/>
  <c r="H77" i="3"/>
  <c r="G78" i="3"/>
  <c r="H78" i="3"/>
  <c r="G79" i="3"/>
  <c r="H79" i="3"/>
  <c r="G80" i="3"/>
  <c r="H80" i="3"/>
  <c r="G81" i="3"/>
  <c r="H81" i="3"/>
  <c r="G82" i="3"/>
  <c r="H82" i="3"/>
  <c r="G83" i="3"/>
  <c r="H83" i="3"/>
  <c r="G84" i="3"/>
  <c r="H84" i="3"/>
  <c r="G85" i="3"/>
  <c r="H85" i="3"/>
  <c r="G86" i="3"/>
  <c r="H86" i="3"/>
  <c r="G87" i="3"/>
  <c r="H87" i="3"/>
  <c r="G88" i="3"/>
  <c r="H88" i="3"/>
  <c r="G89" i="3"/>
  <c r="H89" i="3"/>
  <c r="G90" i="3"/>
  <c r="H90" i="3"/>
  <c r="G91" i="3"/>
  <c r="H91" i="3"/>
  <c r="G92" i="3"/>
  <c r="H92" i="3"/>
  <c r="G93" i="3"/>
  <c r="H93" i="3"/>
  <c r="G94" i="3"/>
  <c r="H94" i="3"/>
  <c r="G95" i="3"/>
  <c r="H95" i="3"/>
  <c r="G96" i="3"/>
  <c r="H96" i="3"/>
  <c r="G97" i="3"/>
  <c r="H97" i="3"/>
  <c r="G98" i="3"/>
  <c r="H98" i="3"/>
  <c r="G99" i="3"/>
  <c r="H99" i="3"/>
  <c r="G100" i="3"/>
  <c r="H100" i="3"/>
  <c r="G101" i="3"/>
  <c r="H101" i="3"/>
  <c r="G102" i="3"/>
  <c r="H102" i="3"/>
  <c r="G103" i="3"/>
  <c r="H103" i="3"/>
  <c r="G104" i="3"/>
  <c r="H104" i="3"/>
  <c r="G105" i="3"/>
  <c r="H105" i="3"/>
  <c r="G106" i="3"/>
  <c r="H106" i="3"/>
  <c r="G107" i="3"/>
  <c r="H107" i="3"/>
  <c r="G108" i="3"/>
  <c r="H108" i="3"/>
  <c r="G109" i="3"/>
  <c r="H109" i="3"/>
  <c r="G110" i="3"/>
  <c r="H110" i="3"/>
  <c r="G111" i="3"/>
  <c r="H111" i="3"/>
  <c r="G112" i="3"/>
  <c r="H112" i="3"/>
  <c r="G113" i="3"/>
  <c r="H113" i="3"/>
  <c r="G114" i="3"/>
  <c r="H114" i="3"/>
  <c r="G115" i="3"/>
  <c r="H115" i="3"/>
  <c r="G116" i="3"/>
  <c r="H116" i="3"/>
  <c r="G117" i="3"/>
  <c r="H117" i="3"/>
  <c r="G118" i="3"/>
  <c r="H118" i="3"/>
  <c r="G119" i="3"/>
  <c r="H119" i="3"/>
  <c r="G120" i="3"/>
  <c r="H120" i="3"/>
  <c r="G121" i="3"/>
  <c r="H121" i="3"/>
  <c r="G122" i="3"/>
  <c r="H122" i="3"/>
  <c r="G123" i="3"/>
  <c r="H123" i="3"/>
  <c r="G124" i="3"/>
  <c r="H124" i="3"/>
  <c r="G125" i="3"/>
  <c r="H125" i="3"/>
  <c r="G126" i="3"/>
  <c r="H126" i="3"/>
  <c r="G127" i="3"/>
  <c r="H127" i="3"/>
  <c r="G128" i="3"/>
  <c r="H128" i="3"/>
  <c r="G129" i="3"/>
  <c r="H129" i="3"/>
  <c r="G130" i="3"/>
  <c r="H130" i="3"/>
  <c r="G131" i="3"/>
  <c r="H131" i="3"/>
  <c r="G132" i="3"/>
  <c r="H132" i="3"/>
  <c r="G133" i="3"/>
  <c r="H133" i="3"/>
  <c r="G134" i="3"/>
  <c r="H134" i="3"/>
  <c r="G135" i="3"/>
  <c r="H135" i="3"/>
  <c r="G136" i="3"/>
  <c r="H136" i="3"/>
  <c r="G137" i="3"/>
  <c r="H137" i="3"/>
  <c r="G138" i="3"/>
  <c r="H138" i="3"/>
  <c r="G139" i="3"/>
  <c r="H139" i="3"/>
  <c r="G140" i="3"/>
  <c r="H140" i="3"/>
  <c r="G141" i="3"/>
  <c r="H141" i="3"/>
  <c r="G142" i="3"/>
  <c r="H142" i="3"/>
  <c r="G143" i="3"/>
  <c r="H143" i="3"/>
  <c r="G144" i="3"/>
  <c r="H144" i="3"/>
  <c r="G145" i="3"/>
  <c r="H145" i="3"/>
  <c r="G146" i="3"/>
  <c r="H146" i="3"/>
  <c r="G147" i="3"/>
  <c r="H147" i="3"/>
  <c r="G148" i="3"/>
  <c r="H148" i="3"/>
  <c r="G149" i="3"/>
  <c r="H149" i="3"/>
  <c r="G150" i="3"/>
  <c r="H150" i="3"/>
  <c r="G151" i="3"/>
  <c r="H151" i="3"/>
  <c r="G152" i="3"/>
  <c r="H152" i="3"/>
  <c r="G153" i="3"/>
  <c r="H153" i="3"/>
  <c r="G154" i="3"/>
  <c r="H154" i="3"/>
  <c r="G155" i="3"/>
  <c r="H155" i="3"/>
  <c r="G156" i="3"/>
  <c r="H156" i="3"/>
  <c r="G157" i="3"/>
  <c r="H157" i="3"/>
  <c r="G158" i="3"/>
  <c r="H158" i="3"/>
  <c r="G159" i="3"/>
  <c r="H159" i="3"/>
  <c r="G160" i="3"/>
  <c r="H160" i="3"/>
  <c r="G161" i="3"/>
  <c r="H161" i="3"/>
  <c r="G162" i="3"/>
  <c r="H162" i="3"/>
  <c r="G163" i="3"/>
  <c r="H163" i="3"/>
  <c r="G164" i="3"/>
  <c r="H164" i="3"/>
  <c r="G165" i="3"/>
  <c r="H165" i="3"/>
  <c r="G166" i="3"/>
  <c r="H166" i="3"/>
  <c r="G167" i="3"/>
  <c r="H167" i="3"/>
  <c r="G168" i="3"/>
  <c r="H168" i="3"/>
  <c r="G169" i="3"/>
  <c r="H169" i="3"/>
  <c r="G170" i="3"/>
  <c r="H170" i="3"/>
  <c r="G171" i="3"/>
  <c r="H171" i="3"/>
  <c r="G172" i="3"/>
  <c r="H172" i="3"/>
  <c r="G173" i="3"/>
  <c r="H173" i="3"/>
  <c r="G174" i="3"/>
  <c r="H174" i="3"/>
  <c r="G175" i="3"/>
  <c r="H175" i="3"/>
  <c r="G176" i="3"/>
  <c r="H176" i="3"/>
  <c r="G177" i="3"/>
  <c r="H177" i="3"/>
  <c r="G178" i="3"/>
  <c r="H178" i="3"/>
  <c r="G179" i="3"/>
  <c r="H179" i="3"/>
  <c r="G180" i="3"/>
  <c r="H180" i="3"/>
  <c r="G181" i="3"/>
  <c r="H181" i="3"/>
  <c r="G182" i="3"/>
  <c r="H182" i="3"/>
  <c r="G183" i="3"/>
  <c r="H183" i="3"/>
  <c r="G184" i="3"/>
  <c r="H184" i="3"/>
  <c r="G185" i="3"/>
  <c r="H185" i="3"/>
  <c r="G186" i="3"/>
  <c r="H186" i="3"/>
  <c r="G187" i="3"/>
  <c r="H187" i="3"/>
  <c r="G188" i="3"/>
  <c r="H188" i="3"/>
  <c r="G189" i="3"/>
  <c r="H189" i="3"/>
  <c r="G190" i="3"/>
  <c r="H190" i="3"/>
  <c r="G191" i="3"/>
  <c r="H191" i="3"/>
  <c r="G192" i="3"/>
  <c r="H192" i="3"/>
  <c r="G193" i="3"/>
  <c r="H193" i="3"/>
  <c r="G194" i="3"/>
  <c r="H194" i="3"/>
  <c r="G195" i="3"/>
  <c r="H195" i="3"/>
  <c r="G196" i="3"/>
  <c r="H196" i="3"/>
  <c r="G197" i="3"/>
  <c r="H197" i="3"/>
  <c r="G198" i="3"/>
  <c r="H198" i="3"/>
  <c r="G199" i="3"/>
  <c r="H199" i="3"/>
  <c r="G200" i="3"/>
  <c r="H200" i="3"/>
  <c r="G201" i="3"/>
  <c r="H201" i="3"/>
  <c r="G202" i="3"/>
  <c r="H202" i="3"/>
  <c r="G203" i="3"/>
  <c r="H203" i="3"/>
  <c r="G204" i="3"/>
  <c r="H204" i="3"/>
  <c r="G205" i="3"/>
  <c r="H205" i="3"/>
  <c r="G206" i="3"/>
  <c r="H206" i="3"/>
  <c r="G207" i="3"/>
  <c r="H207" i="3"/>
  <c r="G208" i="3"/>
  <c r="H208" i="3"/>
  <c r="G209" i="3"/>
  <c r="H209" i="3"/>
  <c r="G210" i="3"/>
  <c r="H210" i="3"/>
  <c r="G211" i="3"/>
  <c r="H211" i="3"/>
  <c r="G212" i="3"/>
  <c r="H212" i="3"/>
  <c r="G213" i="3"/>
  <c r="H213" i="3"/>
  <c r="G214" i="3"/>
  <c r="H214" i="3"/>
  <c r="G215" i="3"/>
  <c r="H215" i="3"/>
  <c r="G216" i="3"/>
  <c r="H216" i="3"/>
  <c r="G217" i="3"/>
  <c r="H217" i="3"/>
  <c r="G218" i="3"/>
  <c r="H218" i="3"/>
  <c r="G219" i="3"/>
  <c r="H219" i="3"/>
  <c r="G220" i="3"/>
  <c r="H220" i="3"/>
  <c r="G221" i="3"/>
  <c r="H221" i="3"/>
  <c r="G222" i="3"/>
  <c r="H222" i="3"/>
  <c r="G223" i="3"/>
  <c r="H223" i="3"/>
  <c r="G224" i="3"/>
  <c r="H224" i="3"/>
  <c r="G225" i="3"/>
  <c r="H225" i="3"/>
  <c r="G226" i="3"/>
  <c r="H226" i="3"/>
  <c r="G227" i="3"/>
  <c r="H227" i="3"/>
  <c r="G228" i="3"/>
  <c r="H228" i="3"/>
  <c r="G229" i="3"/>
  <c r="H229" i="3"/>
  <c r="G230" i="3"/>
  <c r="H230" i="3"/>
  <c r="G231" i="3"/>
  <c r="H231" i="3"/>
  <c r="G232" i="3"/>
  <c r="H232" i="3"/>
  <c r="G233" i="3"/>
  <c r="H233" i="3"/>
  <c r="G234" i="3"/>
  <c r="H234" i="3"/>
  <c r="G235" i="3"/>
  <c r="H235" i="3"/>
  <c r="G236" i="3"/>
  <c r="H236" i="3"/>
  <c r="G237" i="3"/>
  <c r="H237" i="3"/>
  <c r="G238" i="3"/>
  <c r="H238" i="3"/>
  <c r="G239" i="3"/>
  <c r="H239" i="3"/>
  <c r="G240" i="3"/>
  <c r="H240" i="3"/>
  <c r="G241" i="3"/>
  <c r="H241" i="3"/>
  <c r="G242" i="3"/>
  <c r="H242" i="3"/>
  <c r="G243" i="3"/>
  <c r="H243" i="3"/>
  <c r="G244" i="3"/>
  <c r="H244" i="3"/>
  <c r="G245" i="3"/>
  <c r="H245" i="3"/>
  <c r="G246" i="3"/>
  <c r="H246" i="3"/>
  <c r="G247" i="3"/>
  <c r="H247" i="3"/>
  <c r="G248" i="3"/>
  <c r="H248" i="3"/>
  <c r="G249" i="3"/>
  <c r="H249" i="3"/>
  <c r="G250" i="3"/>
  <c r="H250" i="3"/>
  <c r="G251" i="3"/>
  <c r="H251" i="3"/>
  <c r="G252" i="3"/>
  <c r="H252" i="3"/>
  <c r="G253" i="3"/>
  <c r="H253" i="3"/>
  <c r="G254" i="3"/>
  <c r="H254" i="3"/>
  <c r="G255" i="3"/>
  <c r="H255" i="3"/>
  <c r="G256" i="3"/>
  <c r="H256" i="3"/>
  <c r="G257" i="3"/>
  <c r="H257" i="3"/>
  <c r="G258" i="3"/>
  <c r="H258" i="3"/>
  <c r="G259" i="3"/>
  <c r="H259" i="3"/>
  <c r="G260" i="3"/>
  <c r="H260" i="3"/>
  <c r="G261" i="3"/>
  <c r="H261" i="3"/>
  <c r="G262" i="3"/>
  <c r="H262" i="3"/>
  <c r="G263" i="3"/>
  <c r="H263" i="3"/>
  <c r="G264" i="3"/>
  <c r="H264" i="3"/>
  <c r="G265" i="3"/>
  <c r="H265" i="3"/>
  <c r="G266" i="3"/>
  <c r="H266" i="3"/>
  <c r="G267" i="3"/>
  <c r="H267" i="3"/>
  <c r="G268" i="3"/>
  <c r="H268" i="3"/>
  <c r="G269" i="3"/>
  <c r="H269" i="3"/>
  <c r="G270" i="3"/>
  <c r="H270" i="3"/>
  <c r="G271" i="3"/>
  <c r="H271" i="3"/>
  <c r="G272" i="3"/>
  <c r="H272" i="3"/>
  <c r="G273" i="3"/>
  <c r="H273" i="3"/>
  <c r="G274" i="3"/>
  <c r="H274" i="3"/>
  <c r="G275" i="3"/>
  <c r="H275" i="3"/>
  <c r="G276" i="3"/>
  <c r="H276" i="3"/>
  <c r="G277" i="3"/>
  <c r="H277" i="3"/>
  <c r="G278" i="3"/>
  <c r="H278" i="3"/>
  <c r="G279" i="3"/>
  <c r="H279" i="3"/>
  <c r="G280" i="3"/>
  <c r="H280" i="3"/>
  <c r="G281" i="3"/>
  <c r="H281" i="3"/>
  <c r="G282" i="3"/>
  <c r="H282" i="3"/>
  <c r="G283" i="3"/>
  <c r="H283" i="3"/>
  <c r="G284" i="3"/>
  <c r="H284" i="3"/>
  <c r="G285" i="3"/>
  <c r="H285" i="3"/>
  <c r="G286" i="3"/>
  <c r="H286" i="3"/>
  <c r="G287" i="3"/>
  <c r="H287" i="3"/>
  <c r="G288" i="3"/>
  <c r="H288" i="3"/>
  <c r="G289" i="3"/>
  <c r="H289" i="3"/>
  <c r="G290" i="3"/>
  <c r="H290" i="3"/>
  <c r="G291" i="3"/>
  <c r="H291" i="3"/>
  <c r="G292" i="3"/>
  <c r="H292" i="3"/>
  <c r="G293" i="3"/>
  <c r="H293" i="3"/>
  <c r="G294" i="3"/>
  <c r="H294" i="3"/>
  <c r="G295" i="3"/>
  <c r="H295" i="3"/>
  <c r="G296" i="3"/>
  <c r="H296" i="3"/>
  <c r="G297" i="3"/>
  <c r="H297" i="3"/>
  <c r="G298" i="3"/>
  <c r="H298" i="3"/>
  <c r="G299" i="3"/>
  <c r="H299" i="3"/>
  <c r="G300" i="3"/>
  <c r="H300" i="3"/>
  <c r="G301" i="3"/>
  <c r="H301" i="3"/>
  <c r="G302" i="3"/>
  <c r="H302" i="3"/>
  <c r="G303" i="3"/>
  <c r="H303" i="3"/>
  <c r="G304" i="3"/>
  <c r="H304" i="3"/>
  <c r="G305" i="3"/>
  <c r="H305" i="3"/>
  <c r="G306" i="3"/>
  <c r="H306" i="3"/>
  <c r="G307" i="3"/>
  <c r="H307" i="3"/>
  <c r="G308" i="3"/>
  <c r="H308" i="3"/>
  <c r="G309" i="3"/>
  <c r="H309" i="3"/>
  <c r="G310" i="3"/>
  <c r="H310" i="3"/>
  <c r="G311" i="3"/>
  <c r="H311" i="3"/>
  <c r="G312" i="3"/>
  <c r="H312" i="3"/>
  <c r="G313" i="3"/>
  <c r="H313" i="3"/>
  <c r="G314" i="3"/>
  <c r="H314" i="3"/>
  <c r="G315" i="3"/>
  <c r="H315" i="3"/>
  <c r="G316" i="3"/>
  <c r="H316" i="3"/>
  <c r="G317" i="3"/>
  <c r="H317" i="3"/>
  <c r="G318" i="3"/>
  <c r="H318" i="3"/>
  <c r="G319" i="3"/>
  <c r="H319" i="3"/>
  <c r="G320" i="3"/>
  <c r="H320" i="3"/>
  <c r="G61" i="4" l="1"/>
  <c r="J61" i="4" s="1"/>
  <c r="D62" i="4"/>
  <c r="I61" i="13"/>
  <c r="P4" i="3"/>
  <c r="Q4" i="3"/>
  <c r="P5" i="3"/>
  <c r="Q5" i="3"/>
  <c r="P6" i="3"/>
  <c r="Q6" i="3"/>
  <c r="P7" i="3"/>
  <c r="Q7" i="3"/>
  <c r="P8" i="3"/>
  <c r="Q8" i="3"/>
  <c r="P9" i="3"/>
  <c r="Q9" i="3"/>
  <c r="P10" i="3"/>
  <c r="Q10" i="3"/>
  <c r="P11" i="3"/>
  <c r="Q11" i="3"/>
  <c r="P12" i="3"/>
  <c r="Q12" i="3"/>
  <c r="P13" i="3"/>
  <c r="Q13" i="3"/>
  <c r="P14" i="3"/>
  <c r="Q14" i="3"/>
  <c r="P15" i="3"/>
  <c r="Q15" i="3"/>
  <c r="P16" i="3"/>
  <c r="Q16" i="3"/>
  <c r="P17" i="3"/>
  <c r="Q17" i="3"/>
  <c r="P18" i="3"/>
  <c r="Q18" i="3"/>
  <c r="P19" i="3"/>
  <c r="Q19" i="3"/>
  <c r="P20" i="3"/>
  <c r="Q20" i="3"/>
  <c r="P21" i="3"/>
  <c r="Q21" i="3"/>
  <c r="P22" i="3"/>
  <c r="Q22" i="3"/>
  <c r="P23" i="3"/>
  <c r="Q23" i="3"/>
  <c r="P24" i="3"/>
  <c r="Q24" i="3"/>
  <c r="P25" i="3"/>
  <c r="Q25" i="3"/>
  <c r="P26" i="3"/>
  <c r="Q26" i="3"/>
  <c r="P27" i="3"/>
  <c r="Q27" i="3"/>
  <c r="P28" i="3"/>
  <c r="Q28" i="3"/>
  <c r="P29" i="3"/>
  <c r="Q29" i="3"/>
  <c r="P30" i="3"/>
  <c r="Q30" i="3"/>
  <c r="P31" i="3"/>
  <c r="Q31" i="3"/>
  <c r="P32" i="3"/>
  <c r="Q32" i="3"/>
  <c r="P33" i="3"/>
  <c r="Q33" i="3"/>
  <c r="P34" i="3"/>
  <c r="Q34" i="3"/>
  <c r="AC1001" i="10"/>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65" i="9"/>
  <c r="S66" i="9"/>
  <c r="S67" i="9"/>
  <c r="S68" i="9"/>
  <c r="S69" i="9"/>
  <c r="S70" i="9"/>
  <c r="S71" i="9"/>
  <c r="S72" i="9"/>
  <c r="S73" i="9"/>
  <c r="S74" i="9"/>
  <c r="S75" i="9"/>
  <c r="S76" i="9"/>
  <c r="S77" i="9"/>
  <c r="S78" i="9"/>
  <c r="S79" i="9"/>
  <c r="S80" i="9"/>
  <c r="S81" i="9"/>
  <c r="S82" i="9"/>
  <c r="S83" i="9"/>
  <c r="S84" i="9"/>
  <c r="S85" i="9"/>
  <c r="S86" i="9"/>
  <c r="S87" i="9"/>
  <c r="S88" i="9"/>
  <c r="S89" i="9"/>
  <c r="S90" i="9"/>
  <c r="S91" i="9"/>
  <c r="S92" i="9"/>
  <c r="S93" i="9"/>
  <c r="S94" i="9"/>
  <c r="S95" i="9"/>
  <c r="S96" i="9"/>
  <c r="S97" i="9"/>
  <c r="S98" i="9"/>
  <c r="S99" i="9"/>
  <c r="S100" i="9"/>
  <c r="S101" i="9"/>
  <c r="S102" i="9"/>
  <c r="S103" i="9"/>
  <c r="S104" i="9"/>
  <c r="S105" i="9"/>
  <c r="S106" i="9"/>
  <c r="S107" i="9"/>
  <c r="S108" i="9"/>
  <c r="S109" i="9"/>
  <c r="S110" i="9"/>
  <c r="S111" i="9"/>
  <c r="S112" i="9"/>
  <c r="S113" i="9"/>
  <c r="S114" i="9"/>
  <c r="S115" i="9"/>
  <c r="S116" i="9"/>
  <c r="S117" i="9"/>
  <c r="S118" i="9"/>
  <c r="S119" i="9"/>
  <c r="S120" i="9"/>
  <c r="S121" i="9"/>
  <c r="S122" i="9"/>
  <c r="S123" i="9"/>
  <c r="S124" i="9"/>
  <c r="S125" i="9"/>
  <c r="S126" i="9"/>
  <c r="S127" i="9"/>
  <c r="S128" i="9"/>
  <c r="S129" i="9"/>
  <c r="S130" i="9"/>
  <c r="S131" i="9"/>
  <c r="S132" i="9"/>
  <c r="S133" i="9"/>
  <c r="S134" i="9"/>
  <c r="S135" i="9"/>
  <c r="S136" i="9"/>
  <c r="S137" i="9"/>
  <c r="S138" i="9"/>
  <c r="S139" i="9"/>
  <c r="S140" i="9"/>
  <c r="S141" i="9"/>
  <c r="S142" i="9"/>
  <c r="S143" i="9"/>
  <c r="S144" i="9"/>
  <c r="S145" i="9"/>
  <c r="S146" i="9"/>
  <c r="S147" i="9"/>
  <c r="S148" i="9"/>
  <c r="S149" i="9"/>
  <c r="S150" i="9"/>
  <c r="S151" i="9"/>
  <c r="S152" i="9"/>
  <c r="S153" i="9"/>
  <c r="S154" i="9"/>
  <c r="S155" i="9"/>
  <c r="S156" i="9"/>
  <c r="S157" i="9"/>
  <c r="S158" i="9"/>
  <c r="S159" i="9"/>
  <c r="S160" i="9"/>
  <c r="S161" i="9"/>
  <c r="S162" i="9"/>
  <c r="S163" i="9"/>
  <c r="S164" i="9"/>
  <c r="S165" i="9"/>
  <c r="S166" i="9"/>
  <c r="S167" i="9"/>
  <c r="S168" i="9"/>
  <c r="S169" i="9"/>
  <c r="S170" i="9"/>
  <c r="S171" i="9"/>
  <c r="S172" i="9"/>
  <c r="S173" i="9"/>
  <c r="S174" i="9"/>
  <c r="S175" i="9"/>
  <c r="S176" i="9"/>
  <c r="S177" i="9"/>
  <c r="S178" i="9"/>
  <c r="S179" i="9"/>
  <c r="S180" i="9"/>
  <c r="S181" i="9"/>
  <c r="S182" i="9"/>
  <c r="S183" i="9"/>
  <c r="S184" i="9"/>
  <c r="S185" i="9"/>
  <c r="S186" i="9"/>
  <c r="S187" i="9"/>
  <c r="S188" i="9"/>
  <c r="S189" i="9"/>
  <c r="S190" i="9"/>
  <c r="S191" i="9"/>
  <c r="S192" i="9"/>
  <c r="S193" i="9"/>
  <c r="S194" i="9"/>
  <c r="S195" i="9"/>
  <c r="S196" i="9"/>
  <c r="S197" i="9"/>
  <c r="S198" i="9"/>
  <c r="S199" i="9"/>
  <c r="S200" i="9"/>
  <c r="S201" i="9"/>
  <c r="S202" i="9"/>
  <c r="S203" i="9"/>
  <c r="S204" i="9"/>
  <c r="S205" i="9"/>
  <c r="S206" i="9"/>
  <c r="S207" i="9"/>
  <c r="S208" i="9"/>
  <c r="S209" i="9"/>
  <c r="S210" i="9"/>
  <c r="S211" i="9"/>
  <c r="S212" i="9"/>
  <c r="S213" i="9"/>
  <c r="S214" i="9"/>
  <c r="S215" i="9"/>
  <c r="S216" i="9"/>
  <c r="S217" i="9"/>
  <c r="S218" i="9"/>
  <c r="S219" i="9"/>
  <c r="S220" i="9"/>
  <c r="S221" i="9"/>
  <c r="S222" i="9"/>
  <c r="S223" i="9"/>
  <c r="S224" i="9"/>
  <c r="S225" i="9"/>
  <c r="S226" i="9"/>
  <c r="S227" i="9"/>
  <c r="S228" i="9"/>
  <c r="S229" i="9"/>
  <c r="S230" i="9"/>
  <c r="S231" i="9"/>
  <c r="S232" i="9"/>
  <c r="S233" i="9"/>
  <c r="S234" i="9"/>
  <c r="S235" i="9"/>
  <c r="S236" i="9"/>
  <c r="S237" i="9"/>
  <c r="S238" i="9"/>
  <c r="S239" i="9"/>
  <c r="S240" i="9"/>
  <c r="S241" i="9"/>
  <c r="S242" i="9"/>
  <c r="S243" i="9"/>
  <c r="S244" i="9"/>
  <c r="S245" i="9"/>
  <c r="S246" i="9"/>
  <c r="S247" i="9"/>
  <c r="S248" i="9"/>
  <c r="S249" i="9"/>
  <c r="S250" i="9"/>
  <c r="S251" i="9"/>
  <c r="S252" i="9"/>
  <c r="S253" i="9"/>
  <c r="S254" i="9"/>
  <c r="S255" i="9"/>
  <c r="S256" i="9"/>
  <c r="S257" i="9"/>
  <c r="S258" i="9"/>
  <c r="S259" i="9"/>
  <c r="S260" i="9"/>
  <c r="S261" i="9"/>
  <c r="S262" i="9"/>
  <c r="S263" i="9"/>
  <c r="S264" i="9"/>
  <c r="S265" i="9"/>
  <c r="S266" i="9"/>
  <c r="S267" i="9"/>
  <c r="S268" i="9"/>
  <c r="S269" i="9"/>
  <c r="S270" i="9"/>
  <c r="S271" i="9"/>
  <c r="S272" i="9"/>
  <c r="S273" i="9"/>
  <c r="S274" i="9"/>
  <c r="S275" i="9"/>
  <c r="S276" i="9"/>
  <c r="S277" i="9"/>
  <c r="S278" i="9"/>
  <c r="S279" i="9"/>
  <c r="S280" i="9"/>
  <c r="S281" i="9"/>
  <c r="S282" i="9"/>
  <c r="S283" i="9"/>
  <c r="S284" i="9"/>
  <c r="S285" i="9"/>
  <c r="S286" i="9"/>
  <c r="S287" i="9"/>
  <c r="S288" i="9"/>
  <c r="S289" i="9"/>
  <c r="S290" i="9"/>
  <c r="S291" i="9"/>
  <c r="S292" i="9"/>
  <c r="S293" i="9"/>
  <c r="S294" i="9"/>
  <c r="S295" i="9"/>
  <c r="S296" i="9"/>
  <c r="S297" i="9"/>
  <c r="S298" i="9"/>
  <c r="S299" i="9"/>
  <c r="S300" i="9"/>
  <c r="S301" i="9"/>
  <c r="S302" i="9"/>
  <c r="S303" i="9"/>
  <c r="S304" i="9"/>
  <c r="S305" i="9"/>
  <c r="S306" i="9"/>
  <c r="S307" i="9"/>
  <c r="S308" i="9"/>
  <c r="S309" i="9"/>
  <c r="S310" i="9"/>
  <c r="S311" i="9"/>
  <c r="S312" i="9"/>
  <c r="S313" i="9"/>
  <c r="S314" i="9"/>
  <c r="S315" i="9"/>
  <c r="S316" i="9"/>
  <c r="S317" i="9"/>
  <c r="S318" i="9"/>
  <c r="S319" i="9"/>
  <c r="S320" i="9"/>
  <c r="S321" i="9"/>
  <c r="S322" i="9"/>
  <c r="S323" i="9"/>
  <c r="S324" i="9"/>
  <c r="S325" i="9"/>
  <c r="S326" i="9"/>
  <c r="S327" i="9"/>
  <c r="S328" i="9"/>
  <c r="S329" i="9"/>
  <c r="S330" i="9"/>
  <c r="S331" i="9"/>
  <c r="S332" i="9"/>
  <c r="S333" i="9"/>
  <c r="S334" i="9"/>
  <c r="S335" i="9"/>
  <c r="S336" i="9"/>
  <c r="S337" i="9"/>
  <c r="S338" i="9"/>
  <c r="S339" i="9"/>
  <c r="S340" i="9"/>
  <c r="S341" i="9"/>
  <c r="S342" i="9"/>
  <c r="S343" i="9"/>
  <c r="S344" i="9"/>
  <c r="S345" i="9"/>
  <c r="S346" i="9"/>
  <c r="S347" i="9"/>
  <c r="S348" i="9"/>
  <c r="S349" i="9"/>
  <c r="S350" i="9"/>
  <c r="S351" i="9"/>
  <c r="S352" i="9"/>
  <c r="S353" i="9"/>
  <c r="S354" i="9"/>
  <c r="S355" i="9"/>
  <c r="S356" i="9"/>
  <c r="S357" i="9"/>
  <c r="S358" i="9"/>
  <c r="S359" i="9"/>
  <c r="S360" i="9"/>
  <c r="S361" i="9"/>
  <c r="S362" i="9"/>
  <c r="S363" i="9"/>
  <c r="S364" i="9"/>
  <c r="S365" i="9"/>
  <c r="S366" i="9"/>
  <c r="S367" i="9"/>
  <c r="S368" i="9"/>
  <c r="S369" i="9"/>
  <c r="S370" i="9"/>
  <c r="S371" i="9"/>
  <c r="S372" i="9"/>
  <c r="S373" i="9"/>
  <c r="S374" i="9"/>
  <c r="S375" i="9"/>
  <c r="S376" i="9"/>
  <c r="S377" i="9"/>
  <c r="S378" i="9"/>
  <c r="S379" i="9"/>
  <c r="S380" i="9"/>
  <c r="S381" i="9"/>
  <c r="S382" i="9"/>
  <c r="S383" i="9"/>
  <c r="S384" i="9"/>
  <c r="S385" i="9"/>
  <c r="S386" i="9"/>
  <c r="S387" i="9"/>
  <c r="S388" i="9"/>
  <c r="S389" i="9"/>
  <c r="S390" i="9"/>
  <c r="S391" i="9"/>
  <c r="S392" i="9"/>
  <c r="S393" i="9"/>
  <c r="S394" i="9"/>
  <c r="S395" i="9"/>
  <c r="S396" i="9"/>
  <c r="S397" i="9"/>
  <c r="S398" i="9"/>
  <c r="S399" i="9"/>
  <c r="S400" i="9"/>
  <c r="S401" i="9"/>
  <c r="S402" i="9"/>
  <c r="S403" i="9"/>
  <c r="S404" i="9"/>
  <c r="S405" i="9"/>
  <c r="S406" i="9"/>
  <c r="S407" i="9"/>
  <c r="S408" i="9"/>
  <c r="S409" i="9"/>
  <c r="S410" i="9"/>
  <c r="S411" i="9"/>
  <c r="S412" i="9"/>
  <c r="S413" i="9"/>
  <c r="S414" i="9"/>
  <c r="S415" i="9"/>
  <c r="S416" i="9"/>
  <c r="S417" i="9"/>
  <c r="S418" i="9"/>
  <c r="S419" i="9"/>
  <c r="S420" i="9"/>
  <c r="S421" i="9"/>
  <c r="S422" i="9"/>
  <c r="S423" i="9"/>
  <c r="S424" i="9"/>
  <c r="S425" i="9"/>
  <c r="S426" i="9"/>
  <c r="S427" i="9"/>
  <c r="S428" i="9"/>
  <c r="S429" i="9"/>
  <c r="S430" i="9"/>
  <c r="S431" i="9"/>
  <c r="S432" i="9"/>
  <c r="S433" i="9"/>
  <c r="S434" i="9"/>
  <c r="S435" i="9"/>
  <c r="S436" i="9"/>
  <c r="S437" i="9"/>
  <c r="S438" i="9"/>
  <c r="S439" i="9"/>
  <c r="S440" i="9"/>
  <c r="S441" i="9"/>
  <c r="S442" i="9"/>
  <c r="S443" i="9"/>
  <c r="S444" i="9"/>
  <c r="S445" i="9"/>
  <c r="S446" i="9"/>
  <c r="S447" i="9"/>
  <c r="S448" i="9"/>
  <c r="S449" i="9"/>
  <c r="S450" i="9"/>
  <c r="S451" i="9"/>
  <c r="S452" i="9"/>
  <c r="S453" i="9"/>
  <c r="S454" i="9"/>
  <c r="S455" i="9"/>
  <c r="S456" i="9"/>
  <c r="S457" i="9"/>
  <c r="S458" i="9"/>
  <c r="S459" i="9"/>
  <c r="S460" i="9"/>
  <c r="S461" i="9"/>
  <c r="S462" i="9"/>
  <c r="S463" i="9"/>
  <c r="S464" i="9"/>
  <c r="S465" i="9"/>
  <c r="S466" i="9"/>
  <c r="S467" i="9"/>
  <c r="S468" i="9"/>
  <c r="S469" i="9"/>
  <c r="S470" i="9"/>
  <c r="S471" i="9"/>
  <c r="S472" i="9"/>
  <c r="S473" i="9"/>
  <c r="S474" i="9"/>
  <c r="S475" i="9"/>
  <c r="S476" i="9"/>
  <c r="S477" i="9"/>
  <c r="S478" i="9"/>
  <c r="S479" i="9"/>
  <c r="S480" i="9"/>
  <c r="S481" i="9"/>
  <c r="S482" i="9"/>
  <c r="S483" i="9"/>
  <c r="S484" i="9"/>
  <c r="S485" i="9"/>
  <c r="S486" i="9"/>
  <c r="S487" i="9"/>
  <c r="S488" i="9"/>
  <c r="S489" i="9"/>
  <c r="S490" i="9"/>
  <c r="S491" i="9"/>
  <c r="S492" i="9"/>
  <c r="S493" i="9"/>
  <c r="S494" i="9"/>
  <c r="S495" i="9"/>
  <c r="S496" i="9"/>
  <c r="S497" i="9"/>
  <c r="S498" i="9"/>
  <c r="S499" i="9"/>
  <c r="S500" i="9"/>
  <c r="S501" i="9"/>
  <c r="S502" i="9"/>
  <c r="S503" i="9"/>
  <c r="S504" i="9"/>
  <c r="S505" i="9"/>
  <c r="S506" i="9"/>
  <c r="S507" i="9"/>
  <c r="S508" i="9"/>
  <c r="S509" i="9"/>
  <c r="S510" i="9"/>
  <c r="S511" i="9"/>
  <c r="S512" i="9"/>
  <c r="S513" i="9"/>
  <c r="S514" i="9"/>
  <c r="S515" i="9"/>
  <c r="S516" i="9"/>
  <c r="S517" i="9"/>
  <c r="S518" i="9"/>
  <c r="S519" i="9"/>
  <c r="S520" i="9"/>
  <c r="S521" i="9"/>
  <c r="S522" i="9"/>
  <c r="S523" i="9"/>
  <c r="S524" i="9"/>
  <c r="S525" i="9"/>
  <c r="S526" i="9"/>
  <c r="S527" i="9"/>
  <c r="S528" i="9"/>
  <c r="S529" i="9"/>
  <c r="S530" i="9"/>
  <c r="S531" i="9"/>
  <c r="S532" i="9"/>
  <c r="S533" i="9"/>
  <c r="S534" i="9"/>
  <c r="S535" i="9"/>
  <c r="S536" i="9"/>
  <c r="S537" i="9"/>
  <c r="S538" i="9"/>
  <c r="S539" i="9"/>
  <c r="S540" i="9"/>
  <c r="S541" i="9"/>
  <c r="S542" i="9"/>
  <c r="S543" i="9"/>
  <c r="S544" i="9"/>
  <c r="S545" i="9"/>
  <c r="S546" i="9"/>
  <c r="S547" i="9"/>
  <c r="S548" i="9"/>
  <c r="S549" i="9"/>
  <c r="S550" i="9"/>
  <c r="S551" i="9"/>
  <c r="S552" i="9"/>
  <c r="S553" i="9"/>
  <c r="S554" i="9"/>
  <c r="S555" i="9"/>
  <c r="S556" i="9"/>
  <c r="S557" i="9"/>
  <c r="S558" i="9"/>
  <c r="S559" i="9"/>
  <c r="S560" i="9"/>
  <c r="S561" i="9"/>
  <c r="S562" i="9"/>
  <c r="S563" i="9"/>
  <c r="S564" i="9"/>
  <c r="S565" i="9"/>
  <c r="S566" i="9"/>
  <c r="S567" i="9"/>
  <c r="S568" i="9"/>
  <c r="S569" i="9"/>
  <c r="S570" i="9"/>
  <c r="S571" i="9"/>
  <c r="S572" i="9"/>
  <c r="S573" i="9"/>
  <c r="S574" i="9"/>
  <c r="S575" i="9"/>
  <c r="S576" i="9"/>
  <c r="S577" i="9"/>
  <c r="S578" i="9"/>
  <c r="S579" i="9"/>
  <c r="S580" i="9"/>
  <c r="S581" i="9"/>
  <c r="S582" i="9"/>
  <c r="S583" i="9"/>
  <c r="S584" i="9"/>
  <c r="S585" i="9"/>
  <c r="S586" i="9"/>
  <c r="S587" i="9"/>
  <c r="S588" i="9"/>
  <c r="S589" i="9"/>
  <c r="S590" i="9"/>
  <c r="S591" i="9"/>
  <c r="S592" i="9"/>
  <c r="S593" i="9"/>
  <c r="S594" i="9"/>
  <c r="S595" i="9"/>
  <c r="S596" i="9"/>
  <c r="S597" i="9"/>
  <c r="S598" i="9"/>
  <c r="S599" i="9"/>
  <c r="S600" i="9"/>
  <c r="S601" i="9"/>
  <c r="S602" i="9"/>
  <c r="S603" i="9"/>
  <c r="S604" i="9"/>
  <c r="S605" i="9"/>
  <c r="S606" i="9"/>
  <c r="S607" i="9"/>
  <c r="S608" i="9"/>
  <c r="S609" i="9"/>
  <c r="S610" i="9"/>
  <c r="S611" i="9"/>
  <c r="S612" i="9"/>
  <c r="S613" i="9"/>
  <c r="S614" i="9"/>
  <c r="S615" i="9"/>
  <c r="S616" i="9"/>
  <c r="S617" i="9"/>
  <c r="S618" i="9"/>
  <c r="S619" i="9"/>
  <c r="S620" i="9"/>
  <c r="S621" i="9"/>
  <c r="S622" i="9"/>
  <c r="S623" i="9"/>
  <c r="S624" i="9"/>
  <c r="S625" i="9"/>
  <c r="S626" i="9"/>
  <c r="S627" i="9"/>
  <c r="S628" i="9"/>
  <c r="S629" i="9"/>
  <c r="S630" i="9"/>
  <c r="S631" i="9"/>
  <c r="S632" i="9"/>
  <c r="S633" i="9"/>
  <c r="S634" i="9"/>
  <c r="S635" i="9"/>
  <c r="S636" i="9"/>
  <c r="S637" i="9"/>
  <c r="S638" i="9"/>
  <c r="S639" i="9"/>
  <c r="S640" i="9"/>
  <c r="S641" i="9"/>
  <c r="S642" i="9"/>
  <c r="S643" i="9"/>
  <c r="S644" i="9"/>
  <c r="S645" i="9"/>
  <c r="S646" i="9"/>
  <c r="S647" i="9"/>
  <c r="S648" i="9"/>
  <c r="S649" i="9"/>
  <c r="S650" i="9"/>
  <c r="S651" i="9"/>
  <c r="S652" i="9"/>
  <c r="S653" i="9"/>
  <c r="S654" i="9"/>
  <c r="S655" i="9"/>
  <c r="S656" i="9"/>
  <c r="S657" i="9"/>
  <c r="S658" i="9"/>
  <c r="S659" i="9"/>
  <c r="S660" i="9"/>
  <c r="S661" i="9"/>
  <c r="S662" i="9"/>
  <c r="S663" i="9"/>
  <c r="S664" i="9"/>
  <c r="S665" i="9"/>
  <c r="S666" i="9"/>
  <c r="S667" i="9"/>
  <c r="S668" i="9"/>
  <c r="S669" i="9"/>
  <c r="S670" i="9"/>
  <c r="S671" i="9"/>
  <c r="S672" i="9"/>
  <c r="S673" i="9"/>
  <c r="S674" i="9"/>
  <c r="S675" i="9"/>
  <c r="S676" i="9"/>
  <c r="S677" i="9"/>
  <c r="S678" i="9"/>
  <c r="S679" i="9"/>
  <c r="S680" i="9"/>
  <c r="S681" i="9"/>
  <c r="S682" i="9"/>
  <c r="S683" i="9"/>
  <c r="S684" i="9"/>
  <c r="S685" i="9"/>
  <c r="S686" i="9"/>
  <c r="S687" i="9"/>
  <c r="S688" i="9"/>
  <c r="S689" i="9"/>
  <c r="S690" i="9"/>
  <c r="S691" i="9"/>
  <c r="S692" i="9"/>
  <c r="S693" i="9"/>
  <c r="S694" i="9"/>
  <c r="S695" i="9"/>
  <c r="S696" i="9"/>
  <c r="S697" i="9"/>
  <c r="S698" i="9"/>
  <c r="S699" i="9"/>
  <c r="S700" i="9"/>
  <c r="S701" i="9"/>
  <c r="S702" i="9"/>
  <c r="S703" i="9"/>
  <c r="S704" i="9"/>
  <c r="S705" i="9"/>
  <c r="S706" i="9"/>
  <c r="S707" i="9"/>
  <c r="S708" i="9"/>
  <c r="S709" i="9"/>
  <c r="S710" i="9"/>
  <c r="S711" i="9"/>
  <c r="S712" i="9"/>
  <c r="S713" i="9"/>
  <c r="S714" i="9"/>
  <c r="S715" i="9"/>
  <c r="S716" i="9"/>
  <c r="S717" i="9"/>
  <c r="S718" i="9"/>
  <c r="S719" i="9"/>
  <c r="S720" i="9"/>
  <c r="S721" i="9"/>
  <c r="S722" i="9"/>
  <c r="S723" i="9"/>
  <c r="S724" i="9"/>
  <c r="S725" i="9"/>
  <c r="S726" i="9"/>
  <c r="S727" i="9"/>
  <c r="S728" i="9"/>
  <c r="S729" i="9"/>
  <c r="S730" i="9"/>
  <c r="S731" i="9"/>
  <c r="S732" i="9"/>
  <c r="S733" i="9"/>
  <c r="S734" i="9"/>
  <c r="S735" i="9"/>
  <c r="S736" i="9"/>
  <c r="S737" i="9"/>
  <c r="S738" i="9"/>
  <c r="S739" i="9"/>
  <c r="S740" i="9"/>
  <c r="S741" i="9"/>
  <c r="S742" i="9"/>
  <c r="S743" i="9"/>
  <c r="S744" i="9"/>
  <c r="S745" i="9"/>
  <c r="S746" i="9"/>
  <c r="S747" i="9"/>
  <c r="S748" i="9"/>
  <c r="S749" i="9"/>
  <c r="S750" i="9"/>
  <c r="S751" i="9"/>
  <c r="S752" i="9"/>
  <c r="S753" i="9"/>
  <c r="S754" i="9"/>
  <c r="S755" i="9"/>
  <c r="S756" i="9"/>
  <c r="S757" i="9"/>
  <c r="S758" i="9"/>
  <c r="S759" i="9"/>
  <c r="S760" i="9"/>
  <c r="S761" i="9"/>
  <c r="S762" i="9"/>
  <c r="S763" i="9"/>
  <c r="S764" i="9"/>
  <c r="S765" i="9"/>
  <c r="S766" i="9"/>
  <c r="S767" i="9"/>
  <c r="S768" i="9"/>
  <c r="S769" i="9"/>
  <c r="S770" i="9"/>
  <c r="S771" i="9"/>
  <c r="S772" i="9"/>
  <c r="S773" i="9"/>
  <c r="S774" i="9"/>
  <c r="S775" i="9"/>
  <c r="S776" i="9"/>
  <c r="S777" i="9"/>
  <c r="S778" i="9"/>
  <c r="S779" i="9"/>
  <c r="S780" i="9"/>
  <c r="S781" i="9"/>
  <c r="S782" i="9"/>
  <c r="S783" i="9"/>
  <c r="S784" i="9"/>
  <c r="S785" i="9"/>
  <c r="S786" i="9"/>
  <c r="S787" i="9"/>
  <c r="S788" i="9"/>
  <c r="S789" i="9"/>
  <c r="S790" i="9"/>
  <c r="S791" i="9"/>
  <c r="S792" i="9"/>
  <c r="S793" i="9"/>
  <c r="S794" i="9"/>
  <c r="S795" i="9"/>
  <c r="S796" i="9"/>
  <c r="S797" i="9"/>
  <c r="S798" i="9"/>
  <c r="S799" i="9"/>
  <c r="S800" i="9"/>
  <c r="S801" i="9"/>
  <c r="S802" i="9"/>
  <c r="S803" i="9"/>
  <c r="S804" i="9"/>
  <c r="S805" i="9"/>
  <c r="S806" i="9"/>
  <c r="S807" i="9"/>
  <c r="S808" i="9"/>
  <c r="S809" i="9"/>
  <c r="S810" i="9"/>
  <c r="S811" i="9"/>
  <c r="S812" i="9"/>
  <c r="S813" i="9"/>
  <c r="S814" i="9"/>
  <c r="S815" i="9"/>
  <c r="S816" i="9"/>
  <c r="S817" i="9"/>
  <c r="S818" i="9"/>
  <c r="S819" i="9"/>
  <c r="S820" i="9"/>
  <c r="S821" i="9"/>
  <c r="S822" i="9"/>
  <c r="S823" i="9"/>
  <c r="S824" i="9"/>
  <c r="S825" i="9"/>
  <c r="S826" i="9"/>
  <c r="S827" i="9"/>
  <c r="S828" i="9"/>
  <c r="S829" i="9"/>
  <c r="S830" i="9"/>
  <c r="S831" i="9"/>
  <c r="S832" i="9"/>
  <c r="S833" i="9"/>
  <c r="S834" i="9"/>
  <c r="S835" i="9"/>
  <c r="S836" i="9"/>
  <c r="S837" i="9"/>
  <c r="S838" i="9"/>
  <c r="S839" i="9"/>
  <c r="S840" i="9"/>
  <c r="S841" i="9"/>
  <c r="S842" i="9"/>
  <c r="S843" i="9"/>
  <c r="S844" i="9"/>
  <c r="S845" i="9"/>
  <c r="S846" i="9"/>
  <c r="S847" i="9"/>
  <c r="S848" i="9"/>
  <c r="S849" i="9"/>
  <c r="S850" i="9"/>
  <c r="S851" i="9"/>
  <c r="S852" i="9"/>
  <c r="S853" i="9"/>
  <c r="S854" i="9"/>
  <c r="S855" i="9"/>
  <c r="S856" i="9"/>
  <c r="S857" i="9"/>
  <c r="S858" i="9"/>
  <c r="S859" i="9"/>
  <c r="S860" i="9"/>
  <c r="S861" i="9"/>
  <c r="S862" i="9"/>
  <c r="S863" i="9"/>
  <c r="S864" i="9"/>
  <c r="S865" i="9"/>
  <c r="S866" i="9"/>
  <c r="S867" i="9"/>
  <c r="S868" i="9"/>
  <c r="S869" i="9"/>
  <c r="S870" i="9"/>
  <c r="S871" i="9"/>
  <c r="S872" i="9"/>
  <c r="S873" i="9"/>
  <c r="S874" i="9"/>
  <c r="S875" i="9"/>
  <c r="S876" i="9"/>
  <c r="S877" i="9"/>
  <c r="S878" i="9"/>
  <c r="S879" i="9"/>
  <c r="S880" i="9"/>
  <c r="S881" i="9"/>
  <c r="S882" i="9"/>
  <c r="S883" i="9"/>
  <c r="S884" i="9"/>
  <c r="S885" i="9"/>
  <c r="S886" i="9"/>
  <c r="S887" i="9"/>
  <c r="S888" i="9"/>
  <c r="S889" i="9"/>
  <c r="S890" i="9"/>
  <c r="S891" i="9"/>
  <c r="S892" i="9"/>
  <c r="S893" i="9"/>
  <c r="S894" i="9"/>
  <c r="S895" i="9"/>
  <c r="S896" i="9"/>
  <c r="S897" i="9"/>
  <c r="S898" i="9"/>
  <c r="S899" i="9"/>
  <c r="S900" i="9"/>
  <c r="S901" i="9"/>
  <c r="S902" i="9"/>
  <c r="S903" i="9"/>
  <c r="S904" i="9"/>
  <c r="S905" i="9"/>
  <c r="S906" i="9"/>
  <c r="S907" i="9"/>
  <c r="S908" i="9"/>
  <c r="S909" i="9"/>
  <c r="S910" i="9"/>
  <c r="S911" i="9"/>
  <c r="S912" i="9"/>
  <c r="S913" i="9"/>
  <c r="S914" i="9"/>
  <c r="S915" i="9"/>
  <c r="S916" i="9"/>
  <c r="S917" i="9"/>
  <c r="S918" i="9"/>
  <c r="S919" i="9"/>
  <c r="S920" i="9"/>
  <c r="S921" i="9"/>
  <c r="S922" i="9"/>
  <c r="S923" i="9"/>
  <c r="S924" i="9"/>
  <c r="S925" i="9"/>
  <c r="S926" i="9"/>
  <c r="S927" i="9"/>
  <c r="S928" i="9"/>
  <c r="S929" i="9"/>
  <c r="S930" i="9"/>
  <c r="S931" i="9"/>
  <c r="S932" i="9"/>
  <c r="S933" i="9"/>
  <c r="S934" i="9"/>
  <c r="S935" i="9"/>
  <c r="S936" i="9"/>
  <c r="S937" i="9"/>
  <c r="S938" i="9"/>
  <c r="S939" i="9"/>
  <c r="S940" i="9"/>
  <c r="S941" i="9"/>
  <c r="S942" i="9"/>
  <c r="S943" i="9"/>
  <c r="S944" i="9"/>
  <c r="S945" i="9"/>
  <c r="S946" i="9"/>
  <c r="S947" i="9"/>
  <c r="S948" i="9"/>
  <c r="S949" i="9"/>
  <c r="S950" i="9"/>
  <c r="S951" i="9"/>
  <c r="S952" i="9"/>
  <c r="S953" i="9"/>
  <c r="S954" i="9"/>
  <c r="S955" i="9"/>
  <c r="S956" i="9"/>
  <c r="S957" i="9"/>
  <c r="S958" i="9"/>
  <c r="S959" i="9"/>
  <c r="S960" i="9"/>
  <c r="S961" i="9"/>
  <c r="S962" i="9"/>
  <c r="S963" i="9"/>
  <c r="S964" i="9"/>
  <c r="S965" i="9"/>
  <c r="S966" i="9"/>
  <c r="S967" i="9"/>
  <c r="S968" i="9"/>
  <c r="S969" i="9"/>
  <c r="S970" i="9"/>
  <c r="S971" i="9"/>
  <c r="S972" i="9"/>
  <c r="S973" i="9"/>
  <c r="S974" i="9"/>
  <c r="S975" i="9"/>
  <c r="S976" i="9"/>
  <c r="S977" i="9"/>
  <c r="S978" i="9"/>
  <c r="S979" i="9"/>
  <c r="S980" i="9"/>
  <c r="S981" i="9"/>
  <c r="S982" i="9"/>
  <c r="S983" i="9"/>
  <c r="S984" i="9"/>
  <c r="S985" i="9"/>
  <c r="S986" i="9"/>
  <c r="S987" i="9"/>
  <c r="S988" i="9"/>
  <c r="S989" i="9"/>
  <c r="S990" i="9"/>
  <c r="S991" i="9"/>
  <c r="S992" i="9"/>
  <c r="S993" i="9"/>
  <c r="S994" i="9"/>
  <c r="S995" i="9"/>
  <c r="S996" i="9"/>
  <c r="S997" i="9"/>
  <c r="S998" i="9"/>
  <c r="S999" i="9"/>
  <c r="S1000" i="9"/>
  <c r="S5" i="9"/>
  <c r="S6" i="9"/>
  <c r="S7" i="9"/>
  <c r="S8" i="9"/>
  <c r="S9" i="9"/>
  <c r="S10" i="9"/>
  <c r="S11" i="9"/>
  <c r="S12" i="9"/>
  <c r="S13" i="9"/>
  <c r="S14" i="9"/>
  <c r="S15" i="9"/>
  <c r="S16" i="9"/>
  <c r="S17" i="9"/>
  <c r="S4" i="9"/>
  <c r="R20" i="3" l="1"/>
  <c r="R18" i="3"/>
  <c r="R19" i="3"/>
  <c r="R34" i="3"/>
  <c r="R32" i="3"/>
  <c r="R30" i="3"/>
  <c r="R28" i="3"/>
  <c r="R26" i="3"/>
  <c r="R24" i="3"/>
  <c r="R22" i="3"/>
  <c r="R16" i="3"/>
  <c r="R14" i="3"/>
  <c r="R12" i="3"/>
  <c r="R10" i="3"/>
  <c r="R8" i="3"/>
  <c r="R6" i="3"/>
  <c r="R4" i="3"/>
  <c r="R33" i="3"/>
  <c r="R31" i="3"/>
  <c r="R29" i="3"/>
  <c r="R27" i="3"/>
  <c r="R25" i="3"/>
  <c r="R23" i="3"/>
  <c r="R21" i="3"/>
  <c r="R17" i="3"/>
  <c r="R15" i="3"/>
  <c r="R13" i="3"/>
  <c r="R11" i="3"/>
  <c r="R9" i="3"/>
  <c r="R7" i="3"/>
  <c r="R5"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Z298" i="2"/>
  <c r="I37" i="4" s="1"/>
  <c r="Z299" i="2"/>
  <c r="Z300" i="2"/>
  <c r="Z301" i="2"/>
  <c r="Z302" i="2"/>
  <c r="Z303" i="2"/>
  <c r="Z304" i="2"/>
  <c r="Z305" i="2"/>
  <c r="Z306" i="2"/>
  <c r="Z307" i="2"/>
  <c r="Z308" i="2"/>
  <c r="Z309" i="2"/>
  <c r="Z310" i="2"/>
  <c r="Z311" i="2"/>
  <c r="Z312" i="2"/>
  <c r="Z313" i="2"/>
  <c r="Z314" i="2"/>
  <c r="Z315" i="2"/>
  <c r="Z316" i="2"/>
  <c r="Z317" i="2"/>
  <c r="Z318" i="2"/>
  <c r="Z319" i="2"/>
  <c r="Z320" i="2"/>
  <c r="Z321" i="2"/>
  <c r="Z322" i="2"/>
  <c r="Z323" i="2"/>
  <c r="Z324" i="2"/>
  <c r="Z325" i="2"/>
  <c r="Z326" i="2"/>
  <c r="Z327" i="2"/>
  <c r="Z328" i="2"/>
  <c r="Z329" i="2"/>
  <c r="Z330" i="2"/>
  <c r="Z331" i="2"/>
  <c r="Z332" i="2"/>
  <c r="Z333" i="2"/>
  <c r="Z334" i="2"/>
  <c r="Z335" i="2"/>
  <c r="Z336" i="2"/>
  <c r="Z337" i="2"/>
  <c r="Z338" i="2"/>
  <c r="Z339" i="2"/>
  <c r="Z340" i="2"/>
  <c r="Z341" i="2"/>
  <c r="Z342" i="2"/>
  <c r="Z343" i="2"/>
  <c r="Z344" i="2"/>
  <c r="Z345" i="2"/>
  <c r="Z346" i="2"/>
  <c r="Z347" i="2"/>
  <c r="Z348" i="2"/>
  <c r="Z349" i="2"/>
  <c r="Z350" i="2"/>
  <c r="Z351" i="2"/>
  <c r="Z352" i="2"/>
  <c r="Z353" i="2"/>
  <c r="Z354" i="2"/>
  <c r="Z355" i="2"/>
  <c r="Z356" i="2"/>
  <c r="Z357" i="2"/>
  <c r="Z358" i="2"/>
  <c r="Z359" i="2"/>
  <c r="Z360" i="2"/>
  <c r="Z361" i="2"/>
  <c r="Z362" i="2"/>
  <c r="Z363" i="2"/>
  <c r="Z364" i="2"/>
  <c r="Z365" i="2"/>
  <c r="Z366" i="2"/>
  <c r="Z367" i="2"/>
  <c r="Z368" i="2"/>
  <c r="Z369" i="2"/>
  <c r="Z370" i="2"/>
  <c r="Z371" i="2"/>
  <c r="Z372" i="2"/>
  <c r="Z373" i="2"/>
  <c r="Z374" i="2"/>
  <c r="Z375" i="2"/>
  <c r="Z376" i="2"/>
  <c r="Z377" i="2"/>
  <c r="Z378" i="2"/>
  <c r="Z379" i="2"/>
  <c r="Z380" i="2"/>
  <c r="Z381" i="2"/>
  <c r="Z382" i="2"/>
  <c r="Z383" i="2"/>
  <c r="Z384" i="2"/>
  <c r="Z385" i="2"/>
  <c r="Z386" i="2"/>
  <c r="Z387" i="2"/>
  <c r="Z388" i="2"/>
  <c r="Z389" i="2"/>
  <c r="Z390" i="2"/>
  <c r="Z391" i="2"/>
  <c r="Z392" i="2"/>
  <c r="Z393" i="2"/>
  <c r="Z394" i="2"/>
  <c r="Z395" i="2"/>
  <c r="Z396" i="2"/>
  <c r="Z397" i="2"/>
  <c r="Z398" i="2"/>
  <c r="Z399" i="2"/>
  <c r="Z400" i="2"/>
  <c r="Z401" i="2"/>
  <c r="Z402" i="2"/>
  <c r="Z403" i="2"/>
  <c r="Z404" i="2"/>
  <c r="Z405" i="2"/>
  <c r="Z406" i="2"/>
  <c r="Z407" i="2"/>
  <c r="Z408" i="2"/>
  <c r="Z409" i="2"/>
  <c r="Z410" i="2"/>
  <c r="Z411" i="2"/>
  <c r="Z412" i="2"/>
  <c r="Z413" i="2"/>
  <c r="Z414" i="2"/>
  <c r="Z415" i="2"/>
  <c r="Z416" i="2"/>
  <c r="Z417" i="2"/>
  <c r="Z418" i="2"/>
  <c r="Z419" i="2"/>
  <c r="Z420" i="2"/>
  <c r="Z421" i="2"/>
  <c r="Z422" i="2"/>
  <c r="Z423" i="2"/>
  <c r="Z424" i="2"/>
  <c r="Z425" i="2"/>
  <c r="Z426" i="2"/>
  <c r="Z427" i="2"/>
  <c r="Z428" i="2"/>
  <c r="Z429" i="2"/>
  <c r="Z430" i="2"/>
  <c r="Z431" i="2"/>
  <c r="Z432" i="2"/>
  <c r="Z433" i="2"/>
  <c r="Z434" i="2"/>
  <c r="Z435" i="2"/>
  <c r="Z436" i="2"/>
  <c r="Z437" i="2"/>
  <c r="Z438" i="2"/>
  <c r="Z439" i="2"/>
  <c r="Z440" i="2"/>
  <c r="Z441" i="2"/>
  <c r="Z442" i="2"/>
  <c r="Z443" i="2"/>
  <c r="Z444" i="2"/>
  <c r="Z445" i="2"/>
  <c r="Z446" i="2"/>
  <c r="Z447" i="2"/>
  <c r="Z448" i="2"/>
  <c r="Z449" i="2"/>
  <c r="Z450" i="2"/>
  <c r="Z451" i="2"/>
  <c r="Z452" i="2"/>
  <c r="Z453" i="2"/>
  <c r="Z454" i="2"/>
  <c r="Z455" i="2"/>
  <c r="Z456" i="2"/>
  <c r="Z457" i="2"/>
  <c r="Z458" i="2"/>
  <c r="Z459" i="2"/>
  <c r="Z460" i="2"/>
  <c r="Z461" i="2"/>
  <c r="Z462" i="2"/>
  <c r="Z463" i="2"/>
  <c r="Z464" i="2"/>
  <c r="Z465" i="2"/>
  <c r="Z466" i="2"/>
  <c r="Z467" i="2"/>
  <c r="Z468" i="2"/>
  <c r="Z469" i="2"/>
  <c r="Z470" i="2"/>
  <c r="Z471" i="2"/>
  <c r="Z472" i="2"/>
  <c r="Z473" i="2"/>
  <c r="Z474" i="2"/>
  <c r="Z475" i="2"/>
  <c r="Z476" i="2"/>
  <c r="Z477" i="2"/>
  <c r="Z478" i="2"/>
  <c r="Z479" i="2"/>
  <c r="Z480" i="2"/>
  <c r="Z481" i="2"/>
  <c r="Z482" i="2"/>
  <c r="Z483" i="2"/>
  <c r="Z484" i="2"/>
  <c r="Z485" i="2"/>
  <c r="Z486" i="2"/>
  <c r="Z487" i="2"/>
  <c r="Z488" i="2"/>
  <c r="Z489" i="2"/>
  <c r="Z490" i="2"/>
  <c r="Z491" i="2"/>
  <c r="Z492" i="2"/>
  <c r="Z493" i="2"/>
  <c r="Z494" i="2"/>
  <c r="Z495" i="2"/>
  <c r="Z496" i="2"/>
  <c r="Z497" i="2"/>
  <c r="Z498" i="2"/>
  <c r="Z499" i="2"/>
  <c r="Z500" i="2"/>
  <c r="Z501" i="2"/>
  <c r="Z502" i="2"/>
  <c r="Z503" i="2"/>
  <c r="Z504" i="2"/>
  <c r="Z505" i="2"/>
  <c r="Z506" i="2"/>
  <c r="Z507" i="2"/>
  <c r="Z508" i="2"/>
  <c r="Z509" i="2"/>
  <c r="Z510" i="2"/>
  <c r="Z511" i="2"/>
  <c r="Z512" i="2"/>
  <c r="Z513" i="2"/>
  <c r="Z514" i="2"/>
  <c r="Z515" i="2"/>
  <c r="Z516" i="2"/>
  <c r="Z517" i="2"/>
  <c r="Z518" i="2"/>
  <c r="Z519" i="2"/>
  <c r="Z520" i="2"/>
  <c r="Z521" i="2"/>
  <c r="Z522" i="2"/>
  <c r="Z523" i="2"/>
  <c r="Z524" i="2"/>
  <c r="Z525" i="2"/>
  <c r="Z526" i="2"/>
  <c r="Z527" i="2"/>
  <c r="Z528" i="2"/>
  <c r="Z529" i="2"/>
  <c r="Z530" i="2"/>
  <c r="Z531" i="2"/>
  <c r="Z532" i="2"/>
  <c r="Z533" i="2"/>
  <c r="Z534" i="2"/>
  <c r="Z535" i="2"/>
  <c r="Z536" i="2"/>
  <c r="Z537" i="2"/>
  <c r="Z538" i="2"/>
  <c r="Z539" i="2"/>
  <c r="Z540" i="2"/>
  <c r="Z541" i="2"/>
  <c r="Z542" i="2"/>
  <c r="Z543" i="2"/>
  <c r="Z544" i="2"/>
  <c r="Z545" i="2"/>
  <c r="Z546" i="2"/>
  <c r="Z547" i="2"/>
  <c r="Z548" i="2"/>
  <c r="Z549" i="2"/>
  <c r="Z550" i="2"/>
  <c r="Z551" i="2"/>
  <c r="Z552" i="2"/>
  <c r="Z553" i="2"/>
  <c r="Z554" i="2"/>
  <c r="Z555" i="2"/>
  <c r="Z556" i="2"/>
  <c r="Z557" i="2"/>
  <c r="Z558" i="2"/>
  <c r="Z559" i="2"/>
  <c r="Z560" i="2"/>
  <c r="Z561" i="2"/>
  <c r="Z562" i="2"/>
  <c r="Z563" i="2"/>
  <c r="Z564" i="2"/>
  <c r="Z565" i="2"/>
  <c r="Z566" i="2"/>
  <c r="Z567" i="2"/>
  <c r="Z568" i="2"/>
  <c r="Z569" i="2"/>
  <c r="Z570" i="2"/>
  <c r="Z571" i="2"/>
  <c r="Z572" i="2"/>
  <c r="Z573" i="2"/>
  <c r="Z574" i="2"/>
  <c r="Z575" i="2"/>
  <c r="Z576" i="2"/>
  <c r="Z577" i="2"/>
  <c r="Z578" i="2"/>
  <c r="Z579" i="2"/>
  <c r="Z580" i="2"/>
  <c r="Z581" i="2"/>
  <c r="Z582" i="2"/>
  <c r="Z583" i="2"/>
  <c r="Z584" i="2"/>
  <c r="Z585" i="2"/>
  <c r="Z586" i="2"/>
  <c r="Z587" i="2"/>
  <c r="Z588" i="2"/>
  <c r="Z589" i="2"/>
  <c r="Z590" i="2"/>
  <c r="Z591" i="2"/>
  <c r="Z592" i="2"/>
  <c r="Z593" i="2"/>
  <c r="Z594" i="2"/>
  <c r="Z595" i="2"/>
  <c r="Z596" i="2"/>
  <c r="Z597" i="2"/>
  <c r="Z598" i="2"/>
  <c r="Z599" i="2"/>
  <c r="Z600" i="2"/>
  <c r="Z601" i="2"/>
  <c r="Z602" i="2"/>
  <c r="Z603" i="2"/>
  <c r="Z604" i="2"/>
  <c r="Z605" i="2"/>
  <c r="Z606" i="2"/>
  <c r="Z607" i="2"/>
  <c r="Z608" i="2"/>
  <c r="Z609" i="2"/>
  <c r="Z610" i="2"/>
  <c r="Z611" i="2"/>
  <c r="Z612" i="2"/>
  <c r="Z613" i="2"/>
  <c r="Z614" i="2"/>
  <c r="Z615" i="2"/>
  <c r="Z616" i="2"/>
  <c r="Z617" i="2"/>
  <c r="Z618" i="2"/>
  <c r="Z619" i="2"/>
  <c r="Z620" i="2"/>
  <c r="Z621" i="2"/>
  <c r="Z622" i="2"/>
  <c r="Z623" i="2"/>
  <c r="Z624" i="2"/>
  <c r="Z625" i="2"/>
  <c r="Z626" i="2"/>
  <c r="Z627" i="2"/>
  <c r="Z628" i="2"/>
  <c r="Z629" i="2"/>
  <c r="Z630" i="2"/>
  <c r="Z631" i="2"/>
  <c r="Z632" i="2"/>
  <c r="Z633" i="2"/>
  <c r="Z634" i="2"/>
  <c r="Z635" i="2"/>
  <c r="Z636" i="2"/>
  <c r="Z637" i="2"/>
  <c r="Z638" i="2"/>
  <c r="Z639" i="2"/>
  <c r="Z640" i="2"/>
  <c r="Z641" i="2"/>
  <c r="Z642" i="2"/>
  <c r="Z643" i="2"/>
  <c r="Z644" i="2"/>
  <c r="Z645" i="2"/>
  <c r="Z646" i="2"/>
  <c r="Z647" i="2"/>
  <c r="Z648" i="2"/>
  <c r="Z649" i="2"/>
  <c r="Z650" i="2"/>
  <c r="Z651" i="2"/>
  <c r="Z652" i="2"/>
  <c r="Z653" i="2"/>
  <c r="Z654" i="2"/>
  <c r="Z655" i="2"/>
  <c r="Z656" i="2"/>
  <c r="Z657" i="2"/>
  <c r="Z658" i="2"/>
  <c r="Z659" i="2"/>
  <c r="Z660" i="2"/>
  <c r="Z661" i="2"/>
  <c r="Z662" i="2"/>
  <c r="Z663" i="2"/>
  <c r="Z664" i="2"/>
  <c r="Z665" i="2"/>
  <c r="Z666" i="2"/>
  <c r="Z667" i="2"/>
  <c r="Z668" i="2"/>
  <c r="Z669" i="2"/>
  <c r="Z670" i="2"/>
  <c r="Z671" i="2"/>
  <c r="Z672" i="2"/>
  <c r="Z673" i="2"/>
  <c r="Z674" i="2"/>
  <c r="Z675" i="2"/>
  <c r="Z676" i="2"/>
  <c r="Z677" i="2"/>
  <c r="Z678" i="2"/>
  <c r="Z679" i="2"/>
  <c r="Z680" i="2"/>
  <c r="Z681" i="2"/>
  <c r="Z682" i="2"/>
  <c r="Z683" i="2"/>
  <c r="Z684" i="2"/>
  <c r="Z685" i="2"/>
  <c r="Z686" i="2"/>
  <c r="Z687" i="2"/>
  <c r="Z688" i="2"/>
  <c r="Z689" i="2"/>
  <c r="Z690" i="2"/>
  <c r="Z691" i="2"/>
  <c r="Z692" i="2"/>
  <c r="Z693" i="2"/>
  <c r="Z694" i="2"/>
  <c r="Z695" i="2"/>
  <c r="Z696" i="2"/>
  <c r="Z697" i="2"/>
  <c r="Z698" i="2"/>
  <c r="Z699" i="2"/>
  <c r="Z700" i="2"/>
  <c r="Z701" i="2"/>
  <c r="Z702" i="2"/>
  <c r="Z703" i="2"/>
  <c r="Z704" i="2"/>
  <c r="Z705" i="2"/>
  <c r="Z706" i="2"/>
  <c r="Z707" i="2"/>
  <c r="Z708" i="2"/>
  <c r="Z709" i="2"/>
  <c r="Z710" i="2"/>
  <c r="Z711" i="2"/>
  <c r="Z712" i="2"/>
  <c r="Z713" i="2"/>
  <c r="Z714" i="2"/>
  <c r="Z715" i="2"/>
  <c r="Z716" i="2"/>
  <c r="Z717" i="2"/>
  <c r="Z718" i="2"/>
  <c r="Z719" i="2"/>
  <c r="Z720" i="2"/>
  <c r="Z721" i="2"/>
  <c r="Z722" i="2"/>
  <c r="Z723" i="2"/>
  <c r="Z724" i="2"/>
  <c r="Z725" i="2"/>
  <c r="Z726" i="2"/>
  <c r="Z727" i="2"/>
  <c r="Z728" i="2"/>
  <c r="Z729" i="2"/>
  <c r="Z730" i="2"/>
  <c r="Z731" i="2"/>
  <c r="Z732" i="2"/>
  <c r="Z733" i="2"/>
  <c r="Z734" i="2"/>
  <c r="Z735" i="2"/>
  <c r="Z736" i="2"/>
  <c r="Z737" i="2"/>
  <c r="Z738" i="2"/>
  <c r="Z739" i="2"/>
  <c r="Z740" i="2"/>
  <c r="Z741" i="2"/>
  <c r="Z742" i="2"/>
  <c r="Z743" i="2"/>
  <c r="Z744" i="2"/>
  <c r="Z745" i="2"/>
  <c r="Z746" i="2"/>
  <c r="Z747" i="2"/>
  <c r="Z748" i="2"/>
  <c r="Z749" i="2"/>
  <c r="Z750" i="2"/>
  <c r="Z751" i="2"/>
  <c r="Z752" i="2"/>
  <c r="Z753" i="2"/>
  <c r="Z754" i="2"/>
  <c r="Z755" i="2"/>
  <c r="Z756" i="2"/>
  <c r="Z757" i="2"/>
  <c r="Z758" i="2"/>
  <c r="Z759" i="2"/>
  <c r="Z760" i="2"/>
  <c r="Z761" i="2"/>
  <c r="Z762" i="2"/>
  <c r="Z763" i="2"/>
  <c r="Z764" i="2"/>
  <c r="Z765" i="2"/>
  <c r="Z766" i="2"/>
  <c r="Z767" i="2"/>
  <c r="Z768" i="2"/>
  <c r="Z769" i="2"/>
  <c r="Z770" i="2"/>
  <c r="Z771" i="2"/>
  <c r="Z772" i="2"/>
  <c r="Z773" i="2"/>
  <c r="Z774" i="2"/>
  <c r="Z775" i="2"/>
  <c r="Z776" i="2"/>
  <c r="Z777" i="2"/>
  <c r="Z778" i="2"/>
  <c r="Z779" i="2"/>
  <c r="Z780" i="2"/>
  <c r="Z781" i="2"/>
  <c r="Z782" i="2"/>
  <c r="Z783" i="2"/>
  <c r="Z784" i="2"/>
  <c r="Z785" i="2"/>
  <c r="Z786" i="2"/>
  <c r="Z787" i="2"/>
  <c r="Z788" i="2"/>
  <c r="Z789" i="2"/>
  <c r="Z790" i="2"/>
  <c r="Z791" i="2"/>
  <c r="Z792" i="2"/>
  <c r="Z793" i="2"/>
  <c r="Z794" i="2"/>
  <c r="Z795" i="2"/>
  <c r="Z796" i="2"/>
  <c r="Z797" i="2"/>
  <c r="Z798" i="2"/>
  <c r="Z799" i="2"/>
  <c r="Z800" i="2"/>
  <c r="Z801" i="2"/>
  <c r="Z802" i="2"/>
  <c r="Z803" i="2"/>
  <c r="Z804" i="2"/>
  <c r="Z805" i="2"/>
  <c r="Z806" i="2"/>
  <c r="Z807" i="2"/>
  <c r="I7" i="4" s="1"/>
  <c r="Z808" i="2"/>
  <c r="Z809" i="2"/>
  <c r="Z810" i="2"/>
  <c r="Z811" i="2"/>
  <c r="Z812" i="2"/>
  <c r="Z813" i="2"/>
  <c r="Z814" i="2"/>
  <c r="Z815" i="2"/>
  <c r="Z816" i="2"/>
  <c r="Z817" i="2"/>
  <c r="Z818" i="2"/>
  <c r="Z819" i="2"/>
  <c r="Z820" i="2"/>
  <c r="Z821" i="2"/>
  <c r="Z822" i="2"/>
  <c r="Z823" i="2"/>
  <c r="Z824" i="2"/>
  <c r="Z825" i="2"/>
  <c r="Z826" i="2"/>
  <c r="Z827" i="2"/>
  <c r="Z828" i="2"/>
  <c r="Z829" i="2"/>
  <c r="Z830" i="2"/>
  <c r="Z831" i="2"/>
  <c r="Z832" i="2"/>
  <c r="Z833" i="2"/>
  <c r="Z834" i="2"/>
  <c r="Z835" i="2"/>
  <c r="Z836" i="2"/>
  <c r="Z837" i="2"/>
  <c r="Z838" i="2"/>
  <c r="Z839" i="2"/>
  <c r="Z840" i="2"/>
  <c r="Z841" i="2"/>
  <c r="Z842" i="2"/>
  <c r="Z843" i="2"/>
  <c r="Z844" i="2"/>
  <c r="Z845" i="2"/>
  <c r="Z846" i="2"/>
  <c r="Z847" i="2"/>
  <c r="Z848" i="2"/>
  <c r="Z849" i="2"/>
  <c r="Z850" i="2"/>
  <c r="Z851" i="2"/>
  <c r="Z852" i="2"/>
  <c r="Z853" i="2"/>
  <c r="Z854" i="2"/>
  <c r="Z855" i="2"/>
  <c r="Z856" i="2"/>
  <c r="Z857" i="2"/>
  <c r="Z858" i="2"/>
  <c r="Z859" i="2"/>
  <c r="Z860" i="2"/>
  <c r="Z861" i="2"/>
  <c r="Z862" i="2"/>
  <c r="Z863" i="2"/>
  <c r="Z864" i="2"/>
  <c r="Z865" i="2"/>
  <c r="Z866" i="2"/>
  <c r="Z867" i="2"/>
  <c r="Z868" i="2"/>
  <c r="Z869" i="2"/>
  <c r="Z870" i="2"/>
  <c r="Z871" i="2"/>
  <c r="Z872" i="2"/>
  <c r="Z873" i="2"/>
  <c r="Z874" i="2"/>
  <c r="Z875" i="2"/>
  <c r="Z876" i="2"/>
  <c r="Z877" i="2"/>
  <c r="Z878" i="2"/>
  <c r="Z879" i="2"/>
  <c r="Z880" i="2"/>
  <c r="Z881" i="2"/>
  <c r="Z882" i="2"/>
  <c r="Z883" i="2"/>
  <c r="Z884" i="2"/>
  <c r="Z885" i="2"/>
  <c r="Z886" i="2"/>
  <c r="Z887" i="2"/>
  <c r="Z888" i="2"/>
  <c r="Z889" i="2"/>
  <c r="Z890" i="2"/>
  <c r="Z891" i="2"/>
  <c r="Z892" i="2"/>
  <c r="Z893" i="2"/>
  <c r="Z894" i="2"/>
  <c r="Z895" i="2"/>
  <c r="Z896" i="2"/>
  <c r="Z897" i="2"/>
  <c r="Z898" i="2"/>
  <c r="Z899" i="2"/>
  <c r="Z900" i="2"/>
  <c r="Z901" i="2"/>
  <c r="Z902" i="2"/>
  <c r="Z903" i="2"/>
  <c r="Z904" i="2"/>
  <c r="Z905" i="2"/>
  <c r="Z906" i="2"/>
  <c r="Z907" i="2"/>
  <c r="Z908" i="2"/>
  <c r="Z909" i="2"/>
  <c r="Z910" i="2"/>
  <c r="Z911" i="2"/>
  <c r="Z912" i="2"/>
  <c r="Z913" i="2"/>
  <c r="Z914" i="2"/>
  <c r="Z915" i="2"/>
  <c r="Z916" i="2"/>
  <c r="Z917" i="2"/>
  <c r="Z918" i="2"/>
  <c r="Z919" i="2"/>
  <c r="Z920" i="2"/>
  <c r="Z921" i="2"/>
  <c r="Z922" i="2"/>
  <c r="Z923" i="2"/>
  <c r="Z924" i="2"/>
  <c r="Z925" i="2"/>
  <c r="Z926" i="2"/>
  <c r="Z927" i="2"/>
  <c r="Z928" i="2"/>
  <c r="Z929" i="2"/>
  <c r="Z930" i="2"/>
  <c r="Z931" i="2"/>
  <c r="Z932" i="2"/>
  <c r="Z933" i="2"/>
  <c r="Z934" i="2"/>
  <c r="Z935" i="2"/>
  <c r="Z936" i="2"/>
  <c r="Z937" i="2"/>
  <c r="Z938" i="2"/>
  <c r="Z939" i="2"/>
  <c r="Z940" i="2"/>
  <c r="Z941" i="2"/>
  <c r="Z942" i="2"/>
  <c r="Z943" i="2"/>
  <c r="Z944" i="2"/>
  <c r="Z945" i="2"/>
  <c r="Z946" i="2"/>
  <c r="Z947" i="2"/>
  <c r="Z948" i="2"/>
  <c r="Z949" i="2"/>
  <c r="Z950" i="2"/>
  <c r="Z951" i="2"/>
  <c r="Z952" i="2"/>
  <c r="Z953" i="2"/>
  <c r="Z954" i="2"/>
  <c r="Z955" i="2"/>
  <c r="Z956" i="2"/>
  <c r="Z957" i="2"/>
  <c r="Z958" i="2"/>
  <c r="Z959" i="2"/>
  <c r="Z960" i="2"/>
  <c r="Z961" i="2"/>
  <c r="Z962" i="2"/>
  <c r="Z963" i="2"/>
  <c r="Z964" i="2"/>
  <c r="Z965" i="2"/>
  <c r="Z966" i="2"/>
  <c r="Z967" i="2"/>
  <c r="Z968" i="2"/>
  <c r="Z969" i="2"/>
  <c r="Z970" i="2"/>
  <c r="Z971" i="2"/>
  <c r="Z972" i="2"/>
  <c r="Z973" i="2"/>
  <c r="Z974" i="2"/>
  <c r="Z975" i="2"/>
  <c r="Z976" i="2"/>
  <c r="Z977" i="2"/>
  <c r="Z978" i="2"/>
  <c r="Z979" i="2"/>
  <c r="Z980" i="2"/>
  <c r="Z981" i="2"/>
  <c r="Z982" i="2"/>
  <c r="Z983" i="2"/>
  <c r="Z984" i="2"/>
  <c r="Z985" i="2"/>
  <c r="Z986" i="2"/>
  <c r="Z987" i="2"/>
  <c r="Z988" i="2"/>
  <c r="Z989" i="2"/>
  <c r="Z990" i="2"/>
  <c r="Z991" i="2"/>
  <c r="Z992" i="2"/>
  <c r="Z993" i="2"/>
  <c r="Z994" i="2"/>
  <c r="Z995" i="2"/>
  <c r="Z996" i="2"/>
  <c r="Z997" i="2"/>
  <c r="Z998" i="2"/>
  <c r="Z999" i="2"/>
  <c r="Z1000" i="2"/>
  <c r="Z1001" i="2"/>
  <c r="Z1002" i="2"/>
  <c r="Z1003" i="2"/>
  <c r="Z1004" i="2"/>
  <c r="Z1005" i="2"/>
  <c r="Z1006" i="2"/>
  <c r="Z1007" i="2"/>
  <c r="Z1008" i="2"/>
  <c r="Z1009" i="2"/>
  <c r="Z1010" i="2"/>
  <c r="Z1011" i="2"/>
  <c r="Z1012" i="2"/>
  <c r="Z1013" i="2"/>
  <c r="Z1014" i="2"/>
  <c r="Z1015" i="2"/>
  <c r="Z1016" i="2"/>
  <c r="Z1017" i="2"/>
  <c r="Z1018" i="2"/>
  <c r="Z1019" i="2"/>
  <c r="Z1020" i="2"/>
  <c r="Z1021" i="2"/>
  <c r="Z1022" i="2"/>
  <c r="Z1023" i="2"/>
  <c r="Z1024" i="2"/>
  <c r="Z1025" i="2"/>
  <c r="Z1026" i="2"/>
  <c r="Z1027" i="2"/>
  <c r="Z1028" i="2"/>
  <c r="Z1029" i="2"/>
  <c r="Z1030" i="2"/>
  <c r="Z1031" i="2"/>
  <c r="Z1032" i="2"/>
  <c r="Z1033" i="2"/>
  <c r="Z1034" i="2"/>
  <c r="Z1035" i="2"/>
  <c r="Z1036" i="2"/>
  <c r="Z1037" i="2"/>
  <c r="Z1038" i="2"/>
  <c r="Z1039" i="2"/>
  <c r="Z1040" i="2"/>
  <c r="Z1041" i="2"/>
  <c r="Z1042" i="2"/>
  <c r="Z1043" i="2"/>
  <c r="Z1044" i="2"/>
  <c r="Z1045" i="2"/>
  <c r="Z1046" i="2"/>
  <c r="Z1047" i="2"/>
  <c r="Z1048" i="2"/>
  <c r="Z1049" i="2"/>
  <c r="Z1050" i="2"/>
  <c r="Z1051" i="2"/>
  <c r="K53" i="13" s="1"/>
  <c r="Z1052" i="2"/>
  <c r="Z1053" i="2"/>
  <c r="Z1054" i="2"/>
  <c r="Z1055" i="2"/>
  <c r="Z1056" i="2"/>
  <c r="Z1057" i="2"/>
  <c r="Z1058" i="2"/>
  <c r="Z1059" i="2"/>
  <c r="Z1060" i="2"/>
  <c r="Z1061" i="2"/>
  <c r="Z1062" i="2"/>
  <c r="Z1063" i="2"/>
  <c r="Z1064" i="2"/>
  <c r="Z1065" i="2"/>
  <c r="Z1066" i="2"/>
  <c r="Z1067" i="2"/>
  <c r="Z1068" i="2"/>
  <c r="Z1069" i="2"/>
  <c r="Z1070" i="2"/>
  <c r="Z1071" i="2"/>
  <c r="Z1072" i="2"/>
  <c r="Z1073" i="2"/>
  <c r="Z1074" i="2"/>
  <c r="Z1075" i="2"/>
  <c r="Z1076" i="2"/>
  <c r="Z1077" i="2"/>
  <c r="Z1078" i="2"/>
  <c r="Z1079" i="2"/>
  <c r="Z1080" i="2"/>
  <c r="Z1081" i="2"/>
  <c r="Z1082" i="2"/>
  <c r="Z1083" i="2"/>
  <c r="Z1084" i="2"/>
  <c r="Z1085" i="2"/>
  <c r="Z1086" i="2"/>
  <c r="Z1087" i="2"/>
  <c r="Z1088" i="2"/>
  <c r="Z1089" i="2"/>
  <c r="Z1090" i="2"/>
  <c r="Z1091" i="2"/>
  <c r="Z1092" i="2"/>
  <c r="Z1093" i="2"/>
  <c r="Z1094" i="2"/>
  <c r="Z1471" i="2"/>
  <c r="Z1472" i="2"/>
  <c r="Z1473" i="2"/>
  <c r="Z1474" i="2"/>
  <c r="Z1475" i="2"/>
  <c r="Z1476" i="2"/>
  <c r="Z1477" i="2"/>
  <c r="Z1478" i="2"/>
  <c r="Z1479" i="2"/>
  <c r="Z1480" i="2"/>
  <c r="J36" i="13" l="1"/>
  <c r="L36" i="13" s="1"/>
  <c r="H37" i="4"/>
  <c r="J5" i="13"/>
  <c r="H5" i="4"/>
  <c r="K49" i="13"/>
  <c r="I16" i="4"/>
  <c r="I11" i="4"/>
  <c r="I14" i="4"/>
  <c r="I60" i="4"/>
  <c r="I3" i="4"/>
  <c r="I8" i="4"/>
  <c r="I22" i="4"/>
  <c r="I13" i="4"/>
  <c r="J45" i="13"/>
  <c r="H46" i="4"/>
  <c r="I51" i="4"/>
  <c r="I56" i="4"/>
  <c r="I12" i="4"/>
  <c r="I55" i="4"/>
  <c r="I31" i="4"/>
  <c r="I40" i="4"/>
  <c r="I53" i="4"/>
  <c r="J59" i="13"/>
  <c r="L59" i="13" s="1"/>
  <c r="H60" i="4"/>
  <c r="J41" i="13"/>
  <c r="H42" i="4"/>
  <c r="J8" i="13"/>
  <c r="L8" i="13" s="1"/>
  <c r="H8" i="4"/>
  <c r="H56" i="4"/>
  <c r="J55" i="13"/>
  <c r="L55" i="13" s="1"/>
  <c r="G47" i="4"/>
  <c r="J47" i="4" s="1"/>
  <c r="G43" i="4"/>
  <c r="G35" i="4"/>
  <c r="G30" i="4"/>
  <c r="G21" i="4"/>
  <c r="G17" i="4"/>
  <c r="G13" i="4"/>
  <c r="G7" i="4"/>
  <c r="J7" i="4" s="1"/>
  <c r="G3" i="4"/>
  <c r="G39" i="4"/>
  <c r="G25" i="4"/>
  <c r="Z1481" i="2"/>
  <c r="G45" i="4"/>
  <c r="G41" i="4"/>
  <c r="G37" i="4"/>
  <c r="G33" i="4"/>
  <c r="G27" i="4"/>
  <c r="G23" i="4"/>
  <c r="G19" i="4"/>
  <c r="G15" i="4"/>
  <c r="G11" i="4"/>
  <c r="G5" i="4"/>
  <c r="G2" i="4"/>
  <c r="G44" i="4"/>
  <c r="G40" i="4"/>
  <c r="G36" i="4"/>
  <c r="G31" i="4"/>
  <c r="G26" i="4"/>
  <c r="G22" i="4"/>
  <c r="G18" i="4"/>
  <c r="J18" i="4" s="1"/>
  <c r="G14" i="4"/>
  <c r="G8" i="4"/>
  <c r="G4" i="4"/>
  <c r="G46" i="4"/>
  <c r="G42" i="4"/>
  <c r="G38" i="4"/>
  <c r="G34" i="4"/>
  <c r="G29" i="4"/>
  <c r="G24" i="4"/>
  <c r="G20" i="4"/>
  <c r="J20" i="4" s="1"/>
  <c r="G16" i="4"/>
  <c r="G12" i="4"/>
  <c r="G6" i="4"/>
  <c r="U1001" i="11"/>
  <c r="T1001" i="11"/>
  <c r="S1001" i="11"/>
  <c r="AB1001" i="10"/>
  <c r="AA1001" i="10"/>
  <c r="Z1001" i="10"/>
  <c r="F1000" i="10"/>
  <c r="F999" i="10"/>
  <c r="F998" i="10"/>
  <c r="F997" i="10"/>
  <c r="F996" i="10"/>
  <c r="F995" i="10"/>
  <c r="F994" i="10"/>
  <c r="F993" i="10"/>
  <c r="F992" i="10"/>
  <c r="F991" i="10"/>
  <c r="F990" i="10"/>
  <c r="F989" i="10"/>
  <c r="F988" i="10"/>
  <c r="F987" i="10"/>
  <c r="F986" i="10"/>
  <c r="F985" i="10"/>
  <c r="F984" i="10"/>
  <c r="F983" i="10"/>
  <c r="F982" i="10"/>
  <c r="F981" i="10"/>
  <c r="F980" i="10"/>
  <c r="F979" i="10"/>
  <c r="F978" i="10"/>
  <c r="F977" i="10"/>
  <c r="F976" i="10"/>
  <c r="F975" i="10"/>
  <c r="F974" i="10"/>
  <c r="F973" i="10"/>
  <c r="F972" i="10"/>
  <c r="F971" i="10"/>
  <c r="F970" i="10"/>
  <c r="F969" i="10"/>
  <c r="F968" i="10"/>
  <c r="F967" i="10"/>
  <c r="F966" i="10"/>
  <c r="F965" i="10"/>
  <c r="F964" i="10"/>
  <c r="F963" i="10"/>
  <c r="F962" i="10"/>
  <c r="F961" i="10"/>
  <c r="F960" i="10"/>
  <c r="F959" i="10"/>
  <c r="F958" i="10"/>
  <c r="F957" i="10"/>
  <c r="F956" i="10"/>
  <c r="F955" i="10"/>
  <c r="F954" i="10"/>
  <c r="F953" i="10"/>
  <c r="F952" i="10"/>
  <c r="F951" i="10"/>
  <c r="F950" i="10"/>
  <c r="F949" i="10"/>
  <c r="F948" i="10"/>
  <c r="F947" i="10"/>
  <c r="F946" i="10"/>
  <c r="F945" i="10"/>
  <c r="F944" i="10"/>
  <c r="F943" i="10"/>
  <c r="F942" i="10"/>
  <c r="F941" i="10"/>
  <c r="F940" i="10"/>
  <c r="F939" i="10"/>
  <c r="F938" i="10"/>
  <c r="F937" i="10"/>
  <c r="F936" i="10"/>
  <c r="F935" i="10"/>
  <c r="F934" i="10"/>
  <c r="F933" i="10"/>
  <c r="F932" i="10"/>
  <c r="F931" i="10"/>
  <c r="F930" i="10"/>
  <c r="F929" i="10"/>
  <c r="F928" i="10"/>
  <c r="F927" i="10"/>
  <c r="F926" i="10"/>
  <c r="F925" i="10"/>
  <c r="F924" i="10"/>
  <c r="F923" i="10"/>
  <c r="F922" i="10"/>
  <c r="F921" i="10"/>
  <c r="F920" i="10"/>
  <c r="F919" i="10"/>
  <c r="F918" i="10"/>
  <c r="F917" i="10"/>
  <c r="F916" i="10"/>
  <c r="F915" i="10"/>
  <c r="F914" i="10"/>
  <c r="F913" i="10"/>
  <c r="F912" i="10"/>
  <c r="F911" i="10"/>
  <c r="F910" i="10"/>
  <c r="F909" i="10"/>
  <c r="F908" i="10"/>
  <c r="F907" i="10"/>
  <c r="F906" i="10"/>
  <c r="F905" i="10"/>
  <c r="F904" i="10"/>
  <c r="F903" i="10"/>
  <c r="F902" i="10"/>
  <c r="F901" i="10"/>
  <c r="F900" i="10"/>
  <c r="F899" i="10"/>
  <c r="F898" i="10"/>
  <c r="F897" i="10"/>
  <c r="F896" i="10"/>
  <c r="F895" i="10"/>
  <c r="F894" i="10"/>
  <c r="F893" i="10"/>
  <c r="F892" i="10"/>
  <c r="F891" i="10"/>
  <c r="F890" i="10"/>
  <c r="F889" i="10"/>
  <c r="F888" i="10"/>
  <c r="F887" i="10"/>
  <c r="F886" i="10"/>
  <c r="F885" i="10"/>
  <c r="F884" i="10"/>
  <c r="F883" i="10"/>
  <c r="F882" i="10"/>
  <c r="F881" i="10"/>
  <c r="F880" i="10"/>
  <c r="F879" i="10"/>
  <c r="F878" i="10"/>
  <c r="F877" i="10"/>
  <c r="F876" i="10"/>
  <c r="F875" i="10"/>
  <c r="F874" i="10"/>
  <c r="F873" i="10"/>
  <c r="F872" i="10"/>
  <c r="F871" i="10"/>
  <c r="F870" i="10"/>
  <c r="F869" i="10"/>
  <c r="F868" i="10"/>
  <c r="F867" i="10"/>
  <c r="F866" i="10"/>
  <c r="F865" i="10"/>
  <c r="F864" i="10"/>
  <c r="F863" i="10"/>
  <c r="F862" i="10"/>
  <c r="F861" i="10"/>
  <c r="F860" i="10"/>
  <c r="F859" i="10"/>
  <c r="F858" i="10"/>
  <c r="F857" i="10"/>
  <c r="F856" i="10"/>
  <c r="F855" i="10"/>
  <c r="F854" i="10"/>
  <c r="F853" i="10"/>
  <c r="F852" i="10"/>
  <c r="F851" i="10"/>
  <c r="F850" i="10"/>
  <c r="F849" i="10"/>
  <c r="F848" i="10"/>
  <c r="F847" i="10"/>
  <c r="F846" i="10"/>
  <c r="F845" i="10"/>
  <c r="F844" i="10"/>
  <c r="F843" i="10"/>
  <c r="F842" i="10"/>
  <c r="F841" i="10"/>
  <c r="F840" i="10"/>
  <c r="F839" i="10"/>
  <c r="F838" i="10"/>
  <c r="F837" i="10"/>
  <c r="F836" i="10"/>
  <c r="F835" i="10"/>
  <c r="F834" i="10"/>
  <c r="F833" i="10"/>
  <c r="F832" i="10"/>
  <c r="F831" i="10"/>
  <c r="F830" i="10"/>
  <c r="F829" i="10"/>
  <c r="F828" i="10"/>
  <c r="F827" i="10"/>
  <c r="F826" i="10"/>
  <c r="F825" i="10"/>
  <c r="F824" i="10"/>
  <c r="F823" i="10"/>
  <c r="F822" i="10"/>
  <c r="F821" i="10"/>
  <c r="F820" i="10"/>
  <c r="F819" i="10"/>
  <c r="F818" i="10"/>
  <c r="F817" i="10"/>
  <c r="F816" i="10"/>
  <c r="F815" i="10"/>
  <c r="F814" i="10"/>
  <c r="F813" i="10"/>
  <c r="F812" i="10"/>
  <c r="F811" i="10"/>
  <c r="F810" i="10"/>
  <c r="F809" i="10"/>
  <c r="F808" i="10"/>
  <c r="F807" i="10"/>
  <c r="F806" i="10"/>
  <c r="F805" i="10"/>
  <c r="F804" i="10"/>
  <c r="F803" i="10"/>
  <c r="F802" i="10"/>
  <c r="F801" i="10"/>
  <c r="F800" i="10"/>
  <c r="F799" i="10"/>
  <c r="F798" i="10"/>
  <c r="F797" i="10"/>
  <c r="F796" i="10"/>
  <c r="F795" i="10"/>
  <c r="F794" i="10"/>
  <c r="F793" i="10"/>
  <c r="F792" i="10"/>
  <c r="F791" i="10"/>
  <c r="F790" i="10"/>
  <c r="F789" i="10"/>
  <c r="F788" i="10"/>
  <c r="F787" i="10"/>
  <c r="F786" i="10"/>
  <c r="F785" i="10"/>
  <c r="F784" i="10"/>
  <c r="F783" i="10"/>
  <c r="F782" i="10"/>
  <c r="F781" i="10"/>
  <c r="F780" i="10"/>
  <c r="F779" i="10"/>
  <c r="F778" i="10"/>
  <c r="F777" i="10"/>
  <c r="F776" i="10"/>
  <c r="F775" i="10"/>
  <c r="F774" i="10"/>
  <c r="F773" i="10"/>
  <c r="F772" i="10"/>
  <c r="F771" i="10"/>
  <c r="F770" i="10"/>
  <c r="F769" i="10"/>
  <c r="F768" i="10"/>
  <c r="F767" i="10"/>
  <c r="F766" i="10"/>
  <c r="F765" i="10"/>
  <c r="F764" i="10"/>
  <c r="F763" i="10"/>
  <c r="F762" i="10"/>
  <c r="F761" i="10"/>
  <c r="F760" i="10"/>
  <c r="F759" i="10"/>
  <c r="F758" i="10"/>
  <c r="F757" i="10"/>
  <c r="F756" i="10"/>
  <c r="F755" i="10"/>
  <c r="F754" i="10"/>
  <c r="F753" i="10"/>
  <c r="F752" i="10"/>
  <c r="F751" i="10"/>
  <c r="F750" i="10"/>
  <c r="F749" i="10"/>
  <c r="F748" i="10"/>
  <c r="F747" i="10"/>
  <c r="F746" i="10"/>
  <c r="F745" i="10"/>
  <c r="F744" i="10"/>
  <c r="F743" i="10"/>
  <c r="F742" i="10"/>
  <c r="F741" i="10"/>
  <c r="F740" i="10"/>
  <c r="F739" i="10"/>
  <c r="F738" i="10"/>
  <c r="F737" i="10"/>
  <c r="F736" i="10"/>
  <c r="F735" i="10"/>
  <c r="F734" i="10"/>
  <c r="F733" i="10"/>
  <c r="F732" i="10"/>
  <c r="F731" i="10"/>
  <c r="F730" i="10"/>
  <c r="F729" i="10"/>
  <c r="F728" i="10"/>
  <c r="F727" i="10"/>
  <c r="F726" i="10"/>
  <c r="F725" i="10"/>
  <c r="F724" i="10"/>
  <c r="F723" i="10"/>
  <c r="F722" i="10"/>
  <c r="F721" i="10"/>
  <c r="F720" i="10"/>
  <c r="F719" i="10"/>
  <c r="F718" i="10"/>
  <c r="F717" i="10"/>
  <c r="F716" i="10"/>
  <c r="F715" i="10"/>
  <c r="F714" i="10"/>
  <c r="F713" i="10"/>
  <c r="F712" i="10"/>
  <c r="F711" i="10"/>
  <c r="F710" i="10"/>
  <c r="F709" i="10"/>
  <c r="F708" i="10"/>
  <c r="F707" i="10"/>
  <c r="F706" i="10"/>
  <c r="F705" i="10"/>
  <c r="F704" i="10"/>
  <c r="F703" i="10"/>
  <c r="F702" i="10"/>
  <c r="F701" i="10"/>
  <c r="F700" i="10"/>
  <c r="F699" i="10"/>
  <c r="F698" i="10"/>
  <c r="F697" i="10"/>
  <c r="F696" i="10"/>
  <c r="F695" i="10"/>
  <c r="F694" i="10"/>
  <c r="F693" i="10"/>
  <c r="F692" i="10"/>
  <c r="F691" i="10"/>
  <c r="F690" i="10"/>
  <c r="F689" i="10"/>
  <c r="F688" i="10"/>
  <c r="F687" i="10"/>
  <c r="F686" i="10"/>
  <c r="F685" i="10"/>
  <c r="F684" i="10"/>
  <c r="F683" i="10"/>
  <c r="F682" i="10"/>
  <c r="F681" i="10"/>
  <c r="F680" i="10"/>
  <c r="F679" i="10"/>
  <c r="F678" i="10"/>
  <c r="F677" i="10"/>
  <c r="F676" i="10"/>
  <c r="F675" i="10"/>
  <c r="F674" i="10"/>
  <c r="F673" i="10"/>
  <c r="F672" i="10"/>
  <c r="F671" i="10"/>
  <c r="F670" i="10"/>
  <c r="F669" i="10"/>
  <c r="F668" i="10"/>
  <c r="F667" i="10"/>
  <c r="F666" i="10"/>
  <c r="F665" i="10"/>
  <c r="F664" i="10"/>
  <c r="F663" i="10"/>
  <c r="F662" i="10"/>
  <c r="F661" i="10"/>
  <c r="F660" i="10"/>
  <c r="F659" i="10"/>
  <c r="F658" i="10"/>
  <c r="F657" i="10"/>
  <c r="F656" i="10"/>
  <c r="F655" i="10"/>
  <c r="F654" i="10"/>
  <c r="F653" i="10"/>
  <c r="F652" i="10"/>
  <c r="F651" i="10"/>
  <c r="F650" i="10"/>
  <c r="F649" i="10"/>
  <c r="F648" i="10"/>
  <c r="F647" i="10"/>
  <c r="F646" i="10"/>
  <c r="F645" i="10"/>
  <c r="F644" i="10"/>
  <c r="F643" i="10"/>
  <c r="F642" i="10"/>
  <c r="F641" i="10"/>
  <c r="F640" i="10"/>
  <c r="F639" i="10"/>
  <c r="F638" i="10"/>
  <c r="F637" i="10"/>
  <c r="F636" i="10"/>
  <c r="F635" i="10"/>
  <c r="F634" i="10"/>
  <c r="F633" i="10"/>
  <c r="F632" i="10"/>
  <c r="F631" i="10"/>
  <c r="F630" i="10"/>
  <c r="F629" i="10"/>
  <c r="F628" i="10"/>
  <c r="F627" i="10"/>
  <c r="F626" i="10"/>
  <c r="F625" i="10"/>
  <c r="F624" i="10"/>
  <c r="F623" i="10"/>
  <c r="F622" i="10"/>
  <c r="F621" i="10"/>
  <c r="F620" i="10"/>
  <c r="F619" i="10"/>
  <c r="F618" i="10"/>
  <c r="F617" i="10"/>
  <c r="F616" i="10"/>
  <c r="F615" i="10"/>
  <c r="F614" i="10"/>
  <c r="F613" i="10"/>
  <c r="F612" i="10"/>
  <c r="F611" i="10"/>
  <c r="F610" i="10"/>
  <c r="F609" i="10"/>
  <c r="F608" i="10"/>
  <c r="F607" i="10"/>
  <c r="F606" i="10"/>
  <c r="F605" i="10"/>
  <c r="F604" i="10"/>
  <c r="F603" i="10"/>
  <c r="F602" i="10"/>
  <c r="F601" i="10"/>
  <c r="F600" i="10"/>
  <c r="F599" i="10"/>
  <c r="F598" i="10"/>
  <c r="F597" i="10"/>
  <c r="F596" i="10"/>
  <c r="F595" i="10"/>
  <c r="F594" i="10"/>
  <c r="F593" i="10"/>
  <c r="F592" i="10"/>
  <c r="F591" i="10"/>
  <c r="F590" i="10"/>
  <c r="F589" i="10"/>
  <c r="F588" i="10"/>
  <c r="F587" i="10"/>
  <c r="F586" i="10"/>
  <c r="F585" i="10"/>
  <c r="F584" i="10"/>
  <c r="F583" i="10"/>
  <c r="F582" i="10"/>
  <c r="F581" i="10"/>
  <c r="F580" i="10"/>
  <c r="F579" i="10"/>
  <c r="F578" i="10"/>
  <c r="F577" i="10"/>
  <c r="F576" i="10"/>
  <c r="F575" i="10"/>
  <c r="F574" i="10"/>
  <c r="F573" i="10"/>
  <c r="F572" i="10"/>
  <c r="F571" i="10"/>
  <c r="F570" i="10"/>
  <c r="F569" i="10"/>
  <c r="F568" i="10"/>
  <c r="F567" i="10"/>
  <c r="F566" i="10"/>
  <c r="F565" i="10"/>
  <c r="F564" i="10"/>
  <c r="F563" i="10"/>
  <c r="F562" i="10"/>
  <c r="F561" i="10"/>
  <c r="F560" i="10"/>
  <c r="F559" i="10"/>
  <c r="F558" i="10"/>
  <c r="F557" i="10"/>
  <c r="F556" i="10"/>
  <c r="F555" i="10"/>
  <c r="F554" i="10"/>
  <c r="F553" i="10"/>
  <c r="F552" i="10"/>
  <c r="F551" i="10"/>
  <c r="F550" i="10"/>
  <c r="F549" i="10"/>
  <c r="F548" i="10"/>
  <c r="F547" i="10"/>
  <c r="F546" i="10"/>
  <c r="F545" i="10"/>
  <c r="F544" i="10"/>
  <c r="F543" i="10"/>
  <c r="F542" i="10"/>
  <c r="F541" i="10"/>
  <c r="F540" i="10"/>
  <c r="F539" i="10"/>
  <c r="F538" i="10"/>
  <c r="F537" i="10"/>
  <c r="F536" i="10"/>
  <c r="F535" i="10"/>
  <c r="F534" i="10"/>
  <c r="F533" i="10"/>
  <c r="F532" i="10"/>
  <c r="F531" i="10"/>
  <c r="F530" i="10"/>
  <c r="F529" i="10"/>
  <c r="F528" i="10"/>
  <c r="F527" i="10"/>
  <c r="F526" i="10"/>
  <c r="F525" i="10"/>
  <c r="F524" i="10"/>
  <c r="F523" i="10"/>
  <c r="F522" i="10"/>
  <c r="F521" i="10"/>
  <c r="F520" i="10"/>
  <c r="F519" i="10"/>
  <c r="F518" i="10"/>
  <c r="F517" i="10"/>
  <c r="F516" i="10"/>
  <c r="F515" i="10"/>
  <c r="F514" i="10"/>
  <c r="F513" i="10"/>
  <c r="F512" i="10"/>
  <c r="F511" i="10"/>
  <c r="F510" i="10"/>
  <c r="F509" i="10"/>
  <c r="F508" i="10"/>
  <c r="F507" i="10"/>
  <c r="F506" i="10"/>
  <c r="F505" i="10"/>
  <c r="F504" i="10"/>
  <c r="F503" i="10"/>
  <c r="F502" i="10"/>
  <c r="F501" i="10"/>
  <c r="F500" i="10"/>
  <c r="F499" i="10"/>
  <c r="F498" i="10"/>
  <c r="F497" i="10"/>
  <c r="F496" i="10"/>
  <c r="F495" i="10"/>
  <c r="F494" i="10"/>
  <c r="F493" i="10"/>
  <c r="F492" i="10"/>
  <c r="F491" i="10"/>
  <c r="F490" i="10"/>
  <c r="F489" i="10"/>
  <c r="F488" i="10"/>
  <c r="F487" i="10"/>
  <c r="F486" i="10"/>
  <c r="F485" i="10"/>
  <c r="F484" i="10"/>
  <c r="F483" i="10"/>
  <c r="F482" i="10"/>
  <c r="F481" i="10"/>
  <c r="F480" i="10"/>
  <c r="F479" i="10"/>
  <c r="F478" i="10"/>
  <c r="F477" i="10"/>
  <c r="F476" i="10"/>
  <c r="F475" i="10"/>
  <c r="F474" i="10"/>
  <c r="F473" i="10"/>
  <c r="F472" i="10"/>
  <c r="F471" i="10"/>
  <c r="F470" i="10"/>
  <c r="F469" i="10"/>
  <c r="F468" i="10"/>
  <c r="F467" i="10"/>
  <c r="F466" i="10"/>
  <c r="F465" i="10"/>
  <c r="F464" i="10"/>
  <c r="F463" i="10"/>
  <c r="F462" i="10"/>
  <c r="F461" i="10"/>
  <c r="F460" i="10"/>
  <c r="F459" i="10"/>
  <c r="F458" i="10"/>
  <c r="F457" i="10"/>
  <c r="F456" i="10"/>
  <c r="F455" i="10"/>
  <c r="F454" i="10"/>
  <c r="F453" i="10"/>
  <c r="F452" i="10"/>
  <c r="F451" i="10"/>
  <c r="F450" i="10"/>
  <c r="F449"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J11" i="4" l="1"/>
  <c r="J60" i="4"/>
  <c r="J56" i="4"/>
  <c r="K40" i="13"/>
  <c r="L40" i="13" s="1"/>
  <c r="I41" i="4"/>
  <c r="J41" i="4" s="1"/>
  <c r="K18" i="13"/>
  <c r="I19" i="4"/>
  <c r="I25" i="4"/>
  <c r="K24" i="13"/>
  <c r="K38" i="13"/>
  <c r="I39" i="4"/>
  <c r="I35" i="4"/>
  <c r="K34" i="13"/>
  <c r="I6" i="4"/>
  <c r="J6" i="4" s="1"/>
  <c r="K6" i="13"/>
  <c r="L6" i="13" s="1"/>
  <c r="K35" i="13"/>
  <c r="I36" i="4"/>
  <c r="K44" i="13"/>
  <c r="I45" i="4"/>
  <c r="K57" i="13"/>
  <c r="I58" i="4"/>
  <c r="K2" i="13"/>
  <c r="I2" i="4"/>
  <c r="I46" i="4"/>
  <c r="J46" i="4" s="1"/>
  <c r="K45" i="13"/>
  <c r="L45" i="13" s="1"/>
  <c r="K5" i="13"/>
  <c r="L5" i="13" s="1"/>
  <c r="I5" i="4"/>
  <c r="K48" i="13"/>
  <c r="I49" i="4"/>
  <c r="I59" i="4"/>
  <c r="J59" i="4" s="1"/>
  <c r="K58" i="13"/>
  <c r="L58" i="13" s="1"/>
  <c r="K47" i="13"/>
  <c r="I48" i="4"/>
  <c r="K32" i="13"/>
  <c r="I33" i="4"/>
  <c r="I42" i="4"/>
  <c r="J42" i="4" s="1"/>
  <c r="K41" i="13"/>
  <c r="L41" i="13" s="1"/>
  <c r="K20" i="13"/>
  <c r="I21" i="4"/>
  <c r="I17" i="4"/>
  <c r="K16" i="13"/>
  <c r="K14" i="13"/>
  <c r="I15" i="4"/>
  <c r="I43" i="4"/>
  <c r="K42" i="13"/>
  <c r="K29" i="13"/>
  <c r="I30" i="4"/>
  <c r="K28" i="13"/>
  <c r="I29" i="4"/>
  <c r="K56" i="13"/>
  <c r="I57" i="4"/>
  <c r="G62" i="4"/>
  <c r="J4" i="4"/>
  <c r="J16" i="4"/>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471" i="2"/>
  <c r="F1472" i="2"/>
  <c r="F1473" i="2"/>
  <c r="F1474" i="2"/>
  <c r="F1475" i="2"/>
  <c r="F1476" i="2"/>
  <c r="F1477" i="2"/>
  <c r="F1478" i="2"/>
  <c r="F1479" i="2"/>
  <c r="F1480" i="2"/>
  <c r="F424" i="2"/>
  <c r="F423" i="2"/>
  <c r="F422" i="2"/>
  <c r="F421" i="2"/>
  <c r="F420" i="2"/>
  <c r="F419" i="2"/>
  <c r="F418" i="2"/>
  <c r="F417" i="2"/>
  <c r="F416" i="2"/>
  <c r="F415" i="2"/>
  <c r="F414" i="2"/>
  <c r="F413" i="2"/>
  <c r="F412" i="2"/>
  <c r="F411" i="2"/>
  <c r="F410" i="2"/>
  <c r="F409" i="2"/>
  <c r="F408" i="2"/>
  <c r="F407" i="2"/>
  <c r="F406" i="2"/>
  <c r="F405" i="2"/>
  <c r="F404" i="2"/>
  <c r="F403" i="2"/>
  <c r="F402" i="2"/>
  <c r="F401" i="2"/>
  <c r="F400" i="2"/>
  <c r="F399" i="2"/>
  <c r="F398" i="2"/>
  <c r="F397" i="2"/>
  <c r="F396" i="2"/>
  <c r="F395" i="2"/>
  <c r="F394" i="2"/>
  <c r="F393" i="2"/>
  <c r="F392" i="2"/>
  <c r="F391" i="2"/>
  <c r="F390" i="2"/>
  <c r="F389" i="2"/>
  <c r="F388" i="2"/>
  <c r="F387" i="2"/>
  <c r="F386" i="2"/>
  <c r="F385" i="2"/>
  <c r="F384" i="2"/>
  <c r="F383" i="2"/>
  <c r="F382" i="2"/>
  <c r="F381" i="2"/>
  <c r="F380" i="2"/>
  <c r="F379" i="2"/>
  <c r="F378" i="2"/>
  <c r="F377" i="2"/>
  <c r="F376" i="2"/>
  <c r="F375" i="2"/>
  <c r="F374" i="2"/>
  <c r="F373" i="2"/>
  <c r="F372" i="2"/>
  <c r="F371" i="2"/>
  <c r="F370" i="2"/>
  <c r="F369" i="2"/>
  <c r="F368" i="2"/>
  <c r="F367" i="2"/>
  <c r="F366" i="2"/>
  <c r="F365" i="2"/>
  <c r="F364" i="2"/>
  <c r="F363" i="2"/>
  <c r="F362" i="2"/>
  <c r="F361" i="2"/>
  <c r="F360" i="2"/>
  <c r="F359" i="2"/>
  <c r="F358" i="2"/>
  <c r="F357" i="2"/>
  <c r="F356" i="2"/>
  <c r="F355" i="2"/>
  <c r="F354" i="2"/>
  <c r="F353" i="2"/>
  <c r="F352" i="2"/>
  <c r="F351" i="2"/>
  <c r="F350" i="2"/>
  <c r="F349" i="2"/>
  <c r="F348" i="2"/>
  <c r="F347" i="2"/>
  <c r="F346" i="2"/>
  <c r="F345" i="2"/>
  <c r="F344" i="2"/>
  <c r="F343" i="2"/>
  <c r="F342" i="2"/>
  <c r="F341" i="2"/>
  <c r="F340" i="2"/>
  <c r="F339" i="2"/>
  <c r="F338" i="2"/>
  <c r="F337" i="2"/>
  <c r="F336" i="2"/>
  <c r="F335" i="2"/>
  <c r="F334" i="2"/>
  <c r="F333" i="2"/>
  <c r="F332" i="2"/>
  <c r="F331" i="2"/>
  <c r="F330" i="2"/>
  <c r="F329" i="2"/>
  <c r="F328" i="2"/>
  <c r="F327" i="2"/>
  <c r="F326" i="2"/>
  <c r="F325" i="2"/>
  <c r="F324" i="2"/>
  <c r="F323" i="2"/>
  <c r="F322" i="2"/>
  <c r="F321"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F284" i="2"/>
  <c r="F283" i="2"/>
  <c r="F282" i="2"/>
  <c r="F281" i="2"/>
  <c r="F280" i="2"/>
  <c r="F279" i="2"/>
  <c r="F278" i="2"/>
  <c r="F277" i="2"/>
  <c r="F276" i="2"/>
  <c r="F275" i="2"/>
  <c r="F274" i="2"/>
  <c r="F273" i="2"/>
  <c r="F272" i="2"/>
  <c r="F271" i="2"/>
  <c r="F270" i="2"/>
  <c r="F269"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105" i="3"/>
  <c r="P106" i="3"/>
  <c r="P107" i="3"/>
  <c r="P108" i="3"/>
  <c r="P109" i="3"/>
  <c r="P110" i="3"/>
  <c r="P111" i="3"/>
  <c r="P112" i="3"/>
  <c r="P113" i="3"/>
  <c r="P114" i="3"/>
  <c r="P115" i="3"/>
  <c r="P116" i="3"/>
  <c r="P117" i="3"/>
  <c r="P118" i="3"/>
  <c r="P119" i="3"/>
  <c r="P120" i="3"/>
  <c r="P121" i="3"/>
  <c r="P122" i="3"/>
  <c r="P123" i="3"/>
  <c r="P124" i="3"/>
  <c r="P125" i="3"/>
  <c r="P126" i="3"/>
  <c r="P127" i="3"/>
  <c r="P128" i="3"/>
  <c r="P129" i="3"/>
  <c r="P130" i="3"/>
  <c r="P131" i="3"/>
  <c r="P132" i="3"/>
  <c r="P133" i="3"/>
  <c r="P134" i="3"/>
  <c r="P135" i="3"/>
  <c r="P136" i="3"/>
  <c r="P137" i="3"/>
  <c r="P138" i="3"/>
  <c r="P139" i="3"/>
  <c r="P140" i="3"/>
  <c r="P141" i="3"/>
  <c r="P142" i="3"/>
  <c r="P143" i="3"/>
  <c r="P144" i="3"/>
  <c r="P145" i="3"/>
  <c r="P146" i="3"/>
  <c r="P147" i="3"/>
  <c r="P148" i="3"/>
  <c r="P149" i="3"/>
  <c r="P150" i="3"/>
  <c r="P151" i="3"/>
  <c r="P152" i="3"/>
  <c r="P153" i="3"/>
  <c r="P154" i="3"/>
  <c r="P155" i="3"/>
  <c r="P156" i="3"/>
  <c r="P157" i="3"/>
  <c r="P158" i="3"/>
  <c r="P159" i="3"/>
  <c r="P160" i="3"/>
  <c r="P161" i="3"/>
  <c r="P162" i="3"/>
  <c r="P163" i="3"/>
  <c r="P164" i="3"/>
  <c r="P165" i="3"/>
  <c r="P166" i="3"/>
  <c r="P167" i="3"/>
  <c r="P168" i="3"/>
  <c r="P169" i="3"/>
  <c r="P170" i="3"/>
  <c r="P171" i="3"/>
  <c r="P172" i="3"/>
  <c r="P173" i="3"/>
  <c r="P174" i="3"/>
  <c r="P175" i="3"/>
  <c r="P176" i="3"/>
  <c r="P177" i="3"/>
  <c r="P178" i="3"/>
  <c r="P179" i="3"/>
  <c r="P180" i="3"/>
  <c r="P181" i="3"/>
  <c r="P182" i="3"/>
  <c r="P183" i="3"/>
  <c r="P184" i="3"/>
  <c r="P185" i="3"/>
  <c r="P186" i="3"/>
  <c r="P187" i="3"/>
  <c r="P188" i="3"/>
  <c r="P189" i="3"/>
  <c r="P190" i="3"/>
  <c r="P191" i="3"/>
  <c r="P192" i="3"/>
  <c r="P193" i="3"/>
  <c r="P194" i="3"/>
  <c r="P195" i="3"/>
  <c r="P196" i="3"/>
  <c r="P197" i="3"/>
  <c r="P198" i="3"/>
  <c r="P199" i="3"/>
  <c r="P200" i="3"/>
  <c r="P201" i="3"/>
  <c r="P202" i="3"/>
  <c r="P203" i="3"/>
  <c r="P204" i="3"/>
  <c r="P205" i="3"/>
  <c r="P206" i="3"/>
  <c r="P207" i="3"/>
  <c r="P208" i="3"/>
  <c r="P209" i="3"/>
  <c r="P210" i="3"/>
  <c r="P211" i="3"/>
  <c r="P212" i="3"/>
  <c r="P213" i="3"/>
  <c r="P214" i="3"/>
  <c r="P215" i="3"/>
  <c r="P216" i="3"/>
  <c r="P217" i="3"/>
  <c r="P218" i="3"/>
  <c r="P219" i="3"/>
  <c r="P220" i="3"/>
  <c r="P221" i="3"/>
  <c r="P222" i="3"/>
  <c r="P223" i="3"/>
  <c r="P224" i="3"/>
  <c r="P225" i="3"/>
  <c r="P226" i="3"/>
  <c r="P227" i="3"/>
  <c r="P228" i="3"/>
  <c r="P229" i="3"/>
  <c r="P230" i="3"/>
  <c r="P231" i="3"/>
  <c r="P232" i="3"/>
  <c r="P233" i="3"/>
  <c r="P234" i="3"/>
  <c r="P235" i="3"/>
  <c r="P236" i="3"/>
  <c r="P237" i="3"/>
  <c r="P238" i="3"/>
  <c r="P239" i="3"/>
  <c r="P240" i="3"/>
  <c r="P241" i="3"/>
  <c r="P242" i="3"/>
  <c r="P243" i="3"/>
  <c r="P244" i="3"/>
  <c r="P245" i="3"/>
  <c r="P246" i="3"/>
  <c r="P247" i="3"/>
  <c r="P248" i="3"/>
  <c r="P249" i="3"/>
  <c r="P250" i="3"/>
  <c r="P251" i="3"/>
  <c r="P252" i="3"/>
  <c r="P253" i="3"/>
  <c r="P254" i="3"/>
  <c r="P255" i="3"/>
  <c r="P256" i="3"/>
  <c r="P257" i="3"/>
  <c r="P258" i="3"/>
  <c r="P259" i="3"/>
  <c r="P260" i="3"/>
  <c r="P261" i="3"/>
  <c r="P262" i="3"/>
  <c r="P263" i="3"/>
  <c r="P264" i="3"/>
  <c r="P265" i="3"/>
  <c r="P266" i="3"/>
  <c r="P267" i="3"/>
  <c r="P268" i="3"/>
  <c r="P269" i="3"/>
  <c r="P270" i="3"/>
  <c r="P271" i="3"/>
  <c r="P272" i="3"/>
  <c r="P273" i="3"/>
  <c r="P274" i="3"/>
  <c r="P275" i="3"/>
  <c r="P276" i="3"/>
  <c r="P277" i="3"/>
  <c r="P278" i="3"/>
  <c r="P279" i="3"/>
  <c r="P280" i="3"/>
  <c r="P281" i="3"/>
  <c r="P282" i="3"/>
  <c r="P283" i="3"/>
  <c r="P284" i="3"/>
  <c r="P285" i="3"/>
  <c r="P286" i="3"/>
  <c r="P287" i="3"/>
  <c r="P288" i="3"/>
  <c r="P289" i="3"/>
  <c r="P290" i="3"/>
  <c r="P291" i="3"/>
  <c r="P292" i="3"/>
  <c r="P293" i="3"/>
  <c r="P294" i="3"/>
  <c r="P295" i="3"/>
  <c r="P296" i="3"/>
  <c r="P297" i="3"/>
  <c r="P298" i="3"/>
  <c r="P299" i="3"/>
  <c r="P300" i="3"/>
  <c r="P301" i="3"/>
  <c r="P302" i="3"/>
  <c r="P303" i="3"/>
  <c r="P304" i="3"/>
  <c r="P305" i="3"/>
  <c r="P306" i="3"/>
  <c r="P307" i="3"/>
  <c r="P308" i="3"/>
  <c r="P309" i="3"/>
  <c r="P310" i="3"/>
  <c r="P311" i="3"/>
  <c r="P312" i="3"/>
  <c r="P313" i="3"/>
  <c r="P314" i="3"/>
  <c r="P315" i="3"/>
  <c r="P316" i="3"/>
  <c r="P317" i="3"/>
  <c r="P318" i="3"/>
  <c r="P319" i="3"/>
  <c r="P320" i="3"/>
  <c r="P35" i="3"/>
  <c r="P36" i="3"/>
  <c r="P37" i="3"/>
  <c r="P38" i="3"/>
  <c r="P39" i="3"/>
  <c r="P40" i="3"/>
  <c r="P41" i="3"/>
  <c r="P42" i="3"/>
  <c r="P43" i="3"/>
  <c r="P44" i="3"/>
  <c r="P45" i="3"/>
  <c r="P46" i="3"/>
  <c r="P47" i="3"/>
  <c r="P48" i="3"/>
  <c r="P49" i="3"/>
  <c r="P50" i="3"/>
  <c r="P51" i="3"/>
  <c r="P52" i="3"/>
  <c r="P53" i="3"/>
  <c r="P54" i="3"/>
  <c r="P55"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122" i="3"/>
  <c r="Q123" i="3"/>
  <c r="Q124" i="3"/>
  <c r="Q125" i="3"/>
  <c r="Q126" i="3"/>
  <c r="Q127" i="3"/>
  <c r="Q128" i="3"/>
  <c r="Q129" i="3"/>
  <c r="Q130" i="3"/>
  <c r="Q131" i="3"/>
  <c r="Q132" i="3"/>
  <c r="Q133" i="3"/>
  <c r="Q134" i="3"/>
  <c r="Q135" i="3"/>
  <c r="Q136" i="3"/>
  <c r="Q137" i="3"/>
  <c r="Q138" i="3"/>
  <c r="Q139" i="3"/>
  <c r="Q140" i="3"/>
  <c r="Q141" i="3"/>
  <c r="Q142" i="3"/>
  <c r="Q143" i="3"/>
  <c r="Q144" i="3"/>
  <c r="Q145" i="3"/>
  <c r="Q146" i="3"/>
  <c r="Q147" i="3"/>
  <c r="Q148" i="3"/>
  <c r="Q149" i="3"/>
  <c r="Q150" i="3"/>
  <c r="Q151" i="3"/>
  <c r="Q152" i="3"/>
  <c r="Q153" i="3"/>
  <c r="Q154" i="3"/>
  <c r="Q155" i="3"/>
  <c r="Q156" i="3"/>
  <c r="Q157" i="3"/>
  <c r="Q158" i="3"/>
  <c r="Q159" i="3"/>
  <c r="Q160" i="3"/>
  <c r="Q161" i="3"/>
  <c r="Q162" i="3"/>
  <c r="Q163" i="3"/>
  <c r="Q164" i="3"/>
  <c r="Q165" i="3"/>
  <c r="Q166" i="3"/>
  <c r="Q167" i="3"/>
  <c r="Q168" i="3"/>
  <c r="Q169" i="3"/>
  <c r="Q170" i="3"/>
  <c r="Q171" i="3"/>
  <c r="Q172" i="3"/>
  <c r="Q173" i="3"/>
  <c r="Q174" i="3"/>
  <c r="Q175" i="3"/>
  <c r="Q176" i="3"/>
  <c r="Q177" i="3"/>
  <c r="Q178" i="3"/>
  <c r="Q179" i="3"/>
  <c r="Q180" i="3"/>
  <c r="Q181" i="3"/>
  <c r="Q182" i="3"/>
  <c r="Q183" i="3"/>
  <c r="Q184" i="3"/>
  <c r="Q185" i="3"/>
  <c r="Q186" i="3"/>
  <c r="Q187" i="3"/>
  <c r="Q188" i="3"/>
  <c r="Q189" i="3"/>
  <c r="Q190" i="3"/>
  <c r="Q191" i="3"/>
  <c r="Q192" i="3"/>
  <c r="Q193" i="3"/>
  <c r="Q194" i="3"/>
  <c r="Q195" i="3"/>
  <c r="Q196" i="3"/>
  <c r="Q197" i="3"/>
  <c r="Q198" i="3"/>
  <c r="Q199" i="3"/>
  <c r="Q200" i="3"/>
  <c r="Q201" i="3"/>
  <c r="Q202" i="3"/>
  <c r="Q203" i="3"/>
  <c r="Q204" i="3"/>
  <c r="Q205" i="3"/>
  <c r="Q206" i="3"/>
  <c r="Q207" i="3"/>
  <c r="Q208" i="3"/>
  <c r="Q209" i="3"/>
  <c r="Q210" i="3"/>
  <c r="Q211" i="3"/>
  <c r="Q212" i="3"/>
  <c r="Q213" i="3"/>
  <c r="Q214" i="3"/>
  <c r="Q215" i="3"/>
  <c r="Q216" i="3"/>
  <c r="Q217" i="3"/>
  <c r="Q218" i="3"/>
  <c r="Q219" i="3"/>
  <c r="Q220" i="3"/>
  <c r="Q221" i="3"/>
  <c r="Q222" i="3"/>
  <c r="Q223" i="3"/>
  <c r="Q224" i="3"/>
  <c r="Q225" i="3"/>
  <c r="Q226" i="3"/>
  <c r="Q227" i="3"/>
  <c r="Q228" i="3"/>
  <c r="Q229" i="3"/>
  <c r="Q230" i="3"/>
  <c r="Q231" i="3"/>
  <c r="Q232" i="3"/>
  <c r="Q233" i="3"/>
  <c r="Q234" i="3"/>
  <c r="Q235" i="3"/>
  <c r="Q236" i="3"/>
  <c r="Q237" i="3"/>
  <c r="Q238" i="3"/>
  <c r="Q239" i="3"/>
  <c r="Q240" i="3"/>
  <c r="Q241" i="3"/>
  <c r="Q242" i="3"/>
  <c r="Q243" i="3"/>
  <c r="Q244" i="3"/>
  <c r="Q245" i="3"/>
  <c r="Q246" i="3"/>
  <c r="Q247" i="3"/>
  <c r="Q248" i="3"/>
  <c r="Q249" i="3"/>
  <c r="Q250" i="3"/>
  <c r="Q251" i="3"/>
  <c r="Q252" i="3"/>
  <c r="Q253" i="3"/>
  <c r="Q254" i="3"/>
  <c r="Q255" i="3"/>
  <c r="Q256" i="3"/>
  <c r="Q257" i="3"/>
  <c r="Q258" i="3"/>
  <c r="Q259" i="3"/>
  <c r="Q260" i="3"/>
  <c r="Q261" i="3"/>
  <c r="Q262" i="3"/>
  <c r="Q263" i="3"/>
  <c r="Q264" i="3"/>
  <c r="Q265" i="3"/>
  <c r="Q266" i="3"/>
  <c r="Q267" i="3"/>
  <c r="Q268" i="3"/>
  <c r="Q269" i="3"/>
  <c r="Q270" i="3"/>
  <c r="Q271" i="3"/>
  <c r="Q272" i="3"/>
  <c r="Q273" i="3"/>
  <c r="Q274" i="3"/>
  <c r="Q275" i="3"/>
  <c r="Q276" i="3"/>
  <c r="Q277" i="3"/>
  <c r="Q278" i="3"/>
  <c r="Q279" i="3"/>
  <c r="Q280" i="3"/>
  <c r="Q281" i="3"/>
  <c r="Q282" i="3"/>
  <c r="Q283" i="3"/>
  <c r="Q284" i="3"/>
  <c r="Q285" i="3"/>
  <c r="Q286" i="3"/>
  <c r="Q287" i="3"/>
  <c r="Q288" i="3"/>
  <c r="Q289" i="3"/>
  <c r="Q290" i="3"/>
  <c r="Q291" i="3"/>
  <c r="Q292" i="3"/>
  <c r="Q293" i="3"/>
  <c r="Q294" i="3"/>
  <c r="Q295" i="3"/>
  <c r="Q296" i="3"/>
  <c r="Q297" i="3"/>
  <c r="Q298" i="3"/>
  <c r="Q299" i="3"/>
  <c r="Q300" i="3"/>
  <c r="Q301" i="3"/>
  <c r="Q302" i="3"/>
  <c r="Q303" i="3"/>
  <c r="Q304" i="3"/>
  <c r="Q305" i="3"/>
  <c r="Q306" i="3"/>
  <c r="Q307" i="3"/>
  <c r="Q308" i="3"/>
  <c r="Q309" i="3"/>
  <c r="Q310" i="3"/>
  <c r="Q311" i="3"/>
  <c r="Q312" i="3"/>
  <c r="Q313" i="3"/>
  <c r="Q314" i="3"/>
  <c r="Q315" i="3"/>
  <c r="Q316" i="3"/>
  <c r="Q317" i="3"/>
  <c r="Q318" i="3"/>
  <c r="Q319" i="3"/>
  <c r="Q320" i="3"/>
  <c r="R313" i="3" l="1"/>
  <c r="R213" i="3"/>
  <c r="R205" i="3"/>
  <c r="R317" i="3"/>
  <c r="R52" i="3"/>
  <c r="R44" i="3"/>
  <c r="R36" i="3"/>
  <c r="R48" i="3"/>
  <c r="R40" i="3"/>
  <c r="R307" i="3"/>
  <c r="R283" i="3"/>
  <c r="R259" i="3"/>
  <c r="R243" i="3"/>
  <c r="R219" i="3"/>
  <c r="R203" i="3"/>
  <c r="R179" i="3"/>
  <c r="R155" i="3"/>
  <c r="R139" i="3"/>
  <c r="R115" i="3"/>
  <c r="R91" i="3"/>
  <c r="R67" i="3"/>
  <c r="R315" i="3"/>
  <c r="R299" i="3"/>
  <c r="R291" i="3"/>
  <c r="R275" i="3"/>
  <c r="R267" i="3"/>
  <c r="R251" i="3"/>
  <c r="R235" i="3"/>
  <c r="R227" i="3"/>
  <c r="R211" i="3"/>
  <c r="R195" i="3"/>
  <c r="R187" i="3"/>
  <c r="R171" i="3"/>
  <c r="R163" i="3"/>
  <c r="R147" i="3"/>
  <c r="R131" i="3"/>
  <c r="R123" i="3"/>
  <c r="R107" i="3"/>
  <c r="R99" i="3"/>
  <c r="R83" i="3"/>
  <c r="R75" i="3"/>
  <c r="R59" i="3"/>
  <c r="R314" i="3"/>
  <c r="R306" i="3"/>
  <c r="R298" i="3"/>
  <c r="R290" i="3"/>
  <c r="R282" i="3"/>
  <c r="R274" i="3"/>
  <c r="R266" i="3"/>
  <c r="R258" i="3"/>
  <c r="R250" i="3"/>
  <c r="R242" i="3"/>
  <c r="R234" i="3"/>
  <c r="R226" i="3"/>
  <c r="R218" i="3"/>
  <c r="R210" i="3"/>
  <c r="R202" i="3"/>
  <c r="R194" i="3"/>
  <c r="R186" i="3"/>
  <c r="R178" i="3"/>
  <c r="R170" i="3"/>
  <c r="R162" i="3"/>
  <c r="R154" i="3"/>
  <c r="R146" i="3"/>
  <c r="R138" i="3"/>
  <c r="R130" i="3"/>
  <c r="R122" i="3"/>
  <c r="R114" i="3"/>
  <c r="R106" i="3"/>
  <c r="R98" i="3"/>
  <c r="R90" i="3"/>
  <c r="R82" i="3"/>
  <c r="R74" i="3"/>
  <c r="R66" i="3"/>
  <c r="R58" i="3"/>
  <c r="R50" i="3"/>
  <c r="R42" i="3"/>
  <c r="R319" i="3"/>
  <c r="R295" i="3"/>
  <c r="R263" i="3"/>
  <c r="R231" i="3"/>
  <c r="R199" i="3"/>
  <c r="R167" i="3"/>
  <c r="R143" i="3"/>
  <c r="R103" i="3"/>
  <c r="R79" i="3"/>
  <c r="R311" i="3"/>
  <c r="R287" i="3"/>
  <c r="R271" i="3"/>
  <c r="R247" i="3"/>
  <c r="R223" i="3"/>
  <c r="R207" i="3"/>
  <c r="R183" i="3"/>
  <c r="R159" i="3"/>
  <c r="R135" i="3"/>
  <c r="R119" i="3"/>
  <c r="R95" i="3"/>
  <c r="R71" i="3"/>
  <c r="R318" i="3"/>
  <c r="R310" i="3"/>
  <c r="R302" i="3"/>
  <c r="R294" i="3"/>
  <c r="R286" i="3"/>
  <c r="R278" i="3"/>
  <c r="R270" i="3"/>
  <c r="R262" i="3"/>
  <c r="R254" i="3"/>
  <c r="R246" i="3"/>
  <c r="R238" i="3"/>
  <c r="R230" i="3"/>
  <c r="R222" i="3"/>
  <c r="R214" i="3"/>
  <c r="R206" i="3"/>
  <c r="R198" i="3"/>
  <c r="R190" i="3"/>
  <c r="R182" i="3"/>
  <c r="R174" i="3"/>
  <c r="R166" i="3"/>
  <c r="R158" i="3"/>
  <c r="R150" i="3"/>
  <c r="R142" i="3"/>
  <c r="R134" i="3"/>
  <c r="R126" i="3"/>
  <c r="R118" i="3"/>
  <c r="R110" i="3"/>
  <c r="R102" i="3"/>
  <c r="R94" i="3"/>
  <c r="R86" i="3"/>
  <c r="R78" i="3"/>
  <c r="R70" i="3"/>
  <c r="R62" i="3"/>
  <c r="R54" i="3"/>
  <c r="R46" i="3"/>
  <c r="R49" i="3"/>
  <c r="R303" i="3"/>
  <c r="R279" i="3"/>
  <c r="R255" i="3"/>
  <c r="R239" i="3"/>
  <c r="R215" i="3"/>
  <c r="R191" i="3"/>
  <c r="R175" i="3"/>
  <c r="R151" i="3"/>
  <c r="R127" i="3"/>
  <c r="R111" i="3"/>
  <c r="R87" i="3"/>
  <c r="R63" i="3"/>
  <c r="R53" i="3"/>
  <c r="R45" i="3"/>
  <c r="R41" i="3"/>
  <c r="R37" i="3"/>
  <c r="R38" i="3"/>
  <c r="R309" i="3"/>
  <c r="R305" i="3"/>
  <c r="R301" i="3"/>
  <c r="R297" i="3"/>
  <c r="R293" i="3"/>
  <c r="R289" i="3"/>
  <c r="R285" i="3"/>
  <c r="R281" i="3"/>
  <c r="R277" i="3"/>
  <c r="R273" i="3"/>
  <c r="R269" i="3"/>
  <c r="R265" i="3"/>
  <c r="R261" i="3"/>
  <c r="R257" i="3"/>
  <c r="R253" i="3"/>
  <c r="R249" i="3"/>
  <c r="R245" i="3"/>
  <c r="R241" i="3"/>
  <c r="R237" i="3"/>
  <c r="R233" i="3"/>
  <c r="R229" i="3"/>
  <c r="R225" i="3"/>
  <c r="R221" i="3"/>
  <c r="R217" i="3"/>
  <c r="R209" i="3"/>
  <c r="R197" i="3"/>
  <c r="R189" i="3"/>
  <c r="R181" i="3"/>
  <c r="R177" i="3"/>
  <c r="R169" i="3"/>
  <c r="R161" i="3"/>
  <c r="R153" i="3"/>
  <c r="R145" i="3"/>
  <c r="R137" i="3"/>
  <c r="R129" i="3"/>
  <c r="R121" i="3"/>
  <c r="R117" i="3"/>
  <c r="R109" i="3"/>
  <c r="R101" i="3"/>
  <c r="R93" i="3"/>
  <c r="R85" i="3"/>
  <c r="R77" i="3"/>
  <c r="R69" i="3"/>
  <c r="R61" i="3"/>
  <c r="R55" i="3"/>
  <c r="R51" i="3"/>
  <c r="R47" i="3"/>
  <c r="R43" i="3"/>
  <c r="R39" i="3"/>
  <c r="R35" i="3"/>
  <c r="R201" i="3"/>
  <c r="R193" i="3"/>
  <c r="R185" i="3"/>
  <c r="R173" i="3"/>
  <c r="R165" i="3"/>
  <c r="R157" i="3"/>
  <c r="R149" i="3"/>
  <c r="R141" i="3"/>
  <c r="R133" i="3"/>
  <c r="R125" i="3"/>
  <c r="R113" i="3"/>
  <c r="R105" i="3"/>
  <c r="R97" i="3"/>
  <c r="R89" i="3"/>
  <c r="R81" i="3"/>
  <c r="R73" i="3"/>
  <c r="R65" i="3"/>
  <c r="R57" i="3"/>
  <c r="R320" i="3"/>
  <c r="R316" i="3"/>
  <c r="R312" i="3"/>
  <c r="R308" i="3"/>
  <c r="R304" i="3"/>
  <c r="R300" i="3"/>
  <c r="R296" i="3"/>
  <c r="R292" i="3"/>
  <c r="R288" i="3"/>
  <c r="R284" i="3"/>
  <c r="R280" i="3"/>
  <c r="R276" i="3"/>
  <c r="R272" i="3"/>
  <c r="R268" i="3"/>
  <c r="R264" i="3"/>
  <c r="R260" i="3"/>
  <c r="R256" i="3"/>
  <c r="R252" i="3"/>
  <c r="R248" i="3"/>
  <c r="R244" i="3"/>
  <c r="R240" i="3"/>
  <c r="R236" i="3"/>
  <c r="R232" i="3"/>
  <c r="R228" i="3"/>
  <c r="R224" i="3"/>
  <c r="R220" i="3"/>
  <c r="R216" i="3"/>
  <c r="R212" i="3"/>
  <c r="R208" i="3"/>
  <c r="R204" i="3"/>
  <c r="R200" i="3"/>
  <c r="R196" i="3"/>
  <c r="R192" i="3"/>
  <c r="R188" i="3"/>
  <c r="R184" i="3"/>
  <c r="R180" i="3"/>
  <c r="R176" i="3"/>
  <c r="R172" i="3"/>
  <c r="R168" i="3"/>
  <c r="R164" i="3"/>
  <c r="R160" i="3"/>
  <c r="R156" i="3"/>
  <c r="R152" i="3"/>
  <c r="R148" i="3"/>
  <c r="R144" i="3"/>
  <c r="R140" i="3"/>
  <c r="R136" i="3"/>
  <c r="R132" i="3"/>
  <c r="R128" i="3"/>
  <c r="R124" i="3"/>
  <c r="R120" i="3"/>
  <c r="R116" i="3"/>
  <c r="R112" i="3"/>
  <c r="R108" i="3"/>
  <c r="R104" i="3"/>
  <c r="R100" i="3"/>
  <c r="R96" i="3"/>
  <c r="R92" i="3"/>
  <c r="R88" i="3"/>
  <c r="R84" i="3"/>
  <c r="R80" i="3"/>
  <c r="R76" i="3"/>
  <c r="R72" i="3"/>
  <c r="R68" i="3"/>
  <c r="R64" i="3"/>
  <c r="R60" i="3"/>
  <c r="R56" i="3"/>
  <c r="K61" i="13"/>
  <c r="I62" i="4"/>
  <c r="J34" i="4"/>
  <c r="H53" i="4" l="1"/>
  <c r="J53" i="4" s="1"/>
  <c r="J52" i="13"/>
  <c r="L52" i="13" s="1"/>
  <c r="J20" i="13"/>
  <c r="L20" i="13" s="1"/>
  <c r="H21" i="4"/>
  <c r="J21" i="4" s="1"/>
  <c r="H54" i="4"/>
  <c r="J54" i="4" s="1"/>
  <c r="J53" i="13"/>
  <c r="L53" i="13" s="1"/>
  <c r="J16" i="13"/>
  <c r="L16" i="13" s="1"/>
  <c r="H17" i="4"/>
  <c r="J17" i="4" s="1"/>
  <c r="J25" i="13"/>
  <c r="L25" i="13" s="1"/>
  <c r="H26" i="4"/>
  <c r="J26" i="4" s="1"/>
  <c r="J49" i="13"/>
  <c r="L49" i="13" s="1"/>
  <c r="H50" i="4"/>
  <c r="J50" i="4" s="1"/>
  <c r="J24" i="13"/>
  <c r="L24" i="13" s="1"/>
  <c r="H25" i="4"/>
  <c r="J25" i="4" s="1"/>
  <c r="J18" i="13"/>
  <c r="L18" i="13" s="1"/>
  <c r="H19" i="4"/>
  <c r="J19" i="4" s="1"/>
  <c r="H22" i="4"/>
  <c r="J22" i="4" s="1"/>
  <c r="J21" i="13"/>
  <c r="L21" i="13" s="1"/>
  <c r="H36" i="4"/>
  <c r="J36" i="4" s="1"/>
  <c r="J35" i="13"/>
  <c r="L35" i="13" s="1"/>
  <c r="H29" i="4"/>
  <c r="J29" i="4" s="1"/>
  <c r="J28" i="13"/>
  <c r="L28" i="13" s="1"/>
  <c r="H45" i="4"/>
  <c r="J45" i="4" s="1"/>
  <c r="J44" i="13"/>
  <c r="L44" i="13" s="1"/>
  <c r="H13" i="4"/>
  <c r="J13" i="4" s="1"/>
  <c r="J12" i="13"/>
  <c r="L12" i="13" s="1"/>
  <c r="H43" i="4"/>
  <c r="J43" i="4" s="1"/>
  <c r="J42" i="13"/>
  <c r="L42" i="13" s="1"/>
  <c r="J30" i="13"/>
  <c r="L30" i="13" s="1"/>
  <c r="H31" i="4"/>
  <c r="J31" i="4" s="1"/>
  <c r="J3" i="13"/>
  <c r="L3" i="13" s="1"/>
  <c r="H3" i="4"/>
  <c r="J3" i="4" s="1"/>
  <c r="J8" i="4"/>
  <c r="J11" i="13"/>
  <c r="L11" i="13" s="1"/>
  <c r="H12" i="4"/>
  <c r="J12" i="4" s="1"/>
  <c r="J27" i="4"/>
  <c r="J38" i="13"/>
  <c r="L38" i="13" s="1"/>
  <c r="H39" i="4"/>
  <c r="J39" i="4" s="1"/>
  <c r="J29" i="13"/>
  <c r="L29" i="13" s="1"/>
  <c r="H30" i="4"/>
  <c r="J30" i="4" s="1"/>
  <c r="J40" i="4"/>
  <c r="H55" i="4"/>
  <c r="J55" i="4" s="1"/>
  <c r="J54" i="13"/>
  <c r="L54" i="13" s="1"/>
  <c r="J34" i="13"/>
  <c r="L34" i="13" s="1"/>
  <c r="H35" i="4"/>
  <c r="J35" i="4" s="1"/>
  <c r="J57" i="13"/>
  <c r="L57" i="13" s="1"/>
  <c r="H58" i="4"/>
  <c r="J58" i="4" s="1"/>
  <c r="H15" i="4"/>
  <c r="J15" i="4" s="1"/>
  <c r="J14" i="13"/>
  <c r="L14" i="13" s="1"/>
  <c r="J47" i="13"/>
  <c r="L47" i="13" s="1"/>
  <c r="H48" i="4"/>
  <c r="J48" i="4" s="1"/>
  <c r="H49" i="4"/>
  <c r="J49" i="4" s="1"/>
  <c r="J48" i="13"/>
  <c r="L48" i="13" s="1"/>
  <c r="H57" i="4"/>
  <c r="J57" i="4" s="1"/>
  <c r="J56" i="13"/>
  <c r="L56" i="13" s="1"/>
  <c r="J32" i="13"/>
  <c r="L32" i="13" s="1"/>
  <c r="H33" i="4"/>
  <c r="J33" i="4" s="1"/>
  <c r="J50" i="13"/>
  <c r="L50" i="13" s="1"/>
  <c r="H51" i="4"/>
  <c r="J51" i="4" s="1"/>
  <c r="J2" i="13"/>
  <c r="H2" i="4"/>
  <c r="J44" i="4"/>
  <c r="J23" i="4"/>
  <c r="J5" i="4"/>
  <c r="J24" i="4"/>
  <c r="J38" i="4"/>
  <c r="J14" i="4"/>
  <c r="J37" i="4"/>
  <c r="H62" i="4" l="1"/>
  <c r="J61" i="13"/>
  <c r="L2" i="13"/>
  <c r="L61" i="13" s="1"/>
  <c r="J2" i="4"/>
  <c r="J62" i="4" s="1"/>
</calcChain>
</file>

<file path=xl/sharedStrings.xml><?xml version="1.0" encoding="utf-8"?>
<sst xmlns="http://schemas.openxmlformats.org/spreadsheetml/2006/main" count="21218" uniqueCount="3397">
  <si>
    <t>Processo</t>
  </si>
  <si>
    <t>Descrição</t>
  </si>
  <si>
    <t>Natureza de despesa</t>
  </si>
  <si>
    <t>AEO</t>
  </si>
  <si>
    <t>Nome AEO</t>
  </si>
  <si>
    <t>Valor</t>
  </si>
  <si>
    <t>Pré-Empenhos</t>
  </si>
  <si>
    <t>Área de Execução Orçamentária (Centro de Custo)</t>
  </si>
  <si>
    <t>A0</t>
  </si>
  <si>
    <t>PROPES - PRÓ-REITORIA DE PESQUISA / CEM</t>
  </si>
  <si>
    <t>B0</t>
  </si>
  <si>
    <t>GABINETE REITORIA</t>
  </si>
  <si>
    <t>B1</t>
  </si>
  <si>
    <t>AUDIN - AUDITORIA INTERNA</t>
  </si>
  <si>
    <t>A1</t>
  </si>
  <si>
    <t>NÚCLEOS ESTRATÉGICOS</t>
  </si>
  <si>
    <t>B3</t>
  </si>
  <si>
    <t>PF - PROCURADORIA FEDERAL</t>
  </si>
  <si>
    <t>C0</t>
  </si>
  <si>
    <t>SG - SECRETARIA GERAL</t>
  </si>
  <si>
    <t>D0</t>
  </si>
  <si>
    <t>ACI - ASSESSORIA DE COMUNICAÇÃO E IMPRENSA</t>
  </si>
  <si>
    <t>E5</t>
  </si>
  <si>
    <t>PU - BUFFET * D.U.C</t>
  </si>
  <si>
    <t>D2</t>
  </si>
  <si>
    <t>ACI - SERVIÇOS GRÁFICOS * D.U.C</t>
  </si>
  <si>
    <t>D3</t>
  </si>
  <si>
    <t>ACI - SERVIÇOS DE TRADUÇÃO * D.U.C</t>
  </si>
  <si>
    <t>E0</t>
  </si>
  <si>
    <t>PU - PREFEITURA UNIVERSITÁRIA</t>
  </si>
  <si>
    <t>E1</t>
  </si>
  <si>
    <t>PU - MATERIAL DE EXPEDIENTE * D.U.C</t>
  </si>
  <si>
    <t>E4</t>
  </si>
  <si>
    <t>PU - LOCAÇÃO DE VEÍCULOS * D.U.C</t>
  </si>
  <si>
    <t>F0</t>
  </si>
  <si>
    <t>CECS - CENTRO DE ENG., MODELAGEM E CIÊNCIAS SOCIAIS APLICADAS</t>
  </si>
  <si>
    <t>F7</t>
  </si>
  <si>
    <t>CECS - COMPRAS COMPARTILHADAS</t>
  </si>
  <si>
    <t>G0</t>
  </si>
  <si>
    <t>CMCC - CENTRO DE MATEMÁTICA, COMPUTAÇÃO E COGNIÇÃO</t>
  </si>
  <si>
    <t>G7</t>
  </si>
  <si>
    <t>CMCC - COMPRAS COMPARTILHADAS</t>
  </si>
  <si>
    <t>H0</t>
  </si>
  <si>
    <t>CCNH - CENTRO DE CIÊNCIAS NATURAIS E HUMANAS</t>
  </si>
  <si>
    <t>H7</t>
  </si>
  <si>
    <t>CCNH - COMPRAS COMPARTILHADAS</t>
  </si>
  <si>
    <t>I0</t>
  </si>
  <si>
    <t>PROGRAD - PRÓ-REITORIA DE GRADUAÇÃO</t>
  </si>
  <si>
    <t>J0</t>
  </si>
  <si>
    <t>PROEC - PRÓ-REITORIA DE EXTENSÃO E CULTURA</t>
  </si>
  <si>
    <t>J1</t>
  </si>
  <si>
    <t>EDITORA DA UFABC</t>
  </si>
  <si>
    <t>J2</t>
  </si>
  <si>
    <t>PROEC - REALIZAÇÃO DE EVENTOS * D.U.C</t>
  </si>
  <si>
    <t>K0</t>
  </si>
  <si>
    <t>PROAD - PRÓ-REITORIA DE ADMINISTRAÇÃO</t>
  </si>
  <si>
    <t>K1</t>
  </si>
  <si>
    <t>PROAD - PASSAGENS * D.U.C</t>
  </si>
  <si>
    <t>L0</t>
  </si>
  <si>
    <t>PROPLADI - PRÓ-REITORIA DE PLAN. E DESENV. INSTITUCIONAL</t>
  </si>
  <si>
    <t>M1</t>
  </si>
  <si>
    <t>PROAP - PRÓ-REITORIA DE POLÍTICAS AFIRMATIVAS</t>
  </si>
  <si>
    <t>M0</t>
  </si>
  <si>
    <t>PROAP - PNAES</t>
  </si>
  <si>
    <t>N0</t>
  </si>
  <si>
    <t>ARI - ASSESSORIA DE RELAÇÕES INTERNACIONAIS</t>
  </si>
  <si>
    <t>P0</t>
  </si>
  <si>
    <t>PROPG - PRÓ-REITORIA DE PÓS-GRADUAÇÃO</t>
  </si>
  <si>
    <t>Q0</t>
  </si>
  <si>
    <t>BIBLIOTECA</t>
  </si>
  <si>
    <t>R0</t>
  </si>
  <si>
    <t>NTI - NÚCLEO DE TECNOLOGIA DA INFORMAÇÃO</t>
  </si>
  <si>
    <t>R2</t>
  </si>
  <si>
    <t>NTI - SUPRIMENTO DE INFORMÁTICA * D.U.C</t>
  </si>
  <si>
    <t>S0</t>
  </si>
  <si>
    <t>SUPERINTENDÊNCIA DE OBRAS</t>
  </si>
  <si>
    <t>T0</t>
  </si>
  <si>
    <t>U0</t>
  </si>
  <si>
    <t>AGÊNCIA DE INOVAÇÃO</t>
  </si>
  <si>
    <t>V4</t>
  </si>
  <si>
    <t>SUGEPE - CAPACITAÇÃO</t>
  </si>
  <si>
    <t>V0</t>
  </si>
  <si>
    <t>SUGEPE - SUPERINTENDÊNCIA DE GESTÃO DE PESSOAS</t>
  </si>
  <si>
    <t>V1</t>
  </si>
  <si>
    <t>SUGEPE-FOLHA - PASEP + AUX. MORADIA</t>
  </si>
  <si>
    <t>V2</t>
  </si>
  <si>
    <t>SUGEPE - CONTRATAÇÃO DE ESTAGIÁRIOS * D.U.C</t>
  </si>
  <si>
    <t>B4</t>
  </si>
  <si>
    <t>Projetos TRANSVERSAIS</t>
  </si>
  <si>
    <t>Z0</t>
  </si>
  <si>
    <t>RESERVA DE CONTINGÊNCIA</t>
  </si>
  <si>
    <t>TOTAL</t>
  </si>
  <si>
    <t>LOA 2023 UFABC - Fonte TESOURO RP 2 PNAES</t>
  </si>
  <si>
    <t>LOA 2023 UFABC - Fonte TESOURO RP 2 PASEP +  Auxílio Moradia</t>
  </si>
  <si>
    <t>LOA 2023 UFABC - Fonte TESOURO RP2 (demais rubricas)</t>
  </si>
  <si>
    <t>LOA 2023 UFABC - RECURSOS PRÓPRIOS</t>
  </si>
  <si>
    <t>LOA 2023 UFABC - EMENDAS PARLAMENTARES INDIVIDUAIS</t>
  </si>
  <si>
    <t>SUBTOTAL LOA 2023 UFABC</t>
  </si>
  <si>
    <t xml:space="preserve">TOTAL </t>
  </si>
  <si>
    <t>Distr. Inicial recurso LOA UFABC 2023  (75,9%)</t>
  </si>
  <si>
    <t>Distr. Inicial recurso LOA MEC 2023 - a receber -
(24,1%)</t>
  </si>
  <si>
    <t>Recursos Pré-empenhados</t>
  </si>
  <si>
    <t>Recursos Empenhados</t>
  </si>
  <si>
    <t>Data Emissão</t>
  </si>
  <si>
    <t>PI</t>
  </si>
  <si>
    <t>N</t>
  </si>
  <si>
    <t>170585</t>
  </si>
  <si>
    <t>1000000000</t>
  </si>
  <si>
    <t>170573</t>
  </si>
  <si>
    <t>PTRES</t>
  </si>
  <si>
    <t>FONTE de RECURSOS(1050 RECURSOS PRÓPRIOS; Demais Fontes - TESOURO)</t>
  </si>
  <si>
    <t>1001</t>
  </si>
  <si>
    <t>1000</t>
  </si>
  <si>
    <t>0181</t>
  </si>
  <si>
    <t>09HB</t>
  </si>
  <si>
    <t>20TP</t>
  </si>
  <si>
    <t>212B</t>
  </si>
  <si>
    <t>00S6</t>
  </si>
  <si>
    <t>2004</t>
  </si>
  <si>
    <t>CUSTEIO</t>
  </si>
  <si>
    <t>INVESTIMENTO</t>
  </si>
  <si>
    <t>FOLHA DE PESSOAL</t>
  </si>
  <si>
    <t>PTRES da folha de pagamento</t>
  </si>
  <si>
    <t>170576</t>
  </si>
  <si>
    <t>170575</t>
  </si>
  <si>
    <t>170579</t>
  </si>
  <si>
    <t>170580</t>
  </si>
  <si>
    <t>215371</t>
  </si>
  <si>
    <t>215372</t>
  </si>
  <si>
    <t>215373</t>
  </si>
  <si>
    <t>215374</t>
  </si>
  <si>
    <t>PTRES FOLHA?</t>
  </si>
  <si>
    <t>3 ou 4</t>
  </si>
  <si>
    <t>Custeio ou Investimento</t>
  </si>
  <si>
    <t>3</t>
  </si>
  <si>
    <t>4</t>
  </si>
  <si>
    <t>COLAR VALOR</t>
  </si>
  <si>
    <t>COLAR PI e separar colunas AEO</t>
  </si>
  <si>
    <t>E2</t>
  </si>
  <si>
    <t>R1</t>
  </si>
  <si>
    <t>NTI - EQUIPAMENTO DE INFORMÁTICA * D.U.C</t>
  </si>
  <si>
    <t>E3</t>
  </si>
  <si>
    <t>PU - MOBILIÁRIOS * D.U.C</t>
  </si>
  <si>
    <t>PU - INFRAESTRUTURA PREDIAL * D.U.C</t>
  </si>
  <si>
    <t>Nota de Empenho</t>
  </si>
  <si>
    <t>Favorecido</t>
  </si>
  <si>
    <t>Ação Orçamentária</t>
  </si>
  <si>
    <t>Plano Orçamentário</t>
  </si>
  <si>
    <t>Descrição PO</t>
  </si>
  <si>
    <t>UG EXECUTORA</t>
  </si>
  <si>
    <t>DESCRIÇÃO UG</t>
  </si>
  <si>
    <t>Resultado Primário</t>
  </si>
  <si>
    <t>2</t>
  </si>
  <si>
    <t>FUNDACAO UNIVERSIDADE FEDERAL DO ABC</t>
  </si>
  <si>
    <t>20RK</t>
  </si>
  <si>
    <t>0000</t>
  </si>
  <si>
    <t>154503</t>
  </si>
  <si>
    <t>20GK</t>
  </si>
  <si>
    <t>COORDENACAO-GERAL DE TESOURARIA - CGTES</t>
  </si>
  <si>
    <t>CONTRATACAO DE EMPRESA ESPECIALIZADA PARA PRESTACAO DE SERVICOS DE PAGAMENTO ELETRONICO DE PEDAGIOS E ESTACIONAMENTOS PARA OS VEICULOS PERTENCENTES A FROTA DA UFABC</t>
  </si>
  <si>
    <t>SEM PARAR INSTITUICAO DE PAGAMENTO LTDA</t>
  </si>
  <si>
    <t>CONTRATACAO DE PESSOA JURIDICA ESPECIALIZADA PARA PRESTACAO DOS SERVICOS DE TRANSPORTE DE PASSAGEIROS, TRANSPORTE UNIVERSITARIO, DE FORMA CONTINUA, PARA ATENDIMENTO DOS DESLOCAMENTOS DA COMUNIDADE ACADEMICA DA FUNDACAO UNIVERSIDADE FEDERAL DO ABC - UFABC</t>
  </si>
  <si>
    <t>TRANSPORTES - TURISMO E SERVICOS JP GRANDINO EIRELI</t>
  </si>
  <si>
    <t>CONTRATACAO DE TRANSPORTE EVENTUAL</t>
  </si>
  <si>
    <t>TURISMO PAVAO LIMITADA</t>
  </si>
  <si>
    <t>DIARIAS PROPES - NACIONAL PARA SERVIDORES</t>
  </si>
  <si>
    <t>DIARIAS PROPES - INTERNACIONAL PARA SERVIDORES</t>
  </si>
  <si>
    <t>DIARIAS PROPES - NACIONAL PARA COLABORADORES</t>
  </si>
  <si>
    <t>DIARIAS NACIONAIS PARA SERVIDORES - GABINETE DA REITORIA.</t>
  </si>
  <si>
    <t>DIARIAS NACIONAIS PARA SERVIDORES - CECS.</t>
  </si>
  <si>
    <t>DIARIAS CMCC - NACIONAL PARA SERVIDORES</t>
  </si>
  <si>
    <t>DIARIAS CMCC - NACIONAL PARA COLABORADORES</t>
  </si>
  <si>
    <t>DIARIAS CCNH - NACIONAL PARA SERVIDORES</t>
  </si>
  <si>
    <t>DIARIAS NACIONAIS PARA SERVIDORES - PROGRAD.</t>
  </si>
  <si>
    <t>DIARIAS NACIONAL PARA SERVIDORES - PROPLADI.</t>
  </si>
  <si>
    <t>DIARIAS ARI - NACIONAL PARA SERVIDORES</t>
  </si>
  <si>
    <t>DIARIAS ARI - INTERNACIONAL PARA SERVIDORES</t>
  </si>
  <si>
    <t>DIARIAS NACIONAIS PARA SERVIDORES - PROPG</t>
  </si>
  <si>
    <t>DIARIAS NACIONAIS PARA COLABORADORES - PROPG.</t>
  </si>
  <si>
    <t>DIARIAS NTI - NACIONAL PARA SERVIDORES</t>
  </si>
  <si>
    <t>DIARIAS NACIONAL PARA SERVIDORES - SUGEPE</t>
  </si>
  <si>
    <t>EMPENHOS A LIQUIDAR</t>
  </si>
  <si>
    <t>EMPENHOS LIQUIDADOS A PAGAR</t>
  </si>
  <si>
    <t>EMPENHOS PAGOS</t>
  </si>
  <si>
    <t>Dia Emissão</t>
  </si>
  <si>
    <t>COLAR "DATA EMISSÃO" ATÉ "RESULTADO PRIMÁRIO LEI"</t>
  </si>
  <si>
    <t>DIARIAS INTERNACIONAIS PARA SERVIDORES - GABINETE DA REITORIA</t>
  </si>
  <si>
    <t>Unidade Orçamentária</t>
  </si>
  <si>
    <t>FUNCIONAMENTO DE INSTITUICOES FEDERAIS DE ENSINO SUPERIOR - DESPESAS DIVERSAS</t>
  </si>
  <si>
    <t>DESCRIÇÃO UO DESCENTRALIZADORA</t>
  </si>
  <si>
    <t>COLAR "UNIDADE ORÇAMENTÁRIA" ATÉ "RESULTADO PRIMÁRIO LEI"</t>
  </si>
  <si>
    <t>RP NAO PROCESSADOS A LIQUIDAR</t>
  </si>
  <si>
    <t>RP NAO PROCESSADOS LIQUIDADOS A PAGAR</t>
  </si>
  <si>
    <t>RP NAO PROCESSADOS PAGO</t>
  </si>
  <si>
    <t>F9</t>
  </si>
  <si>
    <t>A8</t>
  </si>
  <si>
    <t>S1</t>
  </si>
  <si>
    <t>J8</t>
  </si>
  <si>
    <t>CECS - TRI</t>
  </si>
  <si>
    <t>CMCC - TRI</t>
  </si>
  <si>
    <t>CCNH - TRI</t>
  </si>
  <si>
    <t>F8</t>
  </si>
  <si>
    <t>G8</t>
  </si>
  <si>
    <t>H8</t>
  </si>
  <si>
    <t>I8</t>
  </si>
  <si>
    <t>PROGRAD - TRI</t>
  </si>
  <si>
    <t>PROEC - TRI</t>
  </si>
  <si>
    <t>M8</t>
  </si>
  <si>
    <t>PROAP - TRI</t>
  </si>
  <si>
    <t>P8</t>
  </si>
  <si>
    <t>PROPG - TRI</t>
  </si>
  <si>
    <t>PROPES - TRI</t>
  </si>
  <si>
    <t>CECS - CONVÊNIOS/PARCERIAS</t>
  </si>
  <si>
    <t>S2</t>
  </si>
  <si>
    <t>SPO - OBRAS SANTO ANDRÉ</t>
  </si>
  <si>
    <t>SPO - OBRAS SÃO BERNARDO DO CAMPO</t>
  </si>
  <si>
    <t>6</t>
  </si>
  <si>
    <t>SEGUROS SURA S.A.</t>
  </si>
  <si>
    <t>CONTRATACAO DE SEGURO CONTRA ACIDENTES PESSOAIS PARA ESTAGIARIOS DA UFABC</t>
  </si>
  <si>
    <t>PLANSUL PLANEJAMENTO E CONSULTORIA EIRELI</t>
  </si>
  <si>
    <t>CONTRATACAO DE PESSOA JURIDICA PARA A PRESTACAO DE SERVICOS DE IMPLANTACAO E OPERACAO DE SISTEMA INFORMATIZADO E INTEGRADO PARA GERENCIAMENTO DO ABASTECIMENTO DE COMBUSTIVEIS (ALCOOL, GASOLINA E DIESEL) E DE MANUTENCOES PREVENTIVAS E CORRETIVAS, POR MEIO DE REDE DE ESTABELECIMENTOS CREDENCIADOS, PARA OS VEICULOS PERTENCENTES A FROTA DA FUNDACAO UNIVERSIDADE FEDERAL DO ABC - UFABC.</t>
  </si>
  <si>
    <t>LINK CARD ADMINISTRADORA DE BENEFICIOS LTDA</t>
  </si>
  <si>
    <t>VIACAO SANTO IGNACIO LTDA</t>
  </si>
  <si>
    <t>ECOS TURISMO LTDA</t>
  </si>
  <si>
    <t>CONTRATACAO DE EMPRESA ESPECIALIZADA PARA PRESTACAO DE SERVICOS DE AGENCIAMENTO DE VIAGENS PARA VOOS REGULARES INTERNACIONAIS E DOMESTICOS NAO ATENDIDOS PELAS COMPANHIAS AEREAS CREDENCIADAS PELO MINISTERIO DO PLANEJAMENTO, DESENVOLVIMENTO E GESTAO.</t>
  </si>
  <si>
    <t>9</t>
  </si>
  <si>
    <t>7</t>
  </si>
  <si>
    <t>Transferido/diminuído</t>
  </si>
  <si>
    <t>Recebido</t>
  </si>
  <si>
    <t>Status do Lançamento</t>
  </si>
  <si>
    <t>DATA (dia/mês)</t>
  </si>
  <si>
    <t>DE (ÁREA / ORIGEM)</t>
  </si>
  <si>
    <t>PARA (ÁREA / DESTINO)</t>
  </si>
  <si>
    <t>JUSTIFICATIVA</t>
  </si>
  <si>
    <t>VALOR</t>
  </si>
  <si>
    <t>CRÉDITO DISPONÍVEL</t>
  </si>
  <si>
    <t>NETEL - NÚCLEO EDUCACIONAL DE TECNOLOGIAS E LÍNGUAS</t>
  </si>
  <si>
    <t>SPO - SUPERINTENDÊNCIA DE OBRAS</t>
  </si>
  <si>
    <t>VALOR NOTA DE EMPENHO</t>
  </si>
  <si>
    <t>RP NAO PROCESSADOS - VALOR INSCRITO (Total)</t>
  </si>
  <si>
    <t>DIARIAS PROEC - NACIONAL PARA SERVIDORES</t>
  </si>
  <si>
    <t>DIARIAS PROEC - NACIONAL PARA COLABORADORES</t>
  </si>
  <si>
    <t>CRÉDITO PRÉ-EMPENHADO</t>
  </si>
  <si>
    <t>DIARIAS AUDITORIA - NACIONAL PARA SERVIDORES</t>
  </si>
  <si>
    <t>DIARIAS CECS - INTERNACIONAL PARA SERVIDORES</t>
  </si>
  <si>
    <t>DIARIAS CECS - NACIONAL PARA COLABORADORES</t>
  </si>
  <si>
    <t>DIARIAS PROAP - NACIONAL PARA COLABORADORES</t>
  </si>
  <si>
    <t>PI (2)</t>
  </si>
  <si>
    <t>SUBAÇÃO</t>
  </si>
  <si>
    <t>Nome SUBAÇÃO</t>
  </si>
  <si>
    <t>ADM0</t>
  </si>
  <si>
    <t>ALG0</t>
  </si>
  <si>
    <t>ÁGUA E ESGOTO / ENERGIA ELÉTRICA / GÁS</t>
  </si>
  <si>
    <t>ASS0</t>
  </si>
  <si>
    <t>AUXILIO MORADIA / AUXILIO CRECHE / AUXILIO TRANSPORTE / BOLSA PERMANENCIA / BOLSA AUXILIO ALIMENTACAO AOS ESTUDANTES DE GRADUACAO / MONITORIA DE AÇÕES AFIRMATIVAS</t>
  </si>
  <si>
    <t>ASS1</t>
  </si>
  <si>
    <t>ASS2</t>
  </si>
  <si>
    <t>ASS3</t>
  </si>
  <si>
    <t>ASS4</t>
  </si>
  <si>
    <t>ASS5</t>
  </si>
  <si>
    <t>SUBSIDIO PARA PAGAMENTO DE REFEICOES NO RESTAURANTE UNIVERSITARIO PARA ALUNOS DA GRADUACAO /  SUBSIDIO DE ALIMENTACAO NO RU PÓS / SUBSIDIO DE ALIMENTACAO NO RU ESPECIALIZAÇÃO</t>
  </si>
  <si>
    <t>AUX0</t>
  </si>
  <si>
    <t>AUX1</t>
  </si>
  <si>
    <t>BIB0</t>
  </si>
  <si>
    <t>LIVROS / ASSINATURA DE JORNAIS E REVISTAS / PERIÓDICOS / BASES ACADÊMICAS/ENCADERNAÇÃO E REENCADERNAÇÃO DE LIVROS DO ACERVO</t>
  </si>
  <si>
    <t>CAP0</t>
  </si>
  <si>
    <t>CURSO EXTERNO / INSCRICOES PARA CURSO / CURSOS IN COMPANY</t>
  </si>
  <si>
    <t>CNC0</t>
  </si>
  <si>
    <t>FOLHA DE PAGAMENTO (ENCARGOS DE CURSO E CONCURSO)</t>
  </si>
  <si>
    <t>EQP0</t>
  </si>
  <si>
    <t>MOBILIÁRIO / LINHA BRANCA / QUADROS DE AVISO / DISPLAYS / VENTILADORES / BEBEDOUROS / EQUIPAMENTO DE SOM / PROJETORES / CORTINAS E PERSIANAS/DRONER</t>
  </si>
  <si>
    <t>EQP1</t>
  </si>
  <si>
    <t>AQUISICAO POR IMPORTACAO / EQUIPAMENTOS NOVOS / MANUTENÇÃO DE EQUIPAMENTOS LABORATORIAIS</t>
  </si>
  <si>
    <t>EVT0</t>
  </si>
  <si>
    <t>BUFFET / ESTANDES / AQUISICAO DE PLACAS COMEMORATIVAS E AFINS / SERVIÇOS DE SOM, IMAGEM E PALCO / SERVIÇOS DE LAVANDERIA EVENTOS / SERVIÇOS DE TRADUÇÃO</t>
  </si>
  <si>
    <t>FPG0</t>
  </si>
  <si>
    <t>FOLHA DE PAGAMENTO / CONTRIBUICAO PARA O PSS / SUBSTITUICOES / INSS PATRONAL / PASEP</t>
  </si>
  <si>
    <t>FPG1</t>
  </si>
  <si>
    <t>FOLHA DE PAGAMENTO - ESTAGIÁRIOS</t>
  </si>
  <si>
    <t>INT0</t>
  </si>
  <si>
    <t>LPZ0</t>
  </si>
  <si>
    <t>MAT0</t>
  </si>
  <si>
    <t>MAT1</t>
  </si>
  <si>
    <t>MAT2</t>
  </si>
  <si>
    <t>MAT3</t>
  </si>
  <si>
    <t>MAT4</t>
  </si>
  <si>
    <t>MAT5</t>
  </si>
  <si>
    <t>MNT0</t>
  </si>
  <si>
    <t>OBS0</t>
  </si>
  <si>
    <t>OBS1</t>
  </si>
  <si>
    <t>REC0</t>
  </si>
  <si>
    <t>PORTARIA / RECEPÇÃO / ZELADORIA</t>
  </si>
  <si>
    <t>SEG0</t>
  </si>
  <si>
    <t>SISTEMA DE SEGURANÇA / VIGILÂNCIA</t>
  </si>
  <si>
    <t>TIC0</t>
  </si>
  <si>
    <t>TELEFONIA / TI</t>
  </si>
  <si>
    <t>TRB0</t>
  </si>
  <si>
    <t xml:space="preserve">OBRIGAÇÕES TRIBUTÁRIAS / SEGURO COLETIVO PARA ALUNOS / SEGURO ESTAGIÁRIOS / SEGURO CARROS OFICIAIS / SEGURO PREDIAL / IMPORTAÇÃO (TAXAS/SEGURO) </t>
  </si>
  <si>
    <t>TRP0</t>
  </si>
  <si>
    <t>MOTORISTA / PNEUS FROTA OFICIAL / ABASTECIMENTO FROTA OFICIAL / TRANSPORTE EVENTUAL / TRANSPORTE INTERCAMPUS / IMPORTAÇÃO (fretes e transportes) / PEDÁGIO</t>
  </si>
  <si>
    <t>TRP1</t>
  </si>
  <si>
    <t>PASSAGENS NACIONAIS / DIÁRIAS NACIONAIS / REEMBOLSO DE PASSAGENS TERRESTRES</t>
  </si>
  <si>
    <t>CNV0</t>
  </si>
  <si>
    <t>BOLSA CONVENIOS / PARCERIAS ACIC / FUNDAÇÃO DE APOIO</t>
  </si>
  <si>
    <t>FPG2</t>
  </si>
  <si>
    <t xml:space="preserve">AUXILIO FUNERAL / CONTRATACAO POR TEMPO DETERMINADO / BENEF.ASSIST. DO SERVIDOR E DO MILITAR / AUXILIO-ALIMENTACAO / AUXILIO-TRANSPORTE / INDENIZACOES E RESTITUICOES / DESPESAS DE EXERCICIOS ANTERIORES </t>
  </si>
  <si>
    <t>INT1</t>
  </si>
  <si>
    <t>BOLSAS CURSOS DE LÍNGUAS NETEL/BOLSA DE MOBILIDADE DE ESTUDANTES ESTRANGEIROS / BOLSA DE MOBILIDADE DE ESTUDANTES DA UFABC NO EXTERIOR</t>
  </si>
  <si>
    <t>SUBAÇÕES UFABC</t>
  </si>
  <si>
    <t>Descrição SUBAÇÃO</t>
  </si>
  <si>
    <t>COLAR PI e separar colunas SUBAÇÃO / AEO</t>
  </si>
  <si>
    <t>CUSTEIO ou INVESTIMENTO?</t>
  </si>
  <si>
    <t>LOA 2023 UFABC - Fonte TESOURO RP2</t>
  </si>
  <si>
    <t>G9</t>
  </si>
  <si>
    <t>CMCC - CONVÊNIOS/PARCERIAS</t>
  </si>
  <si>
    <t>H9</t>
  </si>
  <si>
    <t>CCNH - CONVÊNIOS/PARCERIAS</t>
  </si>
  <si>
    <t>E0 -&gt; PU - PREFEITURA UNIVERSITÁRIA</t>
  </si>
  <si>
    <t>Z0 -&gt; RESERVA DE CONTINGÊNCIA</t>
  </si>
  <si>
    <t>A0 -&gt; PROPES - PRÓ-REITORIA DE PESQUISA / CEM</t>
  </si>
  <si>
    <t>A1 -&gt; NÚCLEOS ESTRATÉGICOS</t>
  </si>
  <si>
    <t>A8 -&gt; PROPES - TRI</t>
  </si>
  <si>
    <t>B0 -&gt; GABINETE REITORIA</t>
  </si>
  <si>
    <t>B1 -&gt; AUDIN - AUDITORIA INTERNA</t>
  </si>
  <si>
    <t>B3 -&gt; PF - PROCURADORIA FEDERAL</t>
  </si>
  <si>
    <t>B4 -&gt; Projetos TRANSVERSAIS</t>
  </si>
  <si>
    <t>C0 -&gt; SG - SECRETARIA GERAL</t>
  </si>
  <si>
    <t>D0 -&gt; ACI - ASSESSORIA DE COMUNICAÇÃO E IMPRENSA</t>
  </si>
  <si>
    <t>D2 -&gt; ACI - SERVIÇOS GRÁFICOS * D.U.C</t>
  </si>
  <si>
    <t>D3 -&gt; ACI - SERVIÇOS DE TRADUÇÃO * D.U.C</t>
  </si>
  <si>
    <t>E1 -&gt; PU - MATERIAL DE EXPEDIENTE * D.U.C</t>
  </si>
  <si>
    <t>E2 -&gt; PU - MOBILIÁRIOS * D.U.C</t>
  </si>
  <si>
    <t>E3 -&gt; PU - INFRAESTRUTURA PREDIAL * D.U.C</t>
  </si>
  <si>
    <t>E4 -&gt; PU - LOCAÇÃO DE VEÍCULOS * D.U.C</t>
  </si>
  <si>
    <t>E5 -&gt; PU - BUFFET * D.U.C</t>
  </si>
  <si>
    <t>F0 -&gt; CECS - CENTRO DE ENG., MODELAGEM E CIÊNCIAS SOCIAIS APLICADAS</t>
  </si>
  <si>
    <t>F7 -&gt; CECS - COMPRAS COMPARTILHADAS</t>
  </si>
  <si>
    <t>F8 -&gt; CECS - TRI</t>
  </si>
  <si>
    <t>F9 -&gt; CECS - CONVÊNIOS/PARCERIAS</t>
  </si>
  <si>
    <t>G0 -&gt; CMCC - CENTRO DE MATEMÁTICA, COMPUTAÇÃO E COGNIÇÃO</t>
  </si>
  <si>
    <t>G7 -&gt; CMCC - COMPRAS COMPARTILHADAS</t>
  </si>
  <si>
    <t>G8 -&gt; CMCC - TRI</t>
  </si>
  <si>
    <t>G9 -&gt; CMCC - CONVÊNIOS/PARCERIAS</t>
  </si>
  <si>
    <t>H0 -&gt; CCNH - CENTRO DE CIÊNCIAS NATURAIS E HUMANAS</t>
  </si>
  <si>
    <t>H7 -&gt; CCNH - COMPRAS COMPARTILHADAS</t>
  </si>
  <si>
    <t>H8 -&gt; CCNH - TRI</t>
  </si>
  <si>
    <t>H9 -&gt; CCNH - CONVÊNIOS/PARCERIAS</t>
  </si>
  <si>
    <t>I0 -&gt; PROGRAD - PRÓ-REITORIA DE GRADUAÇÃO</t>
  </si>
  <si>
    <t>I8 -&gt; PROGRAD - TRI</t>
  </si>
  <si>
    <t>J0 -&gt; PROEC - PRÓ-REITORIA DE EXTENSÃO E CULTURA</t>
  </si>
  <si>
    <t>J1 -&gt; EDITORA DA UFABC</t>
  </si>
  <si>
    <t>J2 -&gt; PROEC - REALIZAÇÃO DE EVENTOS * D.U.C</t>
  </si>
  <si>
    <t>J8 -&gt; PROEC - TRI</t>
  </si>
  <si>
    <t>K0 -&gt; PROAD - PRÓ-REITORIA DE ADMINISTRAÇÃO</t>
  </si>
  <si>
    <t>K1 -&gt; PROAD - PASSAGENS * D.U.C</t>
  </si>
  <si>
    <t>L0 -&gt; PROPLADI - PRÓ-REITORIA DE PLAN. E DESENV. INSTITUCIONAL</t>
  </si>
  <si>
    <t>M0 -&gt; PROAP - PNAES</t>
  </si>
  <si>
    <t>M1 -&gt; PROAP - PRÓ-REITORIA DE POLÍTICAS AFIRMATIVAS</t>
  </si>
  <si>
    <t>M8 -&gt; PROAP - TRI</t>
  </si>
  <si>
    <t>N0 -&gt; ARI - ASSESSORIA DE RELAÇÕES INTERNACIONAIS</t>
  </si>
  <si>
    <t>P0 -&gt; PROPG - PRÓ-REITORIA DE PÓS-GRADUAÇÃO</t>
  </si>
  <si>
    <t>P8 -&gt; PROPG - TRI</t>
  </si>
  <si>
    <t>Q0 -&gt; BIBLIOTECA</t>
  </si>
  <si>
    <t>R0 -&gt; NTI - NÚCLEO DE TECNOLOGIA DA INFORMAÇÃO</t>
  </si>
  <si>
    <t>R1 -&gt; NTI - EQUIPAMENTO DE INFORMÁTICA * D.U.C</t>
  </si>
  <si>
    <t>R2 -&gt; NTI - SUPRIMENTO DE INFORMÁTICA * D.U.C</t>
  </si>
  <si>
    <t>S0 -&gt; SPO - SUPERINTENDÊNCIA DE OBRAS</t>
  </si>
  <si>
    <t>S1 -&gt; SPO - OBRAS SANTO ANDRÉ</t>
  </si>
  <si>
    <t>S2 -&gt; SPO - OBRAS SÃO BERNARDO DO CAMPO</t>
  </si>
  <si>
    <t>T0 -&gt; NETEL - NÚCLEO EDUCACIONAL DE TECNOLOGIAS E LÍNGUAS</t>
  </si>
  <si>
    <t>U0 -&gt; AGÊNCIA DE INOVAÇÃO</t>
  </si>
  <si>
    <t>V0 -&gt; SUGEPE - SUPERINTENDÊNCIA DE GESTÃO DE PESSOAS</t>
  </si>
  <si>
    <t>V1 -&gt; SUGEPE-FOLHA - PASEP + AUX. MORADIA</t>
  </si>
  <si>
    <t>V2 -&gt; SUGEPE - CONTRATAÇÃO DE ESTAGIÁRIOS * D.U.C</t>
  </si>
  <si>
    <t>V4 -&gt; SUGEPE - CAPACITAÇÃO</t>
  </si>
  <si>
    <t>Natureza da Despesa Detalhada</t>
  </si>
  <si>
    <t>Descrição NDD</t>
  </si>
  <si>
    <t>APOIO ADMINISTRATIVO, TECNICO E OPERACIONAL</t>
  </si>
  <si>
    <t>SEGUROS EM GERAL</t>
  </si>
  <si>
    <t>PEDAGIOS</t>
  </si>
  <si>
    <t>LOCACAO DE MEIOS DE TRANSPORTE</t>
  </si>
  <si>
    <t>MANUTENCAO E CONSERV. DE VEICULOS</t>
  </si>
  <si>
    <t>TAXA DE ADMINISTRACAO</t>
  </si>
  <si>
    <t>CONTRATACAO DE PESSOA JURIDICA ESPECIALIZADA NA PRESTACAO DOS SERVICOS TERCEIRIZADOS DE CONDUCAO DE VEICULOS AUTOMOTORES PERTENCENTES A FROTA OFICIAL DA FUNDACAO UNIVERSIDADE FEDERAL DO ABC UFABC</t>
  </si>
  <si>
    <t>LOCOMOCAO URBANA</t>
  </si>
  <si>
    <t>DIARIAS NO PAIS</t>
  </si>
  <si>
    <t>DIARIAS SPO - NACIONAL PARA SERVIDORES</t>
  </si>
  <si>
    <t>COLAR "DATA EMISSÃO" ATÉ "NDD" e SEPARAR DOIS 1ºs DÍGITOS NDD</t>
  </si>
  <si>
    <t>Descrição Nota de Empenho</t>
  </si>
  <si>
    <t>SERV. DE APOIO ADMIN., TECNICO E OPERACIONAL</t>
  </si>
  <si>
    <t>PASSAGENS PARA O PAIS</t>
  </si>
  <si>
    <t>PASSAGENS PARA O EXTERIOR</t>
  </si>
  <si>
    <t>RESSARCIMENTO DE PASSAGENS E DESP.C/LOCOMOCAO</t>
  </si>
  <si>
    <t>Resultado Primário (6 = Emendas Parlamentares)</t>
  </si>
  <si>
    <t>33913937</t>
  </si>
  <si>
    <t>33901416</t>
  </si>
  <si>
    <t>33903701</t>
  </si>
  <si>
    <t>33903969</t>
  </si>
  <si>
    <t>33903308</t>
  </si>
  <si>
    <t>33903303</t>
  </si>
  <si>
    <t>33903919</t>
  </si>
  <si>
    <t>33903925</t>
  </si>
  <si>
    <t>33903305</t>
  </si>
  <si>
    <t>33901414</t>
  </si>
  <si>
    <t>33903602</t>
  </si>
  <si>
    <t>33903979</t>
  </si>
  <si>
    <t>33903301</t>
  </si>
  <si>
    <t>33903302</t>
  </si>
  <si>
    <t>33909314</t>
  </si>
  <si>
    <t>PROPG</t>
  </si>
  <si>
    <t>TRI</t>
  </si>
  <si>
    <t>PROEC</t>
  </si>
  <si>
    <t>PROGRAD</t>
  </si>
  <si>
    <t>PROPES</t>
  </si>
  <si>
    <t>REITORIA</t>
  </si>
  <si>
    <t>B8</t>
  </si>
  <si>
    <t>CMCC</t>
  </si>
  <si>
    <t>PROAP</t>
  </si>
  <si>
    <t>CECS</t>
  </si>
  <si>
    <t>CCNH</t>
  </si>
  <si>
    <t>Para verificar o saldo atual, utilizar a planilha de consulta execução, aba "1. Resumo de Custeio"</t>
  </si>
  <si>
    <t>* O saldo acumulado reflete os créditos orçamentários distribuidos (não o saldo atual "distribuido - executado")</t>
  </si>
  <si>
    <t>Obs.: Os créditos devem ser utilizados prioritariamente na modalidade CUSTEIO</t>
  </si>
  <si>
    <t>-</t>
  </si>
  <si>
    <t>Total</t>
  </si>
  <si>
    <t>Saldo Acumulado (Distribuição de Saldos Remanescentes de Projetos)
Res Consuni 170</t>
  </si>
  <si>
    <t>Saldo Acumulado (TRI )
Res Consuni 159</t>
  </si>
  <si>
    <t>Destinação do Crédito</t>
  </si>
  <si>
    <t>Assunto</t>
  </si>
  <si>
    <t>Data da distribuição</t>
  </si>
  <si>
    <t>GABINETE REITORIA - TRI</t>
  </si>
  <si>
    <t>B8 -&gt; GABINETE REITORIA - TRI</t>
  </si>
  <si>
    <t>FONTE (1050 RECURSOS PRÓPRIOS)</t>
  </si>
  <si>
    <t>Plano Interno</t>
  </si>
  <si>
    <t>DIARIAS PROAP - NACIONAL PARA SERVIDORES</t>
  </si>
  <si>
    <t>COLAR VALORES</t>
  </si>
  <si>
    <t>COLAR "DATA EMISSÃO" ATÉ "PTRES"</t>
  </si>
  <si>
    <t>COLAR VALORES, COPIANDO COLUNA POR COLUNA</t>
  </si>
  <si>
    <t>JUROS E MULTA DE MORA</t>
  </si>
  <si>
    <t>DIARIAS NO EXTERIOR</t>
  </si>
  <si>
    <t>PSS PATRONAL DE DANIEL MORGATO MARTIN - MULTA/JUROS</t>
  </si>
  <si>
    <t>SERVICOS DE TRANSPORTE DE PASSAGEIROS DE FORMA EVENTUAL.</t>
  </si>
  <si>
    <t>DIARIAS A COLABORADORES EVENTUAIS NO PAIS</t>
  </si>
  <si>
    <t>DIARIAS ACI - NACIONAL PARA SERVIDORES</t>
  </si>
  <si>
    <t>DIARIAS EDITORA - NACIONAL PARA SERVIDORES</t>
  </si>
  <si>
    <t>DIARIAS - PROAD</t>
  </si>
  <si>
    <t>PROCESSO PARA PAGAMENTO (REEMBOLSO) DE PASSAGENS TERRESTRES PARA ATENDER AS DEMANDAS DA UFABC NO EXERCICIO DE 2023.</t>
  </si>
  <si>
    <t>PROCESSO PARA PAGAMENTO (RESSARCIMENTO) DE GASTOS COM BAGAGENS DESPACHADAS EM VIAGENS A SERVICO POR SERVIDORES E CONVIDADOS DA UFABC, CONFORME DISPOSTO NA INSTRUCAO NORMATIVA SG/MPOG Nº 04.</t>
  </si>
  <si>
    <t>DIARIAS NETEL - NACIONAL PARA SERVIDORES</t>
  </si>
  <si>
    <t>DIARIAS AGENCIA DE INOVACAO - NACIONAL PARA SERVIDORES</t>
  </si>
  <si>
    <t>DIARIAS AGENCIA DE INOVACAO - NACIONAL PARA COLABORADORES</t>
  </si>
  <si>
    <t>COLAR "UNIDADE ORÇAMENTÁRIA" ATÉ "NDD"</t>
  </si>
  <si>
    <t>DIARIAS CCNH - NACIONAL PARA COLABORADORES</t>
  </si>
  <si>
    <t>SALDO</t>
  </si>
  <si>
    <t>INOVA</t>
  </si>
  <si>
    <t>U8</t>
  </si>
  <si>
    <t>Data</t>
  </si>
  <si>
    <t>UTILIZAÇÃO</t>
  </si>
  <si>
    <t>8</t>
  </si>
  <si>
    <t>V</t>
  </si>
  <si>
    <t>N01</t>
  </si>
  <si>
    <t>04/10/2023</t>
  </si>
  <si>
    <t>1444000000</t>
  </si>
  <si>
    <t>01/11/2023</t>
  </si>
  <si>
    <t>17/04/2023</t>
  </si>
  <si>
    <t>25/10/2023</t>
  </si>
  <si>
    <t>10/03/2023</t>
  </si>
  <si>
    <t>217884</t>
  </si>
  <si>
    <t>30/08/2023</t>
  </si>
  <si>
    <t>02/02/2023</t>
  </si>
  <si>
    <t>03/02/2023</t>
  </si>
  <si>
    <t>15/02/2023</t>
  </si>
  <si>
    <t>24/02/2023</t>
  </si>
  <si>
    <t>04/05/2023</t>
  </si>
  <si>
    <t>17/03/2023</t>
  </si>
  <si>
    <t>08/05/2023</t>
  </si>
  <si>
    <t>13/07/2023</t>
  </si>
  <si>
    <t>17/07/2023</t>
  </si>
  <si>
    <t>27/04/2023</t>
  </si>
  <si>
    <t>05/07/2023</t>
  </si>
  <si>
    <t>22/05/2023</t>
  </si>
  <si>
    <t>20/03/2023</t>
  </si>
  <si>
    <t>16/08/2023</t>
  </si>
  <si>
    <t>11/04/2023</t>
  </si>
  <si>
    <t>30/03/2023</t>
  </si>
  <si>
    <t>30/05/2023</t>
  </si>
  <si>
    <t>07/07/2023</t>
  </si>
  <si>
    <t>11/08/2023</t>
  </si>
  <si>
    <t>06/04/2023</t>
  </si>
  <si>
    <t>02/03/2023</t>
  </si>
  <si>
    <t>28/04/2023</t>
  </si>
  <si>
    <t>17/02/2023</t>
  </si>
  <si>
    <t>27/10/2023</t>
  </si>
  <si>
    <t>22/03/2023</t>
  </si>
  <si>
    <t>09/02/2023</t>
  </si>
  <si>
    <t>25/09/2023</t>
  </si>
  <si>
    <t>21/07/2023</t>
  </si>
  <si>
    <t>23006.018442/2021-91</t>
  </si>
  <si>
    <t>29/03/2023</t>
  </si>
  <si>
    <t>23006.000025/2023-53</t>
  </si>
  <si>
    <t>23006.000022/2023-10</t>
  </si>
  <si>
    <t>01/02/2023</t>
  </si>
  <si>
    <t>03/04/2023</t>
  </si>
  <si>
    <t>23006.012842/2023-54</t>
  </si>
  <si>
    <t>31/01/2023</t>
  </si>
  <si>
    <t>FOMENTO AS ACOES DE GRADUACAO, POS-GRADUACAO, ENSINO, PESQUISA E EXTENSAO - DESPESAS DIVERSAS</t>
  </si>
  <si>
    <t>217882</t>
  </si>
  <si>
    <t>28/03/2023</t>
  </si>
  <si>
    <t>23006.005733/2020-38</t>
  </si>
  <si>
    <t>23006.006889/2023-89</t>
  </si>
  <si>
    <t>154503263522023NE000071</t>
  </si>
  <si>
    <t>23006.000142/2019-31</t>
  </si>
  <si>
    <t>154503263522023NE000178</t>
  </si>
  <si>
    <t>10/01/2023</t>
  </si>
  <si>
    <t>23006.002446/2017-71</t>
  </si>
  <si>
    <t>154503263522023NE000002</t>
  </si>
  <si>
    <t>23006.002529/2018-41</t>
  </si>
  <si>
    <t>154503263522023NE000016</t>
  </si>
  <si>
    <t>154503263522023NE000055</t>
  </si>
  <si>
    <t>23006.001163/2019-73</t>
  </si>
  <si>
    <t>154503263522023NE000061</t>
  </si>
  <si>
    <t>26/04/2023</t>
  </si>
  <si>
    <t>154503263522023NE000113</t>
  </si>
  <si>
    <t>154503263522023NE000266</t>
  </si>
  <si>
    <t>154503263522023NE000409</t>
  </si>
  <si>
    <t>CONTRATACAO DE PESSOA JURIDICA ESPECIALIZADA NA PRESTACAO DOS SERVICOS TERCEIRIZADOS DE CONDUCAO DE VEICULOS AUTOMOTORES PERTENCENTES A FROTA OFICIAL DA FUNDACAO UNIVERSIDADE FEDERAL DO ABC</t>
  </si>
  <si>
    <t>23006.006991/2022-01</t>
  </si>
  <si>
    <t>154503263522023NE000021</t>
  </si>
  <si>
    <t>154503263522023NE000074</t>
  </si>
  <si>
    <t>154503263522023NE000075</t>
  </si>
  <si>
    <t>154503263522023NE000123</t>
  </si>
  <si>
    <t>154503263522023NE000187</t>
  </si>
  <si>
    <t>154503263522023NE000188</t>
  </si>
  <si>
    <t>154503263522023NE000317</t>
  </si>
  <si>
    <t>REGISTRO DE PRECOS PARA EVENTUAL CONTRATACAO DE PESSOA JURIDICA ESPECIALIZADA PARA A PRESTACAO DE SERVICOS DE TRANSPORTE DE PASSAGEIROS DE FORMA EVENTUAL, CONFORME DEMANDA, COM FORNECIMENTO DE ONIBUS, MICRO-ONIBUS E VANS CONVENCIONAIS, INCLUINDO MOTORISTA, FORNECIMENTO DE COMBUSTIVEL, SEGURO E MANUTENCAO DOS VEICULOS, PARA ATENDIMENTO DE DEMANDAS DE VIAGENS MUNICIPAIS, INTERMUNICIPAIS E INTERESTADUAIS NECESSARIAS PARA A REALIZACAO DE ATIVIDADES/AULAS DE CAMPO.</t>
  </si>
  <si>
    <t>154503263522023NE000318</t>
  </si>
  <si>
    <t>BEIJA FLOR LOCADORA DE VEICULOS LTDA</t>
  </si>
  <si>
    <t>154503263522023NE000337</t>
  </si>
  <si>
    <t>REGISTRO DE PRECOS PARA EVENTUAL CONTRATACAO DE PESSOA JURIDICA ESPECIALIZADA PARA A PRESTACAO DE SERVICOS DE TRANSPORTE DE PASSAGEIROS DE FORMA EVENTUAL, CONFORME DEMANDA, COM FORNECIMENTO DE ONIBUS, MICRO-ONIBUS E VANS CONVENCIONAIS, INCLUINDO MOTORISTA, FORNECIMENTO DE COMBUSTIVEL, SEGURO E MANUTENCAO DOS VEICULOS, PARA ATENDIMENTO DE DEMANDAS DE VIAGENS MUNICIPAIS, INTERMUNICIPAIS E INTERESTADUAIS</t>
  </si>
  <si>
    <t>154503263522023NE000338</t>
  </si>
  <si>
    <t>154503263522023NE000339</t>
  </si>
  <si>
    <t>23006.006889/2023-8</t>
  </si>
  <si>
    <t>154503263522023NE000400</t>
  </si>
  <si>
    <t>REGISTRO DE PRECOS PARA EVENTUAL CONTRATACAO DE PESSOA JURIDICA ESPECIALIZADA PARA A PRESTACAO DE SERVICOS DE TRANSPORTE DE PASSAGEIROS DE FORMA EVENTUAL.</t>
  </si>
  <si>
    <t>154503263522023NE000452</t>
  </si>
  <si>
    <t>08/02/2023</t>
  </si>
  <si>
    <t>23006.002217/2023-02</t>
  </si>
  <si>
    <t>154503263522023NE600013</t>
  </si>
  <si>
    <t>154503263522023NE600015</t>
  </si>
  <si>
    <t>154503263522023NE600016</t>
  </si>
  <si>
    <t>06/01/2023</t>
  </si>
  <si>
    <t>23006.000027/2023-42</t>
  </si>
  <si>
    <t>154503263522023NE600001</t>
  </si>
  <si>
    <t>28/02/2023</t>
  </si>
  <si>
    <t>154503263522023NE600025</t>
  </si>
  <si>
    <t>24/07/2023</t>
  </si>
  <si>
    <t>154503263522023NE600051</t>
  </si>
  <si>
    <t>DIARIAS GABINETE DA REITORIA - NACIONAIS PARA COLABORADORES</t>
  </si>
  <si>
    <t>14/03/2023</t>
  </si>
  <si>
    <t>23006.000020/2023-21</t>
  </si>
  <si>
    <t>154503263522023NE600029</t>
  </si>
  <si>
    <t>23006.000035/2023-99</t>
  </si>
  <si>
    <t>154503263522023NE600052</t>
  </si>
  <si>
    <t>DIARIAS PROCURADORIA - NACIONAIS PARA SERVIDORES</t>
  </si>
  <si>
    <t>23006.000014/2023-73</t>
  </si>
  <si>
    <t>154503263522023NE600034</t>
  </si>
  <si>
    <t>23006.000023/2023-64</t>
  </si>
  <si>
    <t>154503263522023NE600006</t>
  </si>
  <si>
    <t>154503263522023NE600030</t>
  </si>
  <si>
    <t>154503263522023NE600031</t>
  </si>
  <si>
    <t>154503263522023NE600017</t>
  </si>
  <si>
    <t>154503263522023NE600019</t>
  </si>
  <si>
    <t>154503263522023NE600022</t>
  </si>
  <si>
    <t>154503263522023NE600043</t>
  </si>
  <si>
    <t>23006.001875/2023-79</t>
  </si>
  <si>
    <t>154503263522023NE600007</t>
  </si>
  <si>
    <t>23006.000036/2023-33</t>
  </si>
  <si>
    <t>154503263522023NE600026</t>
  </si>
  <si>
    <t>154503263522023NE600027</t>
  </si>
  <si>
    <t>23006.007529/2023-02</t>
  </si>
  <si>
    <t>154503263522023NE600036</t>
  </si>
  <si>
    <t>23006.008745/2023-67</t>
  </si>
  <si>
    <t>154503263522023NE600039</t>
  </si>
  <si>
    <t>23006.000009/2019-84</t>
  </si>
  <si>
    <t>154503263522023NE000089</t>
  </si>
  <si>
    <t>154503263522023NE000090</t>
  </si>
  <si>
    <t>154503263522023NE000091</t>
  </si>
  <si>
    <t>23006.007465/2023-31</t>
  </si>
  <si>
    <t>154503263522023NE600038</t>
  </si>
  <si>
    <t>23006.007475/2023-77</t>
  </si>
  <si>
    <t>154503263522023NE600037</t>
  </si>
  <si>
    <t>154503263522023NE000264</t>
  </si>
  <si>
    <t>23006.000009/2019-8</t>
  </si>
  <si>
    <t>154503263522023NE000464</t>
  </si>
  <si>
    <t>154503263522023NE600054</t>
  </si>
  <si>
    <t>23006.000037/2023-88</t>
  </si>
  <si>
    <t>154503263522023NE600005</t>
  </si>
  <si>
    <t>23006.005429/2023-33</t>
  </si>
  <si>
    <t>154503263522023NE600028</t>
  </si>
  <si>
    <t>154503263522023NE600033</t>
  </si>
  <si>
    <t>16/01/2023</t>
  </si>
  <si>
    <t>23006.000017/2023-15</t>
  </si>
  <si>
    <t>154503263522023NE600003</t>
  </si>
  <si>
    <t>154503263522023NE600004</t>
  </si>
  <si>
    <t>23006.000039/2023-77</t>
  </si>
  <si>
    <t>154503263522023NE600008</t>
  </si>
  <si>
    <t>154503263522023NE600009</t>
  </si>
  <si>
    <t>154503263522023NE600048</t>
  </si>
  <si>
    <t>DIARIAS  BIBLIOTECA</t>
  </si>
  <si>
    <t>23006.000032/2023-55</t>
  </si>
  <si>
    <t>154503263522023NE600024</t>
  </si>
  <si>
    <t>23006.005754/2023-04</t>
  </si>
  <si>
    <t>154503263522023NE600032</t>
  </si>
  <si>
    <t>23006.006748/2023-66</t>
  </si>
  <si>
    <t>154503263522023NE600035</t>
  </si>
  <si>
    <t>154503263522023NE600050</t>
  </si>
  <si>
    <t>DIARIAS - NETEL</t>
  </si>
  <si>
    <t>23006.008834/2023-11</t>
  </si>
  <si>
    <t>154503263522023NE600040</t>
  </si>
  <si>
    <t>154503263522023NE600041</t>
  </si>
  <si>
    <t>23006.002216/2023-50</t>
  </si>
  <si>
    <t>154503263522023NE600010</t>
  </si>
  <si>
    <t>154503263522023NE600049</t>
  </si>
  <si>
    <t>DIARIAS-SUGEPE</t>
  </si>
  <si>
    <t>23006.007696/2021-83</t>
  </si>
  <si>
    <t>TCTC13/2021</t>
  </si>
  <si>
    <t>ATIVIDADE EXTERNA REMUNERADA (Dr. Suel Eric Vidott(CECS</t>
  </si>
  <si>
    <t>23006.002513/2018-38</t>
  </si>
  <si>
    <t>23006.024295/20</t>
  </si>
  <si>
    <t>23006.010040/2021-48</t>
  </si>
  <si>
    <t>Atividade externa remunerada ( dr. Sergio Brochsztain)</t>
  </si>
  <si>
    <t>23006.010037/2021-24</t>
  </si>
  <si>
    <t>Atividade externa remunerada ( dr. José Fernando Queiruga Rey)</t>
  </si>
  <si>
    <t>COM0</t>
  </si>
  <si>
    <t>LOA 2024 CUSTEIO</t>
  </si>
  <si>
    <t>LOA 2023 CUSTEIO</t>
  </si>
  <si>
    <t>AÇÕES CUSTEIO</t>
  </si>
  <si>
    <t>RP</t>
  </si>
  <si>
    <t>IDUSO (IU)</t>
  </si>
  <si>
    <t>PLOA 2024 [A]</t>
  </si>
  <si>
    <t>PLOA 2024 RELATOR [B]</t>
  </si>
  <si>
    <t>LOA 2024 VERSÃO CONGRESSO [C]</t>
  </si>
  <si>
    <t>B/A</t>
  </si>
  <si>
    <t>C/B</t>
  </si>
  <si>
    <t>C/A</t>
  </si>
  <si>
    <t>FONTE/ORIGEM dos recursos CUSTEIO</t>
  </si>
  <si>
    <t>00UU TOTAL</t>
  </si>
  <si>
    <t>00UU (anuidades internacionais)</t>
  </si>
  <si>
    <t>00UU (IU 9)</t>
  </si>
  <si>
    <t>00PW TOTAL</t>
  </si>
  <si>
    <t>00PW (anuidades nacionais)</t>
  </si>
  <si>
    <t>00PW (IU 9)</t>
  </si>
  <si>
    <t>20GK TOTAL</t>
  </si>
  <si>
    <t>LOA 2023 MEC - Recomposição orçamento das IFES (mês de abril)</t>
  </si>
  <si>
    <t>20GK (despesas acadêmicas)</t>
  </si>
  <si>
    <t>LOA 2023 MEC - Recomposição orçamento das IFES (mês de dezembro)</t>
  </si>
  <si>
    <t>20GK (Emendas Parlamentares)</t>
  </si>
  <si>
    <t>SUBTOTAL RECOMPOSIÇÃO ORÇAMENTÁRIA MEC</t>
  </si>
  <si>
    <t>20RK TOTAL</t>
  </si>
  <si>
    <t>20RK - Tesouro</t>
  </si>
  <si>
    <t>20RK - Emendas Parlamentares</t>
  </si>
  <si>
    <t>20RK -    Fonte 1050</t>
  </si>
  <si>
    <t>20RK - PASEP</t>
  </si>
  <si>
    <t>216H (auxílio moradia)</t>
  </si>
  <si>
    <t>4002 (TOTAL)</t>
  </si>
  <si>
    <t>4002 (PNAES)</t>
  </si>
  <si>
    <t>4002 (IU 9)</t>
  </si>
  <si>
    <t>4572 (Capacitação)</t>
  </si>
  <si>
    <t>8282 (obras) (emendas parlamentares)</t>
  </si>
  <si>
    <t>21GS (internacionalização)</t>
  </si>
  <si>
    <t>TOTAL SÓ TESOURO (INCLUSO IU 9)</t>
  </si>
  <si>
    <t>TOTAL IU 9</t>
  </si>
  <si>
    <t>TOTAL SÓ TESOURO (EXCLUÍDO IU 9)</t>
  </si>
  <si>
    <t>PERCENTUAL VERBAS TESOURO IU 9</t>
  </si>
  <si>
    <t>TOTAL EMENDAS</t>
  </si>
  <si>
    <t>TOTAL TESOURO (com IU 9) + EMENDAS</t>
  </si>
  <si>
    <t>Subtrair valores PASEP, recursos próprios e auxílio moradia, além da parte das emendas parlamentares comprometidas com projetos específicos</t>
  </si>
  <si>
    <t>LOA 2024 INVESTIMENTO</t>
  </si>
  <si>
    <t>LOA 2023 INVESTIMENTO</t>
  </si>
  <si>
    <t>AÇÕES INVESTIMENTO</t>
  </si>
  <si>
    <t>FONTE/ORIGEM dos recursos INVESTIMENTO</t>
  </si>
  <si>
    <t>8282 TOTAL</t>
  </si>
  <si>
    <t>8282 - TESOURO</t>
  </si>
  <si>
    <t>8282 - FONTE 1050</t>
  </si>
  <si>
    <t>15R3 (obras consolidação)</t>
  </si>
  <si>
    <t>TOTAL SÓ TESOURO</t>
  </si>
  <si>
    <t>TOTAL TESOURO + EMENDA Relator</t>
  </si>
  <si>
    <t>20RK - Emenda Relator discr.*</t>
  </si>
  <si>
    <t>* Deste valor de Emenda de Relator (R$ 2 milhões), apenas 1/3 (ou seja, 666.667) ficará com a UFABC. Os outros 2/3 serão descentralizados para UNIFESP e UFSCAR.</t>
  </si>
  <si>
    <t>Distribuído início 2023</t>
  </si>
  <si>
    <t>Distribuído início 2023 + RAP
[A]</t>
  </si>
  <si>
    <t>EMPENHOS LOA 2023 (EXECUTADO)
[B]</t>
  </si>
  <si>
    <t>LIQUIDAÇÕES 2023 
[C]</t>
  </si>
  <si>
    <t>Solicitado 2024
[D]</t>
  </si>
  <si>
    <t>Distribuição 2024 (número planilha)</t>
  </si>
  <si>
    <t>Distribuição 2024 LOA 100% Versão 1
[E]</t>
  </si>
  <si>
    <t>RAP compondo orçamento 2024</t>
  </si>
  <si>
    <t>Distribuição 2024 (LOA+RAP)
[F]</t>
  </si>
  <si>
    <t>F/A</t>
  </si>
  <si>
    <t>F/B</t>
  </si>
  <si>
    <t>F/C</t>
  </si>
  <si>
    <t>F/D</t>
  </si>
  <si>
    <t>DISTRIBUIÇÃO IDEAL</t>
  </si>
  <si>
    <t>DISTR PLANILHA SOBRE DISTR  2022</t>
  </si>
  <si>
    <t>DISTRI PLANILHA SOBRE LIQUIDADO 2022</t>
  </si>
  <si>
    <t>DISTRI PLANILHA SOBRE SOLICITADO 2023</t>
  </si>
  <si>
    <t>NETEL</t>
  </si>
  <si>
    <t>B6</t>
  </si>
  <si>
    <t>Projetos específicos emendas palamentares</t>
  </si>
  <si>
    <t>DÉFICIT ORÇAMENTÁRIO 2023  = SUBTRAI LIQUIDAÇÕES DOS EMPENHOS [considerando que empenhamos toda a verba disponível]</t>
  </si>
  <si>
    <t>CUSTEIO FONTE 1050 (valor mínimo que deveria estar na reserva de contingência em situação ideal)</t>
  </si>
  <si>
    <t>Déficit reserva de contingência (diferença entre a situação ideal e a situação real)</t>
  </si>
  <si>
    <t>Conforme Art. 3º, § 4º da LOA: O valor a que se refere o caput inclui R$ 32.419.154.590,00 (trinta e dois bilhões quatrocentos e dezenove milhões cento e cinquenta e quatro mil quinhentos e noventa reais) referentes a despesas que, com fundamento no disposto na Lei de Diretrizes Orçamentárias para 2024 e no § 1º do art. 4º da Lei Complementar nº 200, de 2023, somente poderão ser executadas após a substituição do identificador de uso “IU 9” por meio da abertura de crédito suplementar.</t>
  </si>
  <si>
    <t>Os limites individualizados, nos termos do art. 3º, §§ 1º, inciso I, e 2º, da LC nº 200/2023 equivalerão, para o exercício de 2024, às dotações orçamentárias primárias constantes da LOA 2023, considerados os créditos suplementares e especiais vigentes na data de promulgação dessa lei complementar, corrigidas pela variação acumulada do IPCA no período de doze meses encerrado em junho e por percentual entre 0,6% e 2,5%, a título de crescimento real.
Nos termos do art. 5º da lei complementar, a variação real dos limites de despesa primária será cumulativa e ficará limitada a 70% em relação à variação real da receita primária, haja vista a meta de resultado primário de 2022 ter sido cumprida. Caso a meta de resultado primário não fosse cumprida, a variação real da despesa ficaria limitada a 50% da variação real da receita primária.
A base de cálculo do limite das despesas primárias de 2023 é R$  1.964,1 bilhões, o qual considera o ajuste referente ao piso da enfermagem, no valor de R$ 3,3 bilhões, com fundamento no art. 3º, § 6º, da LC nº 200/2023. A inflação apurada pelo IPCA no período de doze meses encerrado em junho é 3,16%, o que significa acréscimo de R$ 62,1 bilhões para o limite de 2024. Soma-se a essa correção, a variação real da despesa. Como a variação real da receita primária foi 2,43% no período de doze meses encerrado em junho, a variação real da despesa primária será limitada a 1,70% (70% de 2,43%). Assim, o limite poderá ser aumentado em mais R$ 34,4 bilhões. Em conclusão, o aumento total no limite de despesas primárias no PLOA 2024 é de R$ 96,5 bilhões, o que resulta em um limite total de R$ 2.060,6 bilhões.</t>
  </si>
  <si>
    <t>O Ministério do Planejamento e Orçamento informou nesta quinta-feira que o resultado da inflação em 2023, com alta de 4,62%, ficou abaixo do estimado pela equipe econômica na proposta de orçamento deste ano, que previa uma alta de 4,85%.
O dado da inflação oficial, divulgado pelo IBGE nesta quinta, embora seja um alívio para o consumidor, pode virar uma dor de cabeça para o governo. Segundo o ministério, isso significa que o limite de despesas do governo neste ano ficará R$ 4,4 bilhões menor que o estabelecido na proposta orçamentária de 2024, o que pode obrigar o governo a cortar esse valor para cumprir as regras do arcabouço fiscal.</t>
  </si>
  <si>
    <t>INVESTIMENTO 2024</t>
  </si>
  <si>
    <t>Valor distribuído</t>
  </si>
  <si>
    <t>SPO</t>
  </si>
  <si>
    <t>PU</t>
  </si>
  <si>
    <t>NTI</t>
  </si>
  <si>
    <t>(Reserva Contingência)</t>
  </si>
  <si>
    <t>CUSTEIO 2024</t>
  </si>
  <si>
    <t>AEO CÓDIGO</t>
  </si>
  <si>
    <t>Recebido (transferências de outras AEO + TRI)</t>
  </si>
  <si>
    <t>Transferido/saídas</t>
  </si>
  <si>
    <t>AEOs</t>
  </si>
  <si>
    <t>ACESSIBILIDADE</t>
  </si>
  <si>
    <t>ACE0</t>
  </si>
  <si>
    <t>AUXÍLIO ACESSIBILIDADE/CONTRATAÇÃO INTÉRPRETES DE LIBRAS</t>
  </si>
  <si>
    <t>ADMINISTRAÇÃO GERAL</t>
  </si>
  <si>
    <t>SUPRIMENTOS DE FUNDOS / PUBLICAÇÕES LEGAIS / ANUIDADES /ANOTAÇÃO DE RESPONSABILIDADE TÉCNICA/PROPRIEDADE INTELECTUAL  / CORREIOS / EXAMES PERIODICOS / AGENCIAMENTO DE TRANSPORTE INTERNACIONAL DE CARGAS/ DESEMBARAÇO ADUANEIRO / LAUDOS INSALUBRIDADE / CONSULTORIA</t>
  </si>
  <si>
    <t>ÁGUA / LUZ / GÁS (CONCESSIONÁRIAS)</t>
  </si>
  <si>
    <t>ASSISTÊNCIA - SOCIAIS</t>
  </si>
  <si>
    <t>ASSISTÊNCIA - PESQUISA</t>
  </si>
  <si>
    <t>BOLSAS DE INICIACAO CIENTIFICA / AUXILIO PARA EVENTOS ESTUDANTIS PESQUISA / AUXILIO PARA PARTICIPAÇÃO DE DOCENTES EM EVENTOS DE DIVULGAÇÃO CIENTIFICA E TECNOLÓGICA</t>
  </si>
  <si>
    <t>ASSISTÊNCIA - EXTENSÃO</t>
  </si>
  <si>
    <t xml:space="preserve">BOLSAS DE EXTENSAO / TAXA DE INSCRICAO DE EVENTOS / AUXILIO PARA EVENTO </t>
  </si>
  <si>
    <t>ASSISTÊNCIA - GRADUAÇÃO</t>
  </si>
  <si>
    <t>MONITORIA ACADEMICA DA GRADUACAO / MONITORIA SEMIPRESENCIAL / AUXILIO PARA EVENTOS ESTUDANTIS / AUXILIO PARA ATIVIDADE EXTRASSALA / AUXILIO ACESSIBILIDADE / MONITORIA INCLUSIVA</t>
  </si>
  <si>
    <t>ASSISTÊNCIA - PÓS-GRADUAÇÃO</t>
  </si>
  <si>
    <t>BOLSAS DE MESTRADO E DOUTORADO / PARTICIPACAO EM EVENTO CIENTIFICO / IMPRESSAO E POSTAGEM DE DISSERTACOES DE MESTRADO / IMPRESSAO E POSTAGEM DE TESES DE DOUTORADO</t>
  </si>
  <si>
    <t>ASSISTÊNCIA - RU</t>
  </si>
  <si>
    <t>POLÍTICA PERMANÊNCIA PÓS-GRADUAÇÃO</t>
  </si>
  <si>
    <t>ASS6</t>
  </si>
  <si>
    <t>AUXÍLIO DISCENTES</t>
  </si>
  <si>
    <t>AUXÍLIO DOCENTE E SERVIDORES</t>
  </si>
  <si>
    <t>ACERVO BIBLIOGRÁFICO</t>
  </si>
  <si>
    <t>CAPACITAÇÃO</t>
  </si>
  <si>
    <t>CURSOS E CONCURSOS</t>
  </si>
  <si>
    <t>CONVÊNIOS</t>
  </si>
  <si>
    <t>COMUNICAÇÃO E DIVULGAÇÃO INSTITUCIONAL</t>
  </si>
  <si>
    <t>ASSESSORIA PARA DIVULGAÇÃO CIENTÍFICA/BANCO DE IMAGENS /CONFECÇÃO DE BANNERS E FAIXAS/MAILING, CLIPPING/MONITORAMENTO DE REDES SOCIAIS/ Serviço de mensagens automatizadas para aplicativos/SERVIÇOS GRÁFICOS - IMPRESSÃO OFFSET.</t>
  </si>
  <si>
    <t>EQUIPAMENTOS - ÁREAS COMUNS</t>
  </si>
  <si>
    <t>EQUIPAMENTOS LABORATÓRIOS</t>
  </si>
  <si>
    <t>EVENTOS INSTITUCIONAIS</t>
  </si>
  <si>
    <t>FOLHA DE PAGAMENTO - GERAL</t>
  </si>
  <si>
    <t>FOLHA DE PAGAMENTO - BENEFÍCIOS</t>
  </si>
  <si>
    <t>INTERNACIONALIZAÇÃO</t>
  </si>
  <si>
    <t>DIARIAS INTERNACIONAIS / PASSAGENS AEREAS INTERNACIONAIS / AUXILIO PARA EVENTOS INTERNACIONAIS / INSCRICAO PARA  EVENTOS INTERNACIONAIS / ANUIDADES ARI / ENCARGO DE CURSOS E CONCURSOS ARI / CURSOS DE LINGUAS NETEL/BOLSA DE MOBILIDADE DE ESTUDANTES ESTRANGEIROS</t>
  </si>
  <si>
    <t>INTERNACIONALIZAÇÃO - BOLSAS</t>
  </si>
  <si>
    <t>LIMPEZA E COPEIRAGEM</t>
  </si>
  <si>
    <t>LIMPEZA / COPEIRAGEM / COLETA DE LIXO INFECTANTE /MATERIAIS DE LIMPEZA (PAPEL TOALHA, HIGIÊNICO) / COPA (AÇUCAR, CAFÉ, COPOS)/BOMBONAS RESÍDUOS QUÍMICOS</t>
  </si>
  <si>
    <t>MATERIAIS DIDÁTICOS E SERVIÇOS - GRADUAÇÃO</t>
  </si>
  <si>
    <t>SERVICO DE ENCADERNACAO / VIDRARIAS / MATERIAL DE CONSUMO / RACAO PARA ANIMAIS / REVISTAS E JORNAIS PARA USO DIDÁTICO/ REAGENTES QUIMICOS / MATERIAIS DIVERSOS DE LABORATORIO/MANUTENÇÃO DE EQUIPAMENTOS</t>
  </si>
  <si>
    <t>MATERIAIS DIDÁTICOS E SERVIÇOS - PÓS-GRADUAÇÃO</t>
  </si>
  <si>
    <t>MATERIAIS DIDÁTICOS E SERVIÇOS - PESQUISA</t>
  </si>
  <si>
    <t>SERVICO DE ENCADERNACAO / VIDRARIAS / MATERIAL DE CONSUMO / RACAO PARA ANIMAIS / REVISTAS E JORNAIS PARA USO DIDÁTICO/ REAGENTES QUIMICOS / MATERIAIS DIVERSOS DE LABORATORIO / MATERIAIS PESQUISA NÚCLEOS ESTRATÉGICOS / EPIS PARA BIOTÉRIOS/MANUTENÇÃO DE EQUIPAMENTOS</t>
  </si>
  <si>
    <t>MATERIAIS DIDÁTICOS E SERVIÇOS - EXTENSÃO</t>
  </si>
  <si>
    <t>SERVICO DE ENCADERNACAO /MATERIAL DE CONSUMO / MATERIAL PARA ATIVIDADES CULTURAIS E DE EXTENSÃO / CORAL</t>
  </si>
  <si>
    <t>MATERIAIS DIDÁTICOS E SERVIÇOS - EDITORA</t>
  </si>
  <si>
    <t>LOCAÇÃO DE ESPAÇO EM ESTANDE COLETIVO/MATERIAL DE CONSUMO/MATERIAL PARA ATIVIDADES DA EDITORA/ REGISTRO ISBN/SERVICO DE ENCADERNACAO</t>
  </si>
  <si>
    <t>MATERIAIS DE CONSUMO NÃO ACADÊMICOS</t>
  </si>
  <si>
    <t>ALMOXARIFADO VIRTUAL/ CARIMBOS/ INSUMOS IMPRESSORA PLOTTER E IMPRESSORA 3D/MATERIAL DE SAÚDE (Ex. PROAP, DSQV, EPI) / MATERIAL DE EXPEDIENTE /MATERIAL ESPORTIVO /TINTAS</t>
  </si>
  <si>
    <t>MANUTENÇÃO</t>
  </si>
  <si>
    <t>GERENCIAMENTO ALMOXARIFADO / AR CONDICIONADO / COMBATE INCÊNDIO / CORTINAS / ELEVADORES / GERADORES DE ENERGIA / HIDRÁULICA / IMÓVEIS / INSTALAÇÕES ELÉTRICAS  / JARDINAGEM / MANUTENÇÃO PREDIAL / DESINSETIZAÇÃO / CHAVEIRO / INVENTÁRIO PATRIMONIAL/EQUIPAMENTOS ACADEMIA</t>
  </si>
  <si>
    <t>OBRAS E INSTALAÇÕES - CONSTRUÇÕES</t>
  </si>
  <si>
    <t>SERVICOS TECNICOS EM ENGENHARIA /EXECUCAO DAS OBRAS / ELABORACAO DOS ESTUDOS PRELIMINARES, PROJETOS BASICOS E EXECUTIVOS / CONSTRUCAO / GERENCIAMENTO DE OBRAS</t>
  </si>
  <si>
    <t>OBRAS E INSTALAÇÕES - MELHORIAS E REFORMAS</t>
  </si>
  <si>
    <t>REFORMA E ADEQUACAO</t>
  </si>
  <si>
    <t>RECEPÇÃO, PORTARIA E ZELADORIA</t>
  </si>
  <si>
    <t>SEGURANÇA E VIGILÂNCIA</t>
  </si>
  <si>
    <t>TECNOLOGIA DA INFORMAÇÃO E COMUNICAÇÃO</t>
  </si>
  <si>
    <t>OBRIGAÇÕES TRIBUTÁRIAS E SERVIÇOS FINANCEIROS</t>
  </si>
  <si>
    <t>TRANSPORTE / LOCOMOÇÃO</t>
  </si>
  <si>
    <t>DIÁRIAS / PASSAGENS</t>
  </si>
  <si>
    <t>*novos</t>
  </si>
  <si>
    <t xml:space="preserve">Distribuição INICIAL 2024 LOA UFABC </t>
  </si>
  <si>
    <t>Distr.  Atualizada recurso LOA UFABC 2024</t>
  </si>
  <si>
    <t xml:space="preserve">Crédito Disponível recurso LOA UFABC 2024  </t>
  </si>
  <si>
    <t>Distr. Atualizada recurso LOA UFABC 2024</t>
  </si>
  <si>
    <t>Crédito Disponível recurso LOA UFABC 2024</t>
  </si>
  <si>
    <t xml:space="preserve">Distribuição INICIAL 2024 LOA </t>
  </si>
  <si>
    <t>Atividade externa remunerada (Dr. Sérgio Brochsztain)</t>
  </si>
  <si>
    <t>M</t>
  </si>
  <si>
    <t>G20</t>
  </si>
  <si>
    <t>G19</t>
  </si>
  <si>
    <t>N20</t>
  </si>
  <si>
    <t>15/02/2024</t>
  </si>
  <si>
    <t>23006.000805/2023-01</t>
  </si>
  <si>
    <t>154503263522024PE000077</t>
  </si>
  <si>
    <t>GESTAO DE BOLSAS DA MODALIDADE TATP I E II, PROVENIENTES DO TCTC 04/22.</t>
  </si>
  <si>
    <t>1050000107</t>
  </si>
  <si>
    <t>339018</t>
  </si>
  <si>
    <t>231247</t>
  </si>
  <si>
    <t>28/03/2024</t>
  </si>
  <si>
    <t>23006.005853/2024-69</t>
  </si>
  <si>
    <t>154503263522024PE000151</t>
  </si>
  <si>
    <t>SOLICITACAO DE AUXILIO A ATIVIDADE EXTRASSALA - PROF. CHRISTIAN RICARDO ROBEIRO</t>
  </si>
  <si>
    <t>26/03/2024</t>
  </si>
  <si>
    <t>23006.001461/2024-21</t>
  </si>
  <si>
    <t>154503263522024PE000150</t>
  </si>
  <si>
    <t>AQUISICAO POR IMPORTACAO DE MATERIAL PERMANENTE PARA ATENDIMENTO DO PROJETO DE PESQUISA INTITULADO FOTOVOLTAICA DO FUTURO: NANOMATERIAIS PARA CELULAS SOLARES DE PEROVSKITAS EFICIENTES E DURAVEIS, DEVIDAMENTE APROVADO PELO CNPQ, SOB RESPONSABILIDADE DO PROF. ANDRE SANTAROSA FERLAUTO.</t>
  </si>
  <si>
    <t>449052</t>
  </si>
  <si>
    <t>231249</t>
  </si>
  <si>
    <t>23006.004317/2023-65</t>
  </si>
  <si>
    <t>154503263522024PE000149</t>
  </si>
  <si>
    <t>AQUISICAO POR IMPORTACAO DE CAMARA PARA MEDIDAS ELETRICAS COM TEMPERATURA VARIAVEL CONTENDO 4 PORTAS DE PROVA (PROBE SYSTEM) PARA UTILIZACAO EM PROJETO DE PESQUISA DEVIDAMENTE APROVADO PELO CNPQ - PROF. ANDRE S. FERLAUTO</t>
  </si>
  <si>
    <t>22/02/2024</t>
  </si>
  <si>
    <t>23006.018706/2023-78</t>
  </si>
  <si>
    <t>154503263522024PE000094</t>
  </si>
  <si>
    <t>AQUISICAO DE MATERIAIS DE CONSUMO PARA UTILIZACAO NOS LABORATORIOS DIDATICOS EM AULAS PRATICAS DOS CURSOS DE GRADUACAO</t>
  </si>
  <si>
    <t>339030</t>
  </si>
  <si>
    <t>20/03/2024</t>
  </si>
  <si>
    <t>23006.004692/2024-96</t>
  </si>
  <si>
    <t>154503263522024PE000140</t>
  </si>
  <si>
    <t>PAGAMENTO DE ANUIDADE PARA O FORUM NACIONAL DE PRO-REITORES DE PESQUISA E POS-GRADUACAO DAS INSTITUICOES DE ENSINO SUPERIOR BRASILEIRAS FOPROP - 2024</t>
  </si>
  <si>
    <t>335039</t>
  </si>
  <si>
    <t>148908</t>
  </si>
  <si>
    <t>14/03/2024</t>
  </si>
  <si>
    <t>23006.001616/2021-86</t>
  </si>
  <si>
    <t>154503263522024PE000126</t>
  </si>
  <si>
    <t>CONTRATACAO DE SERVICOS POSTAIS.</t>
  </si>
  <si>
    <t>339039</t>
  </si>
  <si>
    <t>23006.005667/2024-20</t>
  </si>
  <si>
    <t>154503263522024PE000148</t>
  </si>
  <si>
    <t>PAGAMENTO DE BOLSISTA PARA ATUACAO NA MODALIDADE DE BOLSA DE TREINAMENTO E APOIO TECNICO EM PESQUISA (TATP), DESTINADO AO PREENCHIMENTO DE VAGA PARA ATENDIMENTO A CENTRAL COMPUTACIONAL MULTIUSUARIO (CCM) - ED. 04/2024</t>
  </si>
  <si>
    <t>26/02/2024</t>
  </si>
  <si>
    <t>23006.001263/2023-86</t>
  </si>
  <si>
    <t>154503263522024PE000101</t>
  </si>
  <si>
    <t>RENOVACAO DO CONTRATO COM A EMPRESA ESPECIALIZADA TARGET ENGENHARIA E CONSULTORIA LTDA. PARA A PRESTACAO DE SERVICO DE VISUALIZACAO, ATUALIZACAO E GERENCIAMENTO PARA BASE TOTAL DE NORMAS TECNICAS ABNT E MERCOSUL, EM FORMATO ELETRONICO, PARA USO ILIMITADO DA COMUNIDADE ACADEMICA DA UFABC.</t>
  </si>
  <si>
    <t>11/01/2024</t>
  </si>
  <si>
    <t>23006.000024/2024-90</t>
  </si>
  <si>
    <t>154503263522024PE000005</t>
  </si>
  <si>
    <t>PAGAMENTO DE ENCARGO DE CURSO E CONCURSO DOCENTE FEDERAL 2024</t>
  </si>
  <si>
    <t>339036</t>
  </si>
  <si>
    <t>23006.002064/2024-76</t>
  </si>
  <si>
    <t>154503263522024PE000125</t>
  </si>
  <si>
    <t>CONTRATACAO DE EMPRESA ESPECIALIZADA PARA A PRESTACAO DE SERVICOS DE SUBSCRICAO DE ACESSO WEB A BANCO DE IMAGENS ELETRONICAS E VETORES.</t>
  </si>
  <si>
    <t>22/03/2024</t>
  </si>
  <si>
    <t>23006.004998/2024-42</t>
  </si>
  <si>
    <t>154503263522024PE000145</t>
  </si>
  <si>
    <t>AQUISICAO DE 1 (UMA) MAQUINA LAVA-LOUCAS PARA USO EM LABORATORIO</t>
  </si>
  <si>
    <t>08/02/2024</t>
  </si>
  <si>
    <t>23006.013668/2022-86</t>
  </si>
  <si>
    <t>154503263522024PE000063</t>
  </si>
  <si>
    <t>CONTRIBUICAO PARA O PSS POR SERVIDOR AFASTADO SEM REMUNERACAO - DIOGO COUTINHO SORIANO</t>
  </si>
  <si>
    <t>319113</t>
  </si>
  <si>
    <t>09/02/2024</t>
  </si>
  <si>
    <t>23006.020708/2023-27</t>
  </si>
  <si>
    <t>154503263522024PE000068</t>
  </si>
  <si>
    <t>CONTRIBUICAO PARA O PSS POR SERVIDOR AFASTADO SEM REMUNERACAO - MARIA TERESA CARTHERY GOULART</t>
  </si>
  <si>
    <t>23006.003106/2024-96</t>
  </si>
  <si>
    <t>154503263522024PE000095</t>
  </si>
  <si>
    <t>CONTRIBUICAO PARA O PSS POR SERVIDOR AFASTADO SEM REMUNERACAO - ANA LUISA GOUVEA ABRAS</t>
  </si>
  <si>
    <t>23006.025814/2023-05</t>
  </si>
  <si>
    <t>154503263522024PE000003</t>
  </si>
  <si>
    <t>REPASSE MENSAL DE VALORES PER CAPITA A GEAP - NOVEMBRO/2023</t>
  </si>
  <si>
    <t>339093</t>
  </si>
  <si>
    <t xml:space="preserve"> 23006.002328/2024-9</t>
  </si>
  <si>
    <t>154503263522024PE000067</t>
  </si>
  <si>
    <t>PAGAMENTO DE INSCRICAO PARA PARTICIPACAO NO EVENTO INTERNACIONAL FERIA INTERNACIONAL DE EDUCACION SUPERIOR (FIESA) - MISIONES 2024 PARA SERVIDOR DA ASSESSORIA DE RELACOES INTERNACIONAIS</t>
  </si>
  <si>
    <t>23006.024082/2023-28</t>
  </si>
  <si>
    <t>154503263522024PE000147</t>
  </si>
  <si>
    <t>BOLSAS E AUXILIOS PARA MOBILIDADE ACADEMICA INTERNACIONAL - BOLSA MOBILIDADE INTERNACIONAL DE GRADUACAO OUTGOING, EXCETO AMERICA LATINA E CARIBE - 2024/1</t>
  </si>
  <si>
    <t>21/02/2024</t>
  </si>
  <si>
    <t>23006.000987/2024-93</t>
  </si>
  <si>
    <t>154503263522024PE000082</t>
  </si>
  <si>
    <t>AQUISICAO DE AGUA SANITARIA</t>
  </si>
  <si>
    <t>23006.004464/2023-35</t>
  </si>
  <si>
    <t>154503263522024PE000143</t>
  </si>
  <si>
    <t>AQUISICAO DE INSUMOS DE COPA E COZINHA</t>
  </si>
  <si>
    <t>23006.010978/2023-20</t>
  </si>
  <si>
    <t>154503263522024PE000144</t>
  </si>
  <si>
    <t>AQUISICAO DE INSUMOS DE LIMPEZA</t>
  </si>
  <si>
    <t>23006.004351/2024-11</t>
  </si>
  <si>
    <t>154503263522024PE000129</t>
  </si>
  <si>
    <t>LOCACAO DE PRATELEIRA ABEU NA BIENAL DA BAHIA.</t>
  </si>
  <si>
    <t>20/02/2024</t>
  </si>
  <si>
    <t>23006.025000/2023-62</t>
  </si>
  <si>
    <t>154503263522024PE000080</t>
  </si>
  <si>
    <t>CONTRATACAO DE SERVICOS CONTINUOS DE MANUTENCAO PREVENTIVA E CORRETIVA EM GMG (GRUPOS MOTOR GERADOR) INSTALADOS NAS DEPENDENCIAS DOS CAMPI DA FUNDACAO UNIVERSIDADE FEDERAL DO ABC.</t>
  </si>
  <si>
    <t>28/02/2024</t>
  </si>
  <si>
    <t>23006.023086/2023-99</t>
  </si>
  <si>
    <t>154503263522024PE000108</t>
  </si>
  <si>
    <t>CONTRATACAO DE PESSOA JURIDICA ESPECIALIZADA PARA A PRESTACAO DE SERVICOS CONTINUADOS TECNICOS DE MANUTENCAO PREVENTIVA, CORRETIVA E EMERGENCIAL DE ELEVADORES, PLATAFORMA ELEVATORIA E MONTA-CARGAS, INCLUIDO O FORNECIMENTO DE PECAS GENUINAS E ORIGINAIS, A SER REALIZADO NO CAMPUS DE SANTO ANDRE  UNIDADE TAMANDUATEHY DA FUNDACAO UNIVERSIDADE FEDERAL DO ABC - UFABC.</t>
  </si>
  <si>
    <t>06/02/2024</t>
  </si>
  <si>
    <t>23006.002235/2024-67</t>
  </si>
  <si>
    <t>154503263522024PE000053</t>
  </si>
  <si>
    <t>CONTRATACAO DE EMPRESA ESPECIALIZADA NO FORNECIMENTO DO SOFTWARE CANVA PRO PARA EQUIPES, PARA O PERIODO DE 12 MESES</t>
  </si>
  <si>
    <t>339040</t>
  </si>
  <si>
    <t>23006.005251/2024-10</t>
  </si>
  <si>
    <t>154503263522024PE000128</t>
  </si>
  <si>
    <t>CONTRATACAO DE EMPRESA ESPECIALIZADA PARA A PRESTACAO DE SERVICOS DE SEGURO DE ACIDENTES PESSOAIS COLETIVOS PARA ESTAGIARIOS DA FUNDACAO UNIVERSIDADE FEDERAL DO ABC</t>
  </si>
  <si>
    <t>VMAT0N01H7N</t>
  </si>
  <si>
    <t>G</t>
  </si>
  <si>
    <t>G23</t>
  </si>
  <si>
    <t>G21</t>
  </si>
  <si>
    <t>N21</t>
  </si>
  <si>
    <t>G22</t>
  </si>
  <si>
    <t>T19</t>
  </si>
  <si>
    <t>U19</t>
  </si>
  <si>
    <t>O19</t>
  </si>
  <si>
    <t>O22</t>
  </si>
  <si>
    <t>N19</t>
  </si>
  <si>
    <t>05/02/2024</t>
  </si>
  <si>
    <t>23006.017072/2023-36</t>
  </si>
  <si>
    <t>154503263522024NE400003</t>
  </si>
  <si>
    <t>EDITAL 04/2023 - PROGRAMA DE INICIACAO CIENTIFICA ENSINO MEDIO - PIC EM.</t>
  </si>
  <si>
    <t>0001</t>
  </si>
  <si>
    <t>CONCESSAO DE BOLSAS DE PESQUISA, EXTENSAO E MONITORIA AOS ESTUDANTES</t>
  </si>
  <si>
    <t>231250</t>
  </si>
  <si>
    <t>33901801</t>
  </si>
  <si>
    <t>BOLSAS DE ESTUDO NO PAIS</t>
  </si>
  <si>
    <t>02/02/2024</t>
  </si>
  <si>
    <t>23006.018388/2023-45</t>
  </si>
  <si>
    <t>154503263522024NE400001</t>
  </si>
  <si>
    <t>EDITAL 08/2023 - PESQUISANDO DESDE O PRIMEIRO DIA - ACOES AFIRMATIVAS.</t>
  </si>
  <si>
    <t>4002</t>
  </si>
  <si>
    <t>0003</t>
  </si>
  <si>
    <t>PNAES - DECRETO N. 7.234/2010 - AUXILIO FINANCEIRO A ESTUDANTE</t>
  </si>
  <si>
    <t>231256</t>
  </si>
  <si>
    <t>23006.014059/2023-25</t>
  </si>
  <si>
    <t>154503263522024NE400013</t>
  </si>
  <si>
    <t>PAGAMENTOS REFERENTES AO EDITAL Nº1/2023 - PROAP - (23006.004284/2023-53). PROGRAMAS DE AUXILIOS SOCIOECONOMICOS 2023 - MODALIDADE AUXILIO MORADIA.</t>
  </si>
  <si>
    <t>23006.013987/2023-72</t>
  </si>
  <si>
    <t>154503263522024NE400015</t>
  </si>
  <si>
    <t>PAGAMENTOS REFERENTES AO EDITAL Nº1/2023 - PROAP - (23006.004284/2023-53). PROGRAMAS DE AUXILIOS SOCIOECONOMICOS 2023 - MODALIDADE AUXILIO PERMANENCIA.</t>
  </si>
  <si>
    <t>23006.005270/2023-57</t>
  </si>
  <si>
    <t>154503263522024NE400008</t>
  </si>
  <si>
    <t>BOLSA DE TREINAMENTO E APOIO TECNICO EM PESQUISA (TATP), DESTINADO AO PREENCHIMENTO DE VAGAS PARA ATENDIMENTO AOS BIOTERIOS DA PROPES/UFABC.</t>
  </si>
  <si>
    <t>23006.005687/2023-10</t>
  </si>
  <si>
    <t>154503263522024NE400007</t>
  </si>
  <si>
    <t>EDITAL 01/2023 - PROGRAMAS DE INICIACAO CIENTIFICA - PIC - TATP IC</t>
  </si>
  <si>
    <t>23006.017064/2023-90</t>
  </si>
  <si>
    <t>154503263522024NE400005</t>
  </si>
  <si>
    <t>EDITAL 03/2023 - PROGRAMA DE INICIACAO CIENTIFICA - PIC</t>
  </si>
  <si>
    <t>23006.017071/2023-91</t>
  </si>
  <si>
    <t>154503263522024NE400004</t>
  </si>
  <si>
    <t>EDITAL 07/2023 - PROGRAMA PESQUISANDO DESDE O PRIMEIRO DIA - PDPD.</t>
  </si>
  <si>
    <t>154503263522024NE400024</t>
  </si>
  <si>
    <t>23006.018393/2023-58</t>
  </si>
  <si>
    <t>154503263522024NE400022</t>
  </si>
  <si>
    <t>ED. 09/2023 - PESQUISANDO DESDE O PRIMEIRO DIA INICIACAO TECNOLOGICA E INOVACAO - PDPD ITI</t>
  </si>
  <si>
    <t>154503263522024NE400023</t>
  </si>
  <si>
    <t>BOLSA DAAP - ED. 09/2023 - PESQUISANDO DESDE O PRIMEIRO DIA INICIACAO TECNOLOGICA E INOVACAO - PDPD ITI</t>
  </si>
  <si>
    <t>15/01/2024</t>
  </si>
  <si>
    <t>23006.000320/2024-91</t>
  </si>
  <si>
    <t>154503263522024NE400107</t>
  </si>
  <si>
    <t>CONCESSAO DE BOLSAS PARA A ACAO ESCOLA PREPARATORIA 2024 - EDITAL Nº 101/2023 - PROEC.</t>
  </si>
  <si>
    <t>04/03/2024</t>
  </si>
  <si>
    <t>154503263522024NE400025</t>
  </si>
  <si>
    <t>18/03/2024</t>
  </si>
  <si>
    <t>23006.004726/2024-42</t>
  </si>
  <si>
    <t>154503263522024NE400032</t>
  </si>
  <si>
    <t>CONCESSAO DE BOLSAS PARA AS ACOES DO PAAE E PAAC 2024 - EDITAL Nº 1/2024 - PROEC</t>
  </si>
  <si>
    <t>23006.004830/2024-37</t>
  </si>
  <si>
    <t>154503263522024NE400031</t>
  </si>
  <si>
    <t>CONCESSAO DE BOLSAS PARA A ACAO ESCOLA PREPARATORIA 2024 - INSTRUTORES - EDITAL Nº 2/2024 - PROEC.</t>
  </si>
  <si>
    <t>23006.004964/2024-58</t>
  </si>
  <si>
    <t>154503263522024NE400030</t>
  </si>
  <si>
    <t>CONCESSAO DE BOLSAS PARA A ACAO CORO DA UFABC 2024 - EDITAL Nº 5/2024 - PROEC..</t>
  </si>
  <si>
    <t>23006.004966/2024-47</t>
  </si>
  <si>
    <t>154503263522024NE400029</t>
  </si>
  <si>
    <t>CONCESSAO DE BOLSAS PARA A ACAO UNIVERSIDADE DAS CRIANCAS 2024 - EDITAL Nº 6/2024 - PROEC.</t>
  </si>
  <si>
    <t>23/02/2024</t>
  </si>
  <si>
    <t>23006.003080/2024-86</t>
  </si>
  <si>
    <t>154503263522024NE400021</t>
  </si>
  <si>
    <t>GESTAO DA BOLSA PROGRAMA DE MELHORIA DO ENSINO NA GRADUACAO - 2024</t>
  </si>
  <si>
    <t>23006.003637/2024-89</t>
  </si>
  <si>
    <t>154503263522024NE500002</t>
  </si>
  <si>
    <t>AUXILIO FINANCEIRO A ATIVIDADE EXTRASSALA - PROFª THAIS TARTALHA DO NASCIMENTO LOMBARDI.</t>
  </si>
  <si>
    <t>THAIS TARTALHA DO NASCIMENTO LOMBARDI</t>
  </si>
  <si>
    <t>33901804</t>
  </si>
  <si>
    <t>AUXILIOS PARA DESENV. DE ESTUDOS E PESQUISAS</t>
  </si>
  <si>
    <t>23006.003865/2024-59</t>
  </si>
  <si>
    <t>154503263522024NE500001</t>
  </si>
  <si>
    <t>SOLICITACAO DE AUXILIO FINANCEIRO A ATIVIDADE EXTRASSALA: PROFª PAULA CIMINELLI RAMALHO.</t>
  </si>
  <si>
    <t>PAULA CIMINELLI RAMALHO</t>
  </si>
  <si>
    <t>19/03/2024</t>
  </si>
  <si>
    <t>23006.005196/2023-79</t>
  </si>
  <si>
    <t>154503263522024NE400033</t>
  </si>
  <si>
    <t>PAGAMENTO DE BOLSAS DE TUTORIA PARA OS CURSOS DE CAPACITACAO DO NETEL - FTEAD, DOCENCIA COM TECNOLOGIAS.</t>
  </si>
  <si>
    <t>23006.027292/2022-97</t>
  </si>
  <si>
    <t>154503263522024NE400018</t>
  </si>
  <si>
    <t>CONCESSAO DE BOLSAS PARA DISCENTES DA POS-GRADUACAO DA UFABC (PROPG)</t>
  </si>
  <si>
    <t>154503263522024NE400019</t>
  </si>
  <si>
    <t>154503263522024NE400020</t>
  </si>
  <si>
    <t>25/03/2024</t>
  </si>
  <si>
    <t>23006.005314/2024-20</t>
  </si>
  <si>
    <t>154503263522024NE500004</t>
  </si>
  <si>
    <t>AUXILIO ESCALA PARA ESTUDANTES DE POS-GRADUACAO</t>
  </si>
  <si>
    <t>GABRIEL DE SIQUEIRA GIL</t>
  </si>
  <si>
    <t>19/02/2024</t>
  </si>
  <si>
    <t>23006.001438/2024-3</t>
  </si>
  <si>
    <t>154503263522024NE400014</t>
  </si>
  <si>
    <t>GESTAO DE BOLSAS NETEL 2024: BOLSAS DE EDUCACAO LINGUISTICA - DISIVAO DE IDIOMAS/NETEL</t>
  </si>
  <si>
    <t>23006.002034/2024-60</t>
  </si>
  <si>
    <t>154503263522024NE000121</t>
  </si>
  <si>
    <t>PAGAMENTO DE ANUIDADE DA AGENCIA DE DESENVOLVIMENTO ECONOMICO GRANDE ABC - EXERCICIO 2024</t>
  </si>
  <si>
    <t>AGENCIA DE DESENVOLVIMENTO ECONOMICO DO GRANDE ABC</t>
  </si>
  <si>
    <t>00PW</t>
  </si>
  <si>
    <t>0061</t>
  </si>
  <si>
    <t>CONTRIBUICAO A AGENCIA DE DESENVOLVIMENTO DO GRANDE ABC (ADABC)</t>
  </si>
  <si>
    <t>148889</t>
  </si>
  <si>
    <t>33503908</t>
  </si>
  <si>
    <t>ENTIDADES REPRESENTATIVAS DE CLASSE</t>
  </si>
  <si>
    <t>07/02/2024</t>
  </si>
  <si>
    <t>23006.001829/2024-51</t>
  </si>
  <si>
    <t>154503263522024NE000039</t>
  </si>
  <si>
    <t>CONCESSAO DE SUPRIMENTO DE FUNDOS.</t>
  </si>
  <si>
    <t>WANDERLEI SOARES DOS SANTOS</t>
  </si>
  <si>
    <t>33903096</t>
  </si>
  <si>
    <t>MATERIAL DE CONSUMO - PAGTO ANTECIPADO</t>
  </si>
  <si>
    <t>154503263522024NE000105</t>
  </si>
  <si>
    <t>23006.000436/2024-20</t>
  </si>
  <si>
    <t>154503263522024NE000111</t>
  </si>
  <si>
    <t>PAGAMENTO DE ANUIDADE DA ASSOCIACAO BRASILEIRA DAS EDITORAS UNIVERSITARIAS (ABEU) 2024</t>
  </si>
  <si>
    <t>ASSOCIACAO BRASILEIRA DAS EDITORAS UNIVERSITARIAS</t>
  </si>
  <si>
    <t>0026</t>
  </si>
  <si>
    <t>CONTRIBUICAO A ASSOCIACAO BRASILEIRA DAS EDITORAS UNIVERSITARIAS (ABEU)</t>
  </si>
  <si>
    <t>148807</t>
  </si>
  <si>
    <t>12/01/2024</t>
  </si>
  <si>
    <t>154503263522024NE000003</t>
  </si>
  <si>
    <t>23006.001827/2024-61</t>
  </si>
  <si>
    <t>154503263522024NE000038</t>
  </si>
  <si>
    <t>ANDREIA SILVA</t>
  </si>
  <si>
    <t>12/03/2024</t>
  </si>
  <si>
    <t>23006.002237/2024-56</t>
  </si>
  <si>
    <t>154503263522024NE000079</t>
  </si>
  <si>
    <t>PAGAMENTO DE ANUIDADE A ASSOCIACAO NACIONAL DE ENTIDADES PROMOTORAS DE EMPREENDIMENTOS INOVADORES (ANPROTEC) - 2024</t>
  </si>
  <si>
    <t>ASSOCIACAO NACIONAL DE ENTIDADES PROMOTORAS DE EMPREEN</t>
  </si>
  <si>
    <t>0021</t>
  </si>
  <si>
    <t>CONTRIBUICAO A ASSOCIACAO NACIONAL DE ENTIDADES PROMOTORAS DE EMPREENDIMENTOS INOVADORES (ANPROTEC)</t>
  </si>
  <si>
    <t>148806</t>
  </si>
  <si>
    <t>23006.002239/2024-45</t>
  </si>
  <si>
    <t>154503263522024NE000081</t>
  </si>
  <si>
    <t>PAGAMENTO DE ANUIDADE AO FORUM NACIONAL DE GESTORES DE INOVACAO E TRANSFERENCIA DE TECNOLOGIA (FORTEC) - 2024</t>
  </si>
  <si>
    <t>FORUM NACIONAL DE GESTORES DE INOVACAO E TRANSFERENCIA</t>
  </si>
  <si>
    <t>0022</t>
  </si>
  <si>
    <t>CONTRIBUICAO AO FORUM NACIONAL DE GESTORES DE INOVACAO E TRANSFERENCIA DE TECNOLOGIA (FORTEC)</t>
  </si>
  <si>
    <t>148888</t>
  </si>
  <si>
    <t>21/03/2024</t>
  </si>
  <si>
    <t>23006.002274/2024-64</t>
  </si>
  <si>
    <t>154503263522024NE000112</t>
  </si>
  <si>
    <t>INSTITUTO NACIONAL DA PROPRIEDADE INDUSTRIAL</t>
  </si>
  <si>
    <t>33913905</t>
  </si>
  <si>
    <t>SERVICOS TECNICOS PROFISSIONAIS</t>
  </si>
  <si>
    <t>30/01/2024</t>
  </si>
  <si>
    <t>23006.003233/2023-12</t>
  </si>
  <si>
    <t>154503263522024NE000026</t>
  </si>
  <si>
    <t>ACORDO DE PARCERIA ENTRE SESC E UFABC NA MODALIDADE MIS (MATRICULA DE INTERESSE SOCIAL)</t>
  </si>
  <si>
    <t>SERVICO SOCIAL DO COMERCIO - SESC - ADMINISTRACAO REGIO</t>
  </si>
  <si>
    <t>23006.002996/2024-19</t>
  </si>
  <si>
    <t>154503263522024NE000068</t>
  </si>
  <si>
    <t>DIEGO MARIN FERMINO</t>
  </si>
  <si>
    <t>23006.001428/2024-09</t>
  </si>
  <si>
    <t>154503263522024NE000109</t>
  </si>
  <si>
    <t>PAGAMENTO DE ANUIDADE DO ANO DE 2024 PARA A ASSOCIACAO UNIVERSIDADE EM REDE - UNIREDE</t>
  </si>
  <si>
    <t>ASSOCIACAO UNIVERSIDADE EM REDE - UNIREDE</t>
  </si>
  <si>
    <t>0004</t>
  </si>
  <si>
    <t>CONTRIBUICAO A ASSOCIACAO DE UNIVERSIDADES EM REDE (UNIREDE)</t>
  </si>
  <si>
    <t>148887</t>
  </si>
  <si>
    <t>23006.002035/2013-51</t>
  </si>
  <si>
    <t>154503263522024NE000046</t>
  </si>
  <si>
    <t>CONTRATACAO DE PESSOA JURIDICA PARA FORNECIMENTO DE ENERGIA ELETRICA PARA AS UNIDADES DE SANTO ANDRE DA UFABC</t>
  </si>
  <si>
    <t>ELETROPAULO METROPOLITANA ELETRICIDADE DE SAO PAULO S.</t>
  </si>
  <si>
    <t>33903943</t>
  </si>
  <si>
    <t>SERVICOS DE ENERGIA ELETRICA</t>
  </si>
  <si>
    <t>154503263522024NE000047</t>
  </si>
  <si>
    <t>33904722</t>
  </si>
  <si>
    <t>CONTRIBUICAO P/ CUSTEIO DE ILUMINACAO PUBLICA</t>
  </si>
  <si>
    <t>16/02/2024</t>
  </si>
  <si>
    <t>23006.001848/2019-10</t>
  </si>
  <si>
    <t>154503263522024NE000055</t>
  </si>
  <si>
    <t>FORNECIMENTO DE AGUA, COLETA DE ESGOTO, TAXA DE DRENAGEM E DE RESIDUOS SOLIDOS (LIXO) PARA O CAMPUS E UNIDADES DA UFABC EM SANTO ANDRE</t>
  </si>
  <si>
    <t>CIA DE SANEAMENTO BASICO DO ESTADO DE SAO PAULO SABESP</t>
  </si>
  <si>
    <t>33903944</t>
  </si>
  <si>
    <t>SERVICOS DE AGUA E ESGOTO</t>
  </si>
  <si>
    <t>23006.002034/2013-15</t>
  </si>
  <si>
    <t>154503263522024NE000053</t>
  </si>
  <si>
    <t>CONTRATACAO DE PESSOA JURIDICA PARA FORNECIMENTO DE ENERGIA ELETRICA PARA AS UNIDADES DE SAO BERNARDO DO CAMPO DA UFABC</t>
  </si>
  <si>
    <t>154503263522024NE000054</t>
  </si>
  <si>
    <t>CONTRATACAO DE PESSOA JURIDICA PARA FORNECIMENTO DE ENERGIA ELETRICA PARA AS UNIDADES DE SAO BERNARDO DO CAMPO DA UFABC.</t>
  </si>
  <si>
    <t>23006.006679/2023-91</t>
  </si>
  <si>
    <t>154503263522024NE000056</t>
  </si>
  <si>
    <t>CONTRATACAO DE EMPRESA CONCESSIONARIA DE SERVICOS PUBLICOS PARA O FORNECIMENTO DE ENERGIA ELETRICA NA UNIDADE TAMANDUATEHY DA UFABC.</t>
  </si>
  <si>
    <t>15/03/2024</t>
  </si>
  <si>
    <t>23006.004653/2024-99</t>
  </si>
  <si>
    <t>154503263522024NE400027</t>
  </si>
  <si>
    <t>EDITAL BOLSA TATP PARA A DAPIC - 02/2024 - BOLSA DE TREINAMENTO E APOIO TECNICO EM PESQUISA (TATP).</t>
  </si>
  <si>
    <t>23006.015618/2023-14</t>
  </si>
  <si>
    <t>154503263522024NE400006</t>
  </si>
  <si>
    <t>EDITAL 14/2023 - BOLSISTA PARA ATUACAO NA MODALIDADE DE TREINAMENTO E APOIO TECNICO EM PESQUISA (TATP) JUNTO A CENTRAL MULTIUSUARIO DE BIODIVERSIDADE E CONSERVACAO (CMBC)</t>
  </si>
  <si>
    <t>23006.015671/2023-15</t>
  </si>
  <si>
    <t>154503263522024NE400009</t>
  </si>
  <si>
    <t>PAGAMENTO DE BOLSISTA PARA ATUACAO NA MODALIDADE DE BOLSA DE TREINAMENTO E APOIO TECNICO EM PESQUISA (TATP), CENTRAL EXPERIMENTAL MULTIUSUARIO DE SANTO ANDRE (CEM-SA). EDITAL 15/2023.</t>
  </si>
  <si>
    <t>23006.018869/2023-51</t>
  </si>
  <si>
    <t>154503263522024NE400002</t>
  </si>
  <si>
    <t>EDITAL 16/2023 - TATP NEAB E NEG</t>
  </si>
  <si>
    <t>154503263522024NE400010</t>
  </si>
  <si>
    <t>EDITAL 16/2023 - TATP NEAB E NEG - BOLSA TATP-II</t>
  </si>
  <si>
    <t>154503263522024NE400011</t>
  </si>
  <si>
    <t>EDITAL 16/2023 - TATP NEAB E NEG - BOLSA TATP-III</t>
  </si>
  <si>
    <t>154503263522024NE400012</t>
  </si>
  <si>
    <t>EDITAL 16/2023 - TATP NEAB E NEG - BOLSA TATP-IV</t>
  </si>
  <si>
    <t>23006.005674/2024-21</t>
  </si>
  <si>
    <t>154503263522024NE400034</t>
  </si>
  <si>
    <t>PAGAMENTO DE BOLSISTA PARA ATUACAO NA MODALIDADE DE BOLSA DE TREINAMENTO E APOIO TECNICO EM PESQUISA (TATP), DESTINADO AO PREENCHIMENTO DE VAGA PARA ATENDIMENTO A CENTRAL EXPERIMENTAL MULTIUSUARIO - CAMPUS SA (CEM-SA) - ED. 05/2024</t>
  </si>
  <si>
    <t xml:space="preserve"> 23006.028380/2022-1</t>
  </si>
  <si>
    <t>154503263522024NE400017</t>
  </si>
  <si>
    <t>PAGAMENTO DE BOLSISTAS PARA ATUACAO NA MODALIDADE DE BOLSA DE TREINAMENTO E APOIO TECNICO EM PESQUISA (TATP) PARA ATENDIMENTO AOS NUCLEOS ESTRATEGICOS DE PESQUISA DA UFABC.</t>
  </si>
  <si>
    <t>23006.005262/2023-19</t>
  </si>
  <si>
    <t>154503263522024NE400016</t>
  </si>
  <si>
    <t>PAGAMENTO DE BOLSISTAS PARA ATUACAO NA MODALIDADE DE BOLSA DE TREINAMENTO E APOIO TECNICO EM PESQUISA (TATP), DESTINADO AO PREENCHIMENTO DE VAGAS PARA ATENDIMENTO AOS NUCLEOS ESTRATEGICOS DE PESQUISA DA UFABC - ED. 01/2023</t>
  </si>
  <si>
    <t>23006.004646/2024-97</t>
  </si>
  <si>
    <t>154503263522024NE400028</t>
  </si>
  <si>
    <t>EDITAL 01/2024 - BOLSA TATP</t>
  </si>
  <si>
    <t>23006.004660/2024-91</t>
  </si>
  <si>
    <t>154503263522024NE400026</t>
  </si>
  <si>
    <t>BOLSA DE TREINAMENTO E APOIO TECNICO EM PESQUISA (TATP) (NEG)</t>
  </si>
  <si>
    <t>23006.003173/2024-19</t>
  </si>
  <si>
    <t>154503263522024NE500003</t>
  </si>
  <si>
    <t>AUXILIO EVENTOS ESTUDANTIS DE CARATER CIENTIFICO, ACADEMICO OU TECNOLOGICO</t>
  </si>
  <si>
    <t>VITORIA MARQUES DA SILVA</t>
  </si>
  <si>
    <t>23006.001510/2024-25</t>
  </si>
  <si>
    <t>154503263522024NE000052</t>
  </si>
  <si>
    <t>PAGAMENTO DE INSCRICAO PARA PARTICIPACAO DO ASSESSOR DE RELACOES INTERNACIONAIS NO EVENTO INTERNACIONAL ASSOCIATION OF INTERNATIONAL EDUCATION ADMINISTRATORS (AIEA) 2024 ANNUAL CONFERENCE</t>
  </si>
  <si>
    <t>DALMO MANDELLI</t>
  </si>
  <si>
    <t>33903948</t>
  </si>
  <si>
    <t>SERVICO DE SELECAO E TREINAMENTO</t>
  </si>
  <si>
    <t>23006.001220/2023-09</t>
  </si>
  <si>
    <t>154503263522024NE000062</t>
  </si>
  <si>
    <t>CONSTITUI OBJETO DO PRESENTE INSTRUMENTO A RENOVACAO DA CONTRATACAO DE SERVICO DE EMPRESA ESPECIALIZADA PARA A PRESTACAO DE SERVICOS DE ASSISTENCIA TECNICA, SUPORTE E ATUALIZACAO DE VERSOES DO SOFTWARE SOPHIA BIBLIOTECA PARA O SISTEMA DE BIBLIOTECAS DA UFABC (SISBI UFABC).</t>
  </si>
  <si>
    <t>PRIMASOFT INFORMATICA LTDA.</t>
  </si>
  <si>
    <t>33904007</t>
  </si>
  <si>
    <t>MANUTENCAO CORRETIVA/ADAPTATIVA E SUSTENTACAO SOFTWARES</t>
  </si>
  <si>
    <t>17/01/2024</t>
  </si>
  <si>
    <t>23006.000027/2024-23</t>
  </si>
  <si>
    <t>154503263522024NE000011</t>
  </si>
  <si>
    <t>PAGAMENTO DE ENCARGO DE CURSO E CONCURSO DOCENTE NAO FEDERAL 2024</t>
  </si>
  <si>
    <t>33903628</t>
  </si>
  <si>
    <t>GRATIFICACAO POR ENCARGO DE CURSO E CONCURSO - GECC</t>
  </si>
  <si>
    <t>23006.005327/2024-07</t>
  </si>
  <si>
    <t>154503263522024NE000087</t>
  </si>
  <si>
    <t>PAGAMENTO DE ENCARGO DE CURSO E CONCURSO DOCENTE FEDERAL 2024 (PAGAMENTO VIA ORDEM BANCARIA, EXCECAO)</t>
  </si>
  <si>
    <t>23006.017799/2023-13</t>
  </si>
  <si>
    <t>154503263522024NE000061</t>
  </si>
  <si>
    <t>CONTRATACAO DE EMPRESA ESPECIALIZADA PARA A PRESTACAO DE SERVICOS DE MONITORAMENTO DA MARCA DA UFABC EM REDES SOCIAIS, E EM OUTROS SITES DA INTERNET.</t>
  </si>
  <si>
    <t>2KS AGENCIA DIGITAL PUBLICIDADE LTDA</t>
  </si>
  <si>
    <t>33903905</t>
  </si>
  <si>
    <t>23006.013297/2023-13</t>
  </si>
  <si>
    <t>154503263522024NE000063</t>
  </si>
  <si>
    <t>CONTRATACAO DE SERVICOS GRAFICOS - OFFSET</t>
  </si>
  <si>
    <t>GRAFICA EDITORA FORMULARIOS CONTINUOS E ETIQUETAS F &amp; F</t>
  </si>
  <si>
    <t>33903963</t>
  </si>
  <si>
    <t>SERVICOS GRAFICOS E EDITORIAIS</t>
  </si>
  <si>
    <t>23006.016163/2023-54</t>
  </si>
  <si>
    <t>154503263522024NE000065</t>
  </si>
  <si>
    <t>CONTRATACAO DE EMPRESA ESPECIALIZADA PARA CONFECCAO DE BANNERS E FAIXAS, INCLUINDOACABAMENTO, TODO MATERIAL DE SUPRIMENTO E ENTREGA.</t>
  </si>
  <si>
    <t>A BALLESTA</t>
  </si>
  <si>
    <t>33903059</t>
  </si>
  <si>
    <t>MATERIAL PARA DIVULGACAO</t>
  </si>
  <si>
    <t>23006.023390/2023-36</t>
  </si>
  <si>
    <t>154503263522024NE000027</t>
  </si>
  <si>
    <t>LINHA BRANCA</t>
  </si>
  <si>
    <t>PRIMER SOLUCOES LTDA</t>
  </si>
  <si>
    <t>8282</t>
  </si>
  <si>
    <t>REESTRUTURACAO E MODERNIZACAO DAS INSTITUICOES FEDERAIS DE ENSINO SUPERIOR</t>
  </si>
  <si>
    <t>44905234</t>
  </si>
  <si>
    <t>MAQUINAS, UTENSILIOS E EQUIPAMENTOS  DIVERSOS</t>
  </si>
  <si>
    <t>29/02/2024</t>
  </si>
  <si>
    <t>23006.013032/2023-15</t>
  </si>
  <si>
    <t>154503263522024NE000110</t>
  </si>
  <si>
    <t>AQUISICAO DE CADEADOS, CHAVEIROS E CORRELATOS</t>
  </si>
  <si>
    <t>FORT SAFE COMERCIO DE COFRES E MOVEIS LTDA</t>
  </si>
  <si>
    <t>44905242</t>
  </si>
  <si>
    <t>MOBILIARIO EM GERAL</t>
  </si>
  <si>
    <t>27/03/2024</t>
  </si>
  <si>
    <t>23006.012282/2023-38</t>
  </si>
  <si>
    <t>154503263522024NE000124</t>
  </si>
  <si>
    <t>AQUISICAO DE ITENS DIVERSOS</t>
  </si>
  <si>
    <t>VALENCY TRADE SERVICE LTDA</t>
  </si>
  <si>
    <t>23006.002658/2024-87</t>
  </si>
  <si>
    <t>154503263522024NE000099</t>
  </si>
  <si>
    <t>AQUISICAO DE CARRINHO DE TRANSPORTE DE CARGA, TIPO PLATAFORMA, DOBRAVEL, CAPACIDADE 150KG</t>
  </si>
  <si>
    <t>BIGPAR COMERCIO DE PARAFUSOS, FERRAMENTAS E MATERIAIS E</t>
  </si>
  <si>
    <t>44905248</t>
  </si>
  <si>
    <t>VEICULOS DIVERSOS</t>
  </si>
  <si>
    <t>23006.003333/2024-11</t>
  </si>
  <si>
    <t>154503263522024NE000088</t>
  </si>
  <si>
    <t>CONTRATACAO DE LOCACAO DE BANCADA PARA PARTICIPACAO NA VI FEIRA DO LIVRO DA UNESP 2024</t>
  </si>
  <si>
    <t>33903922</t>
  </si>
  <si>
    <t>EXPOSICOES, CONGRESSOS E CONFERENCIAS</t>
  </si>
  <si>
    <t>23006.005228/2023-36</t>
  </si>
  <si>
    <t>154503263522024NE000119</t>
  </si>
  <si>
    <t>CONTRATACAO EVENTUAL DE SERVICOS DE ESTRUTURA, LOCACAO DE EQUIPAMENTOS E MOBILIARIOS PARA A REALIZACAO DE EVENTOS, A FIM DE ATENDER AS NECESSIDADES DA UNIVERSIDADE FEDERAL DO ABC, CONFORME CONDICOES, QUANTIDADES E EXIGENCIAS ESTABELECIDAS NO TERMO DE REFERENCIA</t>
  </si>
  <si>
    <t>START SOLUCOES INTEGRADAS LTDA</t>
  </si>
  <si>
    <t>33903923</t>
  </si>
  <si>
    <t>FESTIVIDADES E HOMENAGENS</t>
  </si>
  <si>
    <t>16/01/2024</t>
  </si>
  <si>
    <t>154503263522024NE000010</t>
  </si>
  <si>
    <t>CONTRIBUICAO PARA O PSS POR SERVIDOR AFASTADO SEM REMUNERACAO -DIOGO COUTINHO SORIANO</t>
  </si>
  <si>
    <t>CONTRIBUICAO DA UNIAO, DE SUAS AUTARQUIAS E FUNDACOES PARA O CUSTEIO DO REGIME DE PREVIDENCIA DOS SERVIDORES PUBLICOS FEDERAIS</t>
  </si>
  <si>
    <t>0</t>
  </si>
  <si>
    <t>31911303</t>
  </si>
  <si>
    <t>CONTRIBUICAO PATRONAL PARA O RPPS</t>
  </si>
  <si>
    <t>154503263522024NE000009</t>
  </si>
  <si>
    <t>19/01/2024</t>
  </si>
  <si>
    <t>23006.028129/2023-22</t>
  </si>
  <si>
    <t>154503263522024NE700001</t>
  </si>
  <si>
    <t>FOLHA DE PAGAMENTO - DEZEMBRO 2023</t>
  </si>
  <si>
    <t>ATIVOS CIVIS DA UNIAO</t>
  </si>
  <si>
    <t>1</t>
  </si>
  <si>
    <t>31901101</t>
  </si>
  <si>
    <t>VENCIMENTOS E SALARIOS</t>
  </si>
  <si>
    <t>154503263522024NE700002</t>
  </si>
  <si>
    <t>COORD.GERAL DE ORCAMENTO, FINANCAS E CONTAB.</t>
  </si>
  <si>
    <t>31911302</t>
  </si>
  <si>
    <t>CONTRIBUICOES PREVIDENCIARIAS - INSS</t>
  </si>
  <si>
    <t>31911309</t>
  </si>
  <si>
    <t>SEGUROS DE ACIDENTES DO TRABALHO</t>
  </si>
  <si>
    <t>154503263522024NE700007</t>
  </si>
  <si>
    <t>25/01/2024</t>
  </si>
  <si>
    <t>23006.001283/2024-38</t>
  </si>
  <si>
    <t>154503263522024NE700003</t>
  </si>
  <si>
    <t>FOLHA DE PAGAMENTO DE JANEIRO/2024</t>
  </si>
  <si>
    <t>APOSENTADORIAS E PENSOES CIVIS DA UNIAO</t>
  </si>
  <si>
    <t>1056000000</t>
  </si>
  <si>
    <t>31900101</t>
  </si>
  <si>
    <t>PROVENTOS - PESSOAL CIVIL</t>
  </si>
  <si>
    <t>31900109</t>
  </si>
  <si>
    <t>ADICIONAL POR TEMPO DE SERVICO PESSOAL CIVIL</t>
  </si>
  <si>
    <t>31900187</t>
  </si>
  <si>
    <t>COMPLEMENTACAO DE APOSENTADORIAS - PES CIVIL</t>
  </si>
  <si>
    <t>154503263522024NE700004</t>
  </si>
  <si>
    <t>31900301</t>
  </si>
  <si>
    <t>PENSOES CIVIS</t>
  </si>
  <si>
    <t>154503263522024NE700005</t>
  </si>
  <si>
    <t>31900401</t>
  </si>
  <si>
    <t>SALARIO CONTRATO TEMPORARIO</t>
  </si>
  <si>
    <t>154503263522024NE700006</t>
  </si>
  <si>
    <t>31901104</t>
  </si>
  <si>
    <t>ADICIONAL NOTURNO</t>
  </si>
  <si>
    <t>31901105</t>
  </si>
  <si>
    <t>INCORPORACOES</t>
  </si>
  <si>
    <t>31901106</t>
  </si>
  <si>
    <t>VANTAGENS PERM.SENT.JUD.TRANS.JULGADO - CIVIL</t>
  </si>
  <si>
    <t>31901107</t>
  </si>
  <si>
    <t>ABONO DE PERMANENCIA</t>
  </si>
  <si>
    <t>31901110</t>
  </si>
  <si>
    <t>ADICIONAL DE INSALUBRIDADE</t>
  </si>
  <si>
    <t>31901131</t>
  </si>
  <si>
    <t>GRATIFICACAO POR EXERCICIO DE CARGO EFETIVO</t>
  </si>
  <si>
    <t>31901133</t>
  </si>
  <si>
    <t>GRAT POR EXERCICIO DE FUNCOES COMISSIONADAS</t>
  </si>
  <si>
    <t>31901136</t>
  </si>
  <si>
    <t>GRATIFICACAO P/EXERCICIO DE CARGO EM COMISSAO</t>
  </si>
  <si>
    <t>31901137</t>
  </si>
  <si>
    <t>GRATIFICACAO DE TEMPO DE SERVICO</t>
  </si>
  <si>
    <t>31901142</t>
  </si>
  <si>
    <t>FERIAS VENCIDAS E PROPORCIONAIS</t>
  </si>
  <si>
    <t>31901143</t>
  </si>
  <si>
    <t>13º SALARIO</t>
  </si>
  <si>
    <t>31901145</t>
  </si>
  <si>
    <t>FERIAS - 1/3 CONSTITUCIONAL</t>
  </si>
  <si>
    <t>31901146</t>
  </si>
  <si>
    <t>FERIAS - PAGAMENTO ANTECIPADO</t>
  </si>
  <si>
    <t>154503263522024NE700008</t>
  </si>
  <si>
    <t>31901632</t>
  </si>
  <si>
    <t>SUBSTITUICOES</t>
  </si>
  <si>
    <t>154503263522024NE700009</t>
  </si>
  <si>
    <t>31909114</t>
  </si>
  <si>
    <t>SENT.JUD.NAO TRANS JULG CARAT CONT AT CIVIL</t>
  </si>
  <si>
    <t>154503263522024NE700010</t>
  </si>
  <si>
    <t>31909211</t>
  </si>
  <si>
    <t>VENCIMENTOS E VANTAGENS FIXAS - PESSOAL CIVIL</t>
  </si>
  <si>
    <t>154503263522024NE700011</t>
  </si>
  <si>
    <t>31909416</t>
  </si>
  <si>
    <t>INDENIZACAO EM DECORRENCIA DE ADESAO AO PDV - PROGRAMA DE DESLIGAMENTO E/OU DEMISSAO VOLUNTARIA</t>
  </si>
  <si>
    <t>154503263522024NE700021</t>
  </si>
  <si>
    <t>PLANO EXECUTIVO FEDERAL</t>
  </si>
  <si>
    <t>31900706</t>
  </si>
  <si>
    <t>CONTRIBUICAO PATRONAL - FUNPRESP LEI 12618/12</t>
  </si>
  <si>
    <t>154503263522024NE700022</t>
  </si>
  <si>
    <t>SECRET. ESPECIAL DA RECEITA FEDERAL DO BRASIL</t>
  </si>
  <si>
    <t>154503263522024NE700023</t>
  </si>
  <si>
    <t>SECRETARIA DO TESOURO NACIONAL/CGTES/STN</t>
  </si>
  <si>
    <t>33914712</t>
  </si>
  <si>
    <t>CONTRIBUICAO P/ O PIS/PASEP</t>
  </si>
  <si>
    <t>23006.024788/2023-90</t>
  </si>
  <si>
    <t>154503263522024NE000049</t>
  </si>
  <si>
    <t>CONTRIBUICAO PARA O PSS POR SERVIDOR AFASTADO SEM REMUNERACAO - DANNY HIDEKI ITOKAZU</t>
  </si>
  <si>
    <t>23006.003032/2021-45</t>
  </si>
  <si>
    <t>154503263522024NE000051</t>
  </si>
  <si>
    <t>CONTRIBUICAO PARA O PSS POR SERVIDOR AFASTADO SEM REMUNERACAO - FLAVIO EDUARDO AOKI HORITA</t>
  </si>
  <si>
    <t>154503263522024NE700024</t>
  </si>
  <si>
    <t>FOLHA DE PAGAMENTO - JANEIRO 2024</t>
  </si>
  <si>
    <t>27/02/2024</t>
  </si>
  <si>
    <t>23006.004145/2024-19</t>
  </si>
  <si>
    <t>154503263522024NE700025</t>
  </si>
  <si>
    <t>FOLHA DE PAGAMENTO - FEVEREIRO 2024</t>
  </si>
  <si>
    <t>154503263522024NE700026</t>
  </si>
  <si>
    <t>154503263522024NE700027</t>
  </si>
  <si>
    <t>31900412</t>
  </si>
  <si>
    <t>FERIAS VENCIDAS/PROPORCIONAIS - CONTRATO TEMPORARIO</t>
  </si>
  <si>
    <t>31900413</t>
  </si>
  <si>
    <t>13¤ SALARIO - CONTRATO TEMPORARIO</t>
  </si>
  <si>
    <t>31900414</t>
  </si>
  <si>
    <t>FERIAS - ABONO CONSTITUCIONAL - CONTRATO TEMPORARIO</t>
  </si>
  <si>
    <t>154503263522024NE700028</t>
  </si>
  <si>
    <t>154503263522024NE700029</t>
  </si>
  <si>
    <t>154503263522024NE700030</t>
  </si>
  <si>
    <t>154503263522024NE700031</t>
  </si>
  <si>
    <t>154503263522024NE700032</t>
  </si>
  <si>
    <t>154503263522024NE700043</t>
  </si>
  <si>
    <t>134.572,87</t>
  </si>
  <si>
    <t>154503263522024NE700044</t>
  </si>
  <si>
    <t>154503263522024NE700045</t>
  </si>
  <si>
    <t>154503263522024NE000071</t>
  </si>
  <si>
    <t>154503263522024NE000072</t>
  </si>
  <si>
    <t>CONTRIBUICOES PARA O PSS DE SERVIDORES AFASTADOS/LICENCIADOS SEM REMUNERACAO - DANNY HIDEKI ITOKAZU</t>
  </si>
  <si>
    <t>06/03/2024</t>
  </si>
  <si>
    <t>154503263522024NE000075</t>
  </si>
  <si>
    <t>154503263522024NE000076</t>
  </si>
  <si>
    <t>154503263522024NE000080</t>
  </si>
  <si>
    <t>154503263522024NE700047</t>
  </si>
  <si>
    <t>23006.006472/2024-05</t>
  </si>
  <si>
    <t>154503263522024NE700049</t>
  </si>
  <si>
    <t>FOLHA DE PAGAMENTO DE MARCO/2024</t>
  </si>
  <si>
    <t>31900107</t>
  </si>
  <si>
    <t>FERIAS VENCIDAS E PROPOR A APOSENTADOS CIVIS</t>
  </si>
  <si>
    <t>154503263522024NE700050</t>
  </si>
  <si>
    <t>154503263522024NE700051</t>
  </si>
  <si>
    <t>31900417</t>
  </si>
  <si>
    <t>INDENIZACAO œ 2º ART.12 LEI 8.745/93</t>
  </si>
  <si>
    <t>154503263522024NE700052</t>
  </si>
  <si>
    <t>154503263522024NE700053</t>
  </si>
  <si>
    <t>154503263522024NE700054</t>
  </si>
  <si>
    <t>154503263522024NE700055</t>
  </si>
  <si>
    <t>154503263522024NE700056</t>
  </si>
  <si>
    <t>154503263522024NE700066</t>
  </si>
  <si>
    <t>154503263522024NE700067</t>
  </si>
  <si>
    <t>154503263522024NE700068</t>
  </si>
  <si>
    <t>154503263522024NE700017</t>
  </si>
  <si>
    <t>33903607</t>
  </si>
  <si>
    <t>ESTAGIARIOS</t>
  </si>
  <si>
    <t>154503263522024NE700037</t>
  </si>
  <si>
    <t>23006.005859/2024-36</t>
  </si>
  <si>
    <t>154503263522024NE700048</t>
  </si>
  <si>
    <t>ASSOCIADO AO PROCESSO 23006.004145/2024-19 - FOLHA DE PAGAMENTO - FEVEREIRO/2024 PARA REGULARIZACAO DE PAGAMENTO A ESTAGIARIO</t>
  </si>
  <si>
    <t>154503263522024NE700062</t>
  </si>
  <si>
    <t>24/01/2024</t>
  </si>
  <si>
    <t>23006.000310/2024-55</t>
  </si>
  <si>
    <t>154503263522024NE000022</t>
  </si>
  <si>
    <t>REPASSE MENSAL DE VALORES PER CAPITA A GEAP - DEZEMBRO/2023</t>
  </si>
  <si>
    <t>GEAP AUTOGESTAO EM SAUDE</t>
  </si>
  <si>
    <t>ASSISTENCIA MEDICA E ODONTOLOGICA DE CIVIS - COMPLEMENTACAO DA UNIAO</t>
  </si>
  <si>
    <t>33909308</t>
  </si>
  <si>
    <t>RESSARCIMENTO ASSISTENCIA MEDICA/ODONTOLOGICA</t>
  </si>
  <si>
    <t>154503263522024NE700012</t>
  </si>
  <si>
    <t>0005</t>
  </si>
  <si>
    <t>AUXILIO-ALIMENTACAO DE CIVIS ATIVOS</t>
  </si>
  <si>
    <t>33900421</t>
  </si>
  <si>
    <t>AUXILIO-ALIMENTACAO</t>
  </si>
  <si>
    <t>154503263522024NE700013</t>
  </si>
  <si>
    <t>ASSISTENCIA PRE-ESCOLAR AOS DEPENDENTES DE SERVIDORES CIVIS E DE EMPREGADOS</t>
  </si>
  <si>
    <t>33900422</t>
  </si>
  <si>
    <t>AUXILIO-CRECHE</t>
  </si>
  <si>
    <t>154503263522024NE700014</t>
  </si>
  <si>
    <t>AUXILIO-TRANSPORTE DE CIVIS ATIVOS</t>
  </si>
  <si>
    <t>33900423</t>
  </si>
  <si>
    <t>AUXILIO-TRANSPORTE</t>
  </si>
  <si>
    <t>154503263522024NE700015</t>
  </si>
  <si>
    <t>0009</t>
  </si>
  <si>
    <t>AUXILIO-FUNERAL E NATALIDADE DE CIVIS</t>
  </si>
  <si>
    <t>33900805</t>
  </si>
  <si>
    <t>AUXILIO NATALIDADE ATIVO CIVIL</t>
  </si>
  <si>
    <t>154503263522024NE700016</t>
  </si>
  <si>
    <t>33900809</t>
  </si>
  <si>
    <t>AUXILIO-CRECHE CIVIL</t>
  </si>
  <si>
    <t>154503263522024NE700018</t>
  </si>
  <si>
    <t>33904601</t>
  </si>
  <si>
    <t>AUXILIO-ALIMENTACAO CIVIS</t>
  </si>
  <si>
    <t>154503263522024NE700019</t>
  </si>
  <si>
    <t>33904901</t>
  </si>
  <si>
    <t>AUXILIO-TRANSPORTE CIVIS</t>
  </si>
  <si>
    <t>33904903</t>
  </si>
  <si>
    <t>AUXILIO-TRANSPORTE ESTAGIARIOS</t>
  </si>
  <si>
    <t>154503263522024NE700020</t>
  </si>
  <si>
    <t>23006.001455/2024-73</t>
  </si>
  <si>
    <t>154503263522024NE000036</t>
  </si>
  <si>
    <t>REPASSE MENSAL DE VALORES PER CAPITA A GEAP - JANEIRO/2024</t>
  </si>
  <si>
    <t>154503263522024NE700033</t>
  </si>
  <si>
    <t>154503263522024NE700034</t>
  </si>
  <si>
    <t>154503263522024NE700035</t>
  </si>
  <si>
    <t>154503263522024NE700036</t>
  </si>
  <si>
    <t>154503263522024NE700038</t>
  </si>
  <si>
    <t>154503263522024NE700039</t>
  </si>
  <si>
    <t>154503263522024NE700041</t>
  </si>
  <si>
    <t>33909208</t>
  </si>
  <si>
    <t>OUTROS BENEF.ASSIST.DO SERVIDOR E DO MILITAR</t>
  </si>
  <si>
    <t>154503263522024NE700042</t>
  </si>
  <si>
    <t>23006.004780/2024-98</t>
  </si>
  <si>
    <t>154503263522024NE000123</t>
  </si>
  <si>
    <t>REPASSE MENSAL DE VALORES PER CAPITA A GEAP - FEVEIRO/2024</t>
  </si>
  <si>
    <t>154503263522024NE700057</t>
  </si>
  <si>
    <t>154503263522024NE700058</t>
  </si>
  <si>
    <t>154503263522024NE700059</t>
  </si>
  <si>
    <t>154503263522024NE700060</t>
  </si>
  <si>
    <t>154503263522024NE700061</t>
  </si>
  <si>
    <t>154503263522024NE700063</t>
  </si>
  <si>
    <t>154503263522024NE700064</t>
  </si>
  <si>
    <t>154503263522024NE700065</t>
  </si>
  <si>
    <t>10/01/2024</t>
  </si>
  <si>
    <t>23006.000280/2024-87</t>
  </si>
  <si>
    <t>154503263522024NE600006</t>
  </si>
  <si>
    <t>GABINETE DA REITORIA- DIARIAS INTERNACIONAIS PARA SERVIDORES</t>
  </si>
  <si>
    <t>23006.027225/2023-53</t>
  </si>
  <si>
    <t>154503263522024NE000037</t>
  </si>
  <si>
    <t>PAGAMENTO DE INSCRICAO PARA PARTICIPACAO DO REITOR NO EVENTO INTERNACIONAL CONGRESSO UNIVERSIDAD 2024 - 14º CONGRESSO INTERNACIONAL DE EDUCACAO SUPERIOR</t>
  </si>
  <si>
    <t>DACIO ROBERTO MATHEUS</t>
  </si>
  <si>
    <t>23006.004764/2024-03</t>
  </si>
  <si>
    <t>154503263522024NE600026</t>
  </si>
  <si>
    <t>CMCC - DIARIAS INTERNACIONAL PARA SERVIDORES</t>
  </si>
  <si>
    <t>154503263522024NE000002</t>
  </si>
  <si>
    <t>23006.000179/2024-26</t>
  </si>
  <si>
    <t>154503263522024NE600002</t>
  </si>
  <si>
    <t>ARI - DIARIAS INTERNACIONAL PARA SERVIDORES</t>
  </si>
  <si>
    <t>23006.000709/2024-36</t>
  </si>
  <si>
    <t>154503263522024NE000035</t>
  </si>
  <si>
    <t>INSCRICAO NO 14º CONGRESSO INTERNACIONAL DE EDUCACAO SUPERIOR - UNIVERSIDAD 2024 - DALMO MANDELLI</t>
  </si>
  <si>
    <t>23006.027988/2023-02</t>
  </si>
  <si>
    <t>154503263522024NE400035</t>
  </si>
  <si>
    <t>PAGAMENTO DE BOLSA NA MODALIDADE BOLSA MOBILIDADE INTERNACIONAL DE GRADUACAO INCOMING, NO AMBITO DO PROGRAMA ESCALA PARA ESTUDANTES DE GRADUACAO, DA ASSOCIACAO DE UNIVERSIDADES DO GRUPO MONTEVIDEU</t>
  </si>
  <si>
    <t>18/01/2024</t>
  </si>
  <si>
    <t>23006.000833/2024-00</t>
  </si>
  <si>
    <t>154503263522024NE600012</t>
  </si>
  <si>
    <t>DIARIAS 2024 - NETEL</t>
  </si>
  <si>
    <t>31/01/2024</t>
  </si>
  <si>
    <t>23006.009464/2023-21</t>
  </si>
  <si>
    <t>154503263522024NE000029</t>
  </si>
  <si>
    <t>AQUISICAO DE PAPEL HIGIENICO E PAPEL TOALHA</t>
  </si>
  <si>
    <t>QUALITY MAX INDUSTRIA E COMERCIO DE PRODUTOS DE LIMPEZA</t>
  </si>
  <si>
    <t>33903022</t>
  </si>
  <si>
    <t>MATERIAL DE LIMPEZA E PROD. DE HIGIENIZACAO</t>
  </si>
  <si>
    <t>01/02/2024</t>
  </si>
  <si>
    <t>23006.009465/2023-76</t>
  </si>
  <si>
    <t>154503263522024NE000031</t>
  </si>
  <si>
    <t>AQUISICAO DE CAFE, ACUCAR E COPOS DESCARTAVEIS</t>
  </si>
  <si>
    <t>KAWAN HIDEYUKI HATTANO</t>
  </si>
  <si>
    <t>33903007</t>
  </si>
  <si>
    <t>GENEROS DE ALIMENTACAO</t>
  </si>
  <si>
    <t>154503263522024NE000032</t>
  </si>
  <si>
    <t>CAFE COLISEU LTDA</t>
  </si>
  <si>
    <t>154503263522024NE000033</t>
  </si>
  <si>
    <t>PLANETA COMERCIO E DISTRIBUICAO DE EQUIPAMENTOS E PROD</t>
  </si>
  <si>
    <t>23006.007431/2021-85</t>
  </si>
  <si>
    <t>154503263522024NE000041</t>
  </si>
  <si>
    <t>CONTRATACAO DE EMPRESA ESPECIALIZADA NA PRESTACAO DE SERVICO DE COLETA, TRANSPORTE, TRATAMENTO E DESTINACAO FINAL DE RESIDUOS INFECTANTES DAS CATEGORIAS A E E PARA O CAMPUS SAO BERNARDO DO CAMPO DA FUNDACAO UNIVERSIDADE FEDERAL DO ABC</t>
  </si>
  <si>
    <t>MUNICIPIO DE SAO BERNARDO DO CAMPO</t>
  </si>
  <si>
    <t>33903978</t>
  </si>
  <si>
    <t>LIMPEZA E CONSERVACAO</t>
  </si>
  <si>
    <t>23006.027615/2022-42</t>
  </si>
  <si>
    <t>154503263522024NE000043</t>
  </si>
  <si>
    <t>PRESTACAO DE SERVICOS DE COPEIRAGEM NAS DEPENDENCIAS DA UFABC</t>
  </si>
  <si>
    <t>POLYVALENTE SERVICOS E APOIO ADMINISTRATIVO LTDA</t>
  </si>
  <si>
    <t>33903705</t>
  </si>
  <si>
    <t>SERVICOS DE COPA E COZINHA</t>
  </si>
  <si>
    <t>23006.027773/2022-01</t>
  </si>
  <si>
    <t>154503263522024NE000044</t>
  </si>
  <si>
    <t>CONTRATACAO DE EMPRESA ESPECIALIZADA PARA PRESTACAO DE SERVICOS DE LIMPEZA, ASSEIO E CONSERVACAO NAS DEPENDENCIAS DA UFABC</t>
  </si>
  <si>
    <t>VIVA SERVICOS LTDA</t>
  </si>
  <si>
    <t>33903702</t>
  </si>
  <si>
    <t>23006.023741/2023-17</t>
  </si>
  <si>
    <t>154503263522024NE000058</t>
  </si>
  <si>
    <t>ATA DE REGISTRO DE PRECOS PARA CONTRATACAO DE INSUMOS PARA COLETA DE RESIDUOS.</t>
  </si>
  <si>
    <t>QKZ COMERCIAL LTDA</t>
  </si>
  <si>
    <t>154503263522024NE000059</t>
  </si>
  <si>
    <t>EVX PLASTIC DISTRIBUIDORA E COMERCIO LTDA</t>
  </si>
  <si>
    <t>154503263522024NE000069</t>
  </si>
  <si>
    <t>NK COMERCIO DE PAPEIS LTDA</t>
  </si>
  <si>
    <t>07/03/2024</t>
  </si>
  <si>
    <t>154503263522024NE000077</t>
  </si>
  <si>
    <t>13/03/2024</t>
  </si>
  <si>
    <t>23006.004792/2020-99</t>
  </si>
  <si>
    <t>154503263522024NE000083</t>
  </si>
  <si>
    <t>CONTRATACAO DE EMPRESA ESPECIALIZADA NA PRESTACAO DE SERVICOS DE ACONDICIONAMENTO,COLETA, TRANSPORTE, TRATAMENTO E DESTINACAO FINAL DE RESIDUOS QUIMICOS PRODUZIDOS NASDEPENDENCIAS DOS CAMPI DA UFABC</t>
  </si>
  <si>
    <t>RECINTEC TECNOLOGIAS AMBIENTAIS LTDA</t>
  </si>
  <si>
    <t>33903975</t>
  </si>
  <si>
    <t>SERVICO DE INCINERACAO,DESTRUICAO E DEMOLICAO</t>
  </si>
  <si>
    <t>23006.015344/2023-63</t>
  </si>
  <si>
    <t>154503263522024NE000089</t>
  </si>
  <si>
    <t>ATA DE REGISTRO DE PRECOS PARA AQUISICAO DE MATERIAL DE CONSUMO (REAGENTES) - PARA A COORDENACAO DOS LABORATORIOS DIDATICOS DA FUNDACAO UNIVERSIDADE FEDERAL DO ABC  UFABC</t>
  </si>
  <si>
    <t>BIO SCIE INDUSTRIA E COMERCIO LTDA</t>
  </si>
  <si>
    <t>33903011</t>
  </si>
  <si>
    <t>MATERIAL QUIMICO</t>
  </si>
  <si>
    <t>154503263522024NE000090</t>
  </si>
  <si>
    <t>CELLCO BIOTEC DO BRASIL LTDA.</t>
  </si>
  <si>
    <t>154503263522024NE000092</t>
  </si>
  <si>
    <t>ATA DE REGISTRO DE PRECOS PARA AQUISICAO DE MATERIAL DE CONSUMO (REAGENTES) - PARA A COORDENACAO DOS LABORATORIOS DIDATICOS DA FUNDACAO UNIVERSIDADE FEDERAL DO ABC - UFABC</t>
  </si>
  <si>
    <t>LABTEST DIAGNOSTICA S/A</t>
  </si>
  <si>
    <t>154503263522024NE000093</t>
  </si>
  <si>
    <t>LIFE TECHNOLOGIES BRASIL COMERCIO E INDUSTRIA DE PRODUT</t>
  </si>
  <si>
    <t>33903040</t>
  </si>
  <si>
    <t>MATERIAL BIOLOGICO</t>
  </si>
  <si>
    <t>154503263522024NE000094</t>
  </si>
  <si>
    <t>LILIANE ALARCAO DIAS CORREA RAMANZINI</t>
  </si>
  <si>
    <t>154503263522024NE000095</t>
  </si>
  <si>
    <t>LSC COMERCIAL EIRELI</t>
  </si>
  <si>
    <t>154503263522024NE000096</t>
  </si>
  <si>
    <t>MERCK S/A</t>
  </si>
  <si>
    <t>154503263522024NE000097</t>
  </si>
  <si>
    <t>MOLECULAR BIOTECNOLOGIA LTDA</t>
  </si>
  <si>
    <t>154503263522024NE000098</t>
  </si>
  <si>
    <t>OBAH PRODUTOS E SERVICOS PARA SEGURANCA E ENSINO EIRELI</t>
  </si>
  <si>
    <t>154503263522024NE000100</t>
  </si>
  <si>
    <t>ORBITAL PRODUTOS PARA LABORATORIOS LTDA</t>
  </si>
  <si>
    <t>154503263522024NE000101</t>
  </si>
  <si>
    <t>PROMEGA BIOTECNOLOGIA DO BRASIL LTDA.</t>
  </si>
  <si>
    <t>154503263522024NE000102</t>
  </si>
  <si>
    <t>REY-GLASS COMERCIAL E SERVICOS LTDA</t>
  </si>
  <si>
    <t>154503263522024NE000103</t>
  </si>
  <si>
    <t>SIGMA-ALDRICH BRASIL LTDA</t>
  </si>
  <si>
    <t>154503263522024NE000104</t>
  </si>
  <si>
    <t>ZELLATECK COMERCIO E IMPORTACAO LTDA</t>
  </si>
  <si>
    <t>154503263522024NE000091</t>
  </si>
  <si>
    <t>GENESIS QUIMICA LTDA</t>
  </si>
  <si>
    <t>154503263522024NE000116</t>
  </si>
  <si>
    <t>ADONEX COMERCIO DE PRODUTOS PARA LABORATORIO LTDA</t>
  </si>
  <si>
    <t>154503263522024NE000117</t>
  </si>
  <si>
    <t>ALCACER EQUIPAMENTOS E PRODUTOS PARA LABORATORIOS LTDA</t>
  </si>
  <si>
    <t>23006.001295/2024-62</t>
  </si>
  <si>
    <t>154503263522024NE000086</t>
  </si>
  <si>
    <t>CONTRATACAO DE SERVICOS DE REGENCIA INCLUINDO UM PIANISTA CORREPETIDOR PARA ATENDIMENTO DO PROJETO CULTURAL CORO DA UFABC DA PRO-REITORIA DE EXTENSAO E CULTURA - PROEC</t>
  </si>
  <si>
    <t>17.555.033 ANDRE LUIZ MARTINEZ SANT ANNA</t>
  </si>
  <si>
    <t>23006.001906/2024-72</t>
  </si>
  <si>
    <t>154503263522024NE000122</t>
  </si>
  <si>
    <t>CONTRATACAO DE SERVICOS DE FORNECIMENTO DE KIT LANCHES PARA ATENDIMENTO AS DEMANDAS DA PRO-REITORIA DE EXTENSAO E CULTURA - PROEC</t>
  </si>
  <si>
    <t>05/03/2024</t>
  </si>
  <si>
    <t>23006.003118/2024-11</t>
  </si>
  <si>
    <t>154503263522024NE000073</t>
  </si>
  <si>
    <t>PAGAMENTO DE INSCRICAO NO PREMIO JABUTI ACADEMICO 2024</t>
  </si>
  <si>
    <t>CAMARA BRASILEIRA DO LIVRO</t>
  </si>
  <si>
    <t>33903965</t>
  </si>
  <si>
    <t>SERVICOS DE APOIO AO ENSINO</t>
  </si>
  <si>
    <t>23006.011036/2023-69</t>
  </si>
  <si>
    <t>154503263522024NE000028</t>
  </si>
  <si>
    <t>AQUISICAO DE FITAS E CORRELATOS</t>
  </si>
  <si>
    <t>EAR MIX DISTRIBUIDORA LTDA</t>
  </si>
  <si>
    <t>33903016</t>
  </si>
  <si>
    <t>MATERIAL DE EXPEDIENTE</t>
  </si>
  <si>
    <t>154503263522024NE000030</t>
  </si>
  <si>
    <t>AQUISICAO DE CADEADOS, CHAVEIROS E CORRELATOS.</t>
  </si>
  <si>
    <t>PRACIMAX CASA E CONSTRUCAO LTDA</t>
  </si>
  <si>
    <t>33903028</t>
  </si>
  <si>
    <t>MATERIAL DE PROTECAO E SEGURANCA</t>
  </si>
  <si>
    <t>23006.013882/2023-13</t>
  </si>
  <si>
    <t>154503263522024NE000034</t>
  </si>
  <si>
    <t>AQUISICAO DE INSUMOS DE PISCINA</t>
  </si>
  <si>
    <t>SANIGRAN LTDA</t>
  </si>
  <si>
    <t>23006.015383/2023-61</t>
  </si>
  <si>
    <t>154503263522024NE000070</t>
  </si>
  <si>
    <t>AQUISICAO DE NOBREAKS</t>
  </si>
  <si>
    <t>18.760.966 ELIANY REGINA FRALLONARDO</t>
  </si>
  <si>
    <t>33903017</t>
  </si>
  <si>
    <t>MATERIAL DE TIC - MATERIAL DE CONSUMO</t>
  </si>
  <si>
    <t>23006.000287/2019-31</t>
  </si>
  <si>
    <t>154503263522024NE000013</t>
  </si>
  <si>
    <t>CONTRATACAO DE EMPRESA PARA PRESTACAO DE SERVICOS DE JARDINAGEM</t>
  </si>
  <si>
    <t>RCA PRODUTOS E SERVICOS LTDA.</t>
  </si>
  <si>
    <t>23006.004338/2022-08</t>
  </si>
  <si>
    <t>154503263522024NE000012</t>
  </si>
  <si>
    <t>CONTRATACAO DE EMPRESA ESPECIALIZADA NA PRESTACAO DE SERVICOS CONTINUADOS DE MANUTENCAO PREVENTIVA E CORRETIVA NOS APARELHOS DE AR CONDICIONADO DA FUNDACAO UNIVERSIDADE FEDERAL DO ABC - UFABC.</t>
  </si>
  <si>
    <t>AIRTEMP CENTRAL DE SERVICOS E COMERCIO DE REFRIGERACAO</t>
  </si>
  <si>
    <t>33903917</t>
  </si>
  <si>
    <t>MANUT. E CONSERV. DE MAQUINAS E EQUIPAMENTOS</t>
  </si>
  <si>
    <t>26/01/2024</t>
  </si>
  <si>
    <t>23006.013560/2022-93</t>
  </si>
  <si>
    <t>154503263522024NE000023</t>
  </si>
  <si>
    <t>CONTRATACAO DE EMPRESA ESPECIALIZADA NA PRESTACAO DE SERVICOS TECNICOS DE ADEQUACOES, DE MANUTENCAO PREVENTIVA E CORRETIVA DE ELEVADORES E PLATAFORMA ELEVATORIA, INCLUIDO O FORNECIMENTO DE PECAS GENUINAS E ORIGINAIS, A SEREM REALIZADOS NAS INSTALACOES DO CAMPUS SANTO ANDRE DA FUNDACAO UNIVERSIDADE FEDERAL DO ABC  UFABC.</t>
  </si>
  <si>
    <t>ALPR - ELEVADORES LTDA</t>
  </si>
  <si>
    <t>33903916</t>
  </si>
  <si>
    <t>MANUTENCAO E CONSERV. DE BENS IMOVEIS</t>
  </si>
  <si>
    <t>23006.000040/2019-15</t>
  </si>
  <si>
    <t>154503263522024NE000045</t>
  </si>
  <si>
    <t>CONTRATACAO DE PESSOA JURIDICA PARA PRESTACAO DE SERVICOS DE GERENCIAMENTO DO ALMOXARIFADO</t>
  </si>
  <si>
    <t>PEDRO REGINALDO DE ALBERNAZ FARIA E FAGUNDES LTDA</t>
  </si>
  <si>
    <t>23006.015830/2021-10</t>
  </si>
  <si>
    <t>154503263522024NE000048</t>
  </si>
  <si>
    <t>CONTRATACAO DE SERVICOS CONTINUOS DE MANUTENCAO PREVENTIVA E CORRETIVA EM GMGS (GRUPOS MOTOR GERADOR) INSTALADOS NAS UNIDADES DA FUNDACAO UNIVERSIDADE FEDERAL DO ABC.</t>
  </si>
  <si>
    <t>UPS TECNOLOGIA LTDA</t>
  </si>
  <si>
    <t>23006.007293/2020-53</t>
  </si>
  <si>
    <t>154503263522024NE000064</t>
  </si>
  <si>
    <t>PRESTACAO DE SERVICOS CONTINUOS DE MANUTENCAO PREVENTIVA, CORRETIVA E PREDITIVA PREDIAL COM FORNECIMENTO DE MAO-DE-OBRA NOS CAMPUS DA FUNDACAO UNIVERSIDADE FEDERAL DO ABC</t>
  </si>
  <si>
    <t>ACTIVE ENGENHARIA LTDA</t>
  </si>
  <si>
    <t>154503263522024NE000118</t>
  </si>
  <si>
    <t>CONTRATACAO DE EMPRESA ESPECIALIZADA PARA A PRESTACAO DE SERVICOS CONTINUADOS DE MANUTENCAO PREVENTIVA E CORRETIVA NOS SISTEMAS DE AR-CONDICIONADO CENTRAL (SISTEMA VRV, VRF E SELF), AGUA GELADA, FAN COIL, DE APARELHOS DE AR-CONDICIONADO INDIVIDUAIS TIPO SPLIT, JANELA, SISTEMAS DE EXAUSTAO E OUTROS COM FORNECIMENTO DE PECAS E MATERIAIS, PARA O CAMPUS DE SANTO ANDRE E DE SAO BERNARDO DO CAMPO DA UFABC.</t>
  </si>
  <si>
    <t>23006.012894/2022-40</t>
  </si>
  <si>
    <t>154503263522024NE000042</t>
  </si>
  <si>
    <t>CONTRATACAO DE EMPRESA PARA PRESTACAO DE SERVICOS DE ZELADORIA E AJUDANTES GERAIS NA UFABC.</t>
  </si>
  <si>
    <t>23006.018111/2021-51</t>
  </si>
  <si>
    <t>154503263522024NE000084</t>
  </si>
  <si>
    <t>PRESTACAO DE SERVICOS CONTINUOS DE PORTARIA</t>
  </si>
  <si>
    <t>PROGRIDA - PRESTACAO DE SERVICOS LTDA</t>
  </si>
  <si>
    <t>23006.007369/2023-93</t>
  </si>
  <si>
    <t>154503263522024NE000085</t>
  </si>
  <si>
    <t>CONTRATACAO DE EMPRESA DE VIGILANCIA PATRIMONIAL DESARMADA.</t>
  </si>
  <si>
    <t>LOGICA SEGURANCA E VIGILANCIA LTDA</t>
  </si>
  <si>
    <t>33903703</t>
  </si>
  <si>
    <t>VIGILANCIA OSTENSIVA</t>
  </si>
  <si>
    <t>23006.000810/2024-9</t>
  </si>
  <si>
    <t>154503263522024NE000113</t>
  </si>
  <si>
    <t>LICENCA BASICA DE STREAMYARD</t>
  </si>
  <si>
    <t>MARIELLA BATARRA MIAN ZOTELLI</t>
  </si>
  <si>
    <t>33904006</t>
  </si>
  <si>
    <t>LOCACAO DE SOFTWARES</t>
  </si>
  <si>
    <t>23006.000070/2019-21</t>
  </si>
  <si>
    <t>154503263522024NE000050</t>
  </si>
  <si>
    <t>CONTRATACAO DE EMPRESA DE TELEFONIA FIXA</t>
  </si>
  <si>
    <t>WIRELESS COMM SERVICES LTDA</t>
  </si>
  <si>
    <t>33903958</t>
  </si>
  <si>
    <t>SERVICOS DE TELECOMUNICACOES</t>
  </si>
  <si>
    <t>23006.000376/2019-88</t>
  </si>
  <si>
    <t>154503263522024NE000060</t>
  </si>
  <si>
    <t>CONTRATACAO DE SERVICO DE SUPORTE DA CENTRAL TELEFONICA PABX</t>
  </si>
  <si>
    <t>3CORP TECHNOLOGY INFRAESTRUTURA DE TELECOM LTDA.</t>
  </si>
  <si>
    <t>33904011</t>
  </si>
  <si>
    <t>SUPORTE DE INFRAESTRUTURA DE TIC</t>
  </si>
  <si>
    <t>23006.007309/2020-28</t>
  </si>
  <si>
    <t>154503263522024NE000082</t>
  </si>
  <si>
    <t>CONTRATACAO DE EMPRESA ESPECIALIZADA PARA MANUTENCAO DO ICECUBE.</t>
  </si>
  <si>
    <t>LCSTECH COMERCIAL LTDA</t>
  </si>
  <si>
    <t>23006.007205/2020-13</t>
  </si>
  <si>
    <t>154503263522024NE000106</t>
  </si>
  <si>
    <t>LINK DE DADOS REDUNDANTE ENTRE OS CAMPI SANTO ANDRE E SAO BERNARDO.</t>
  </si>
  <si>
    <t>MENDEX NETWORKS TELECOMUNICACOES LTDA</t>
  </si>
  <si>
    <t>33904013</t>
  </si>
  <si>
    <t>COMUNICACAO DE DADOS E REDES EM GERAL</t>
  </si>
  <si>
    <t>23006.021463/2021-93</t>
  </si>
  <si>
    <t>154503263522024NE000114</t>
  </si>
  <si>
    <t>CONTRATACAO DE SERVICOS DE TELEFONIA MOVEL</t>
  </si>
  <si>
    <t>TIM S A</t>
  </si>
  <si>
    <t>154503263522024NE000115</t>
  </si>
  <si>
    <t>33904014</t>
  </si>
  <si>
    <t>TELEFONIA FIXA E MOVEL - PACOTE DE COMUNICACAO DE DADOS</t>
  </si>
  <si>
    <t>23006.012651/2023-92</t>
  </si>
  <si>
    <t>154503263522024NE000057</t>
  </si>
  <si>
    <t>CONTRATACAO DE SERVICOS DE FORNECIMENTO DE LICENCA CORPORATIVA (ASSINATURA) DE SOFTWARE PARA ELABORACAO DE ORCAMENTOS DE REFERENCIA DE OBRAS E SERVICOS DE ENGENHARIA, EM PLATAFORMA WEB.</t>
  </si>
  <si>
    <t>3F LTDA</t>
  </si>
  <si>
    <t>23006.023649/2023-49</t>
  </si>
  <si>
    <t>154503263522024NE000120</t>
  </si>
  <si>
    <t>AQUISICAO DE LICENCA DE SOFTWARE STATA PARA UTILIZACAO EM AULAS PRATICAS DOS CURSOS DE GRADUACAO DO CECS</t>
  </si>
  <si>
    <t>DENY LUIS COSTA BORGES 07282987670</t>
  </si>
  <si>
    <t>154503263522024NE000021</t>
  </si>
  <si>
    <t>JUROS/MULTA - CONTRATACAO DE EMPRESA PARA PRESTACAO DE SERVICOS DE JARDINAGEM</t>
  </si>
  <si>
    <t>33903937</t>
  </si>
  <si>
    <t>154503263522024NE000016</t>
  </si>
  <si>
    <t>JUROS/MULTA - CONTRATACAO DE EMPRESA ESPECIALIZADA PARA A PRESTACAO DE SERVICOS CONTINUADOS DE MANUTENCAO PREVENTIVA E CORRETIVA NOS SISTEMAS DE AR-CONDICIONADO CENTRAL (SISTEMA VRV, VRF E SELF), AGUA GELADA, FAN COIL, DE APARELHOS DE AR-CONDICIONADO INDIVIDUAIS TIPO SPLIT, JANELA, SISTEMAS DE EXAUSTAO E OUTROS COM FORNECIMENTO DE PECAS E MATERIAIS, PARA O CAMPUS DE SANTO ANDRE E DE SAO BERNARDO DO CAMPO DA UFABC.</t>
  </si>
  <si>
    <t>154503263522024NE000020</t>
  </si>
  <si>
    <t>JUROS/MULTA - PRESTACAO DE SERVICOS CONTINUOS DE MANUTENCAO PREVENTIVA, CORRETIVA E PREDITIVA PREDIAL COM FORNECIMENTO DE MAO-DE-OBRA NOS CAMPUS DA FUNDACAO UNIVERSIDADE FEDERAL DO ABC</t>
  </si>
  <si>
    <t>154503263522024NE000017</t>
  </si>
  <si>
    <t>CONTRATACAO DE EMPRESA DE VIGILANCIA PATRIMONIAL DESARMADA - JUROS/MULTA</t>
  </si>
  <si>
    <t>154503263522024NE000019</t>
  </si>
  <si>
    <t>JUROS/MULTA CONTRATACAO DE EMPRESA PARA PRESTACAO DE SERVICOS DE ZELADORIA E AJUDANTES GERAIS NA UFABC</t>
  </si>
  <si>
    <t>154503263522024NE000015</t>
  </si>
  <si>
    <t>JUROS/MULTA - PRESTACAO DE SERVICOS CONTINUOS DE PORTARIA</t>
  </si>
  <si>
    <t>154503263522024NE000014</t>
  </si>
  <si>
    <t>154503263522024NE000018</t>
  </si>
  <si>
    <t>JUROS/MULTA - CONTRATACAO DE EMPRESA ESPECIALIZADA PARA PRESTACAO DE SERVICOS DE LIMPEZA, ASSEIO E CONSERVACAO NAS DEPENDENCIAS DA UFABC</t>
  </si>
  <si>
    <t>154503263522024NE000067</t>
  </si>
  <si>
    <t>154503263522024NE000066</t>
  </si>
  <si>
    <t>154503263522024NE000024</t>
  </si>
  <si>
    <t>154503263522024NE000025</t>
  </si>
  <si>
    <t>CONTRATACAO DE PESSOA JURIDICA ESPECIALIZADA PARA PRESTACAO DOS SERVICOS DE TRANSPORTEDE PASSAGEIROS, TRANSPORTE UNIVERSITARIO, DE FORMA CONTINUA, PARA ATENDIMENTO DOSDESLOCAMENTOS DA COMUNIDADE ACADEMICA DA FUNDACAO UNIVERSIDADE FEDERAL DO ABC - UFABC</t>
  </si>
  <si>
    <t>154503263522024NE000040</t>
  </si>
  <si>
    <t>CONTRATACAO DE PESSOA JURIDICA ESPECIALIZADA NA PRESTACAO DOS SERVICOS TERCEIRIZADOS DE CONDUCAO DE VEICULOS AUTOMOTORES PERTENCENTES A FROTA OFICIAL DA FUNDACAO UNIVERSIDADE FEDERAL DO ABC-  UFABC</t>
  </si>
  <si>
    <t>154503263522024NE000107</t>
  </si>
  <si>
    <t>REGISTRO DE PRECOS PARA EVENTUAL CONTRATACAO DE PESSOA JURIDICA ESPECIALIZADA PARA A PRESTACAO DE SERVICOS DE TRANSPORTE DE PASSAGEIROS DE FORMA EVENTUAL, CONFORMEDEMANDA, COM FORNECIMENTO DE ONIBUS, MICRO-ONIBUS E VANS CONVENCIONAIS, INCLUINDOMOTORISTA, FORNECIMENTO DE COMBUSTIVEL, SEGURO E MANUTENCAO DOS VEICULOS, PARAATENDIMENTO DE DEMANDAS DE VIAGENS MUNICIPAIS, INTERMUNICIPAIS E INTERESTADUAIS</t>
  </si>
  <si>
    <t>154503263522024NE000108</t>
  </si>
  <si>
    <t>REGISTRO DE PRECOS PARA EVENTUAL CONTRATACAO DE PESSOA JURIDICA ESPECIALIZADA PARA APRESTACAO DE SERVICOS DE TRANSPORTE DE PASSAGEIROS DE FORMA EVENTUAL, CONFORMEDEMANDA, COM FORNECIMENTO DE ONIBUS, MICRO-ONIBUS E VANS CONVENCIONAIS, INCLUINDOMOTORISTA, FORNECIMENTO DE COMBUSTIVEL, SEGURO E MANUTENCAO DOS VEICULOS, PARAATENDIMENTO DE DEMANDAS DE VIAGENS MUNICIPAIS, INTERMUNICIPAIS E INTERESTADUAIS</t>
  </si>
  <si>
    <t>23006.000369/2024-4</t>
  </si>
  <si>
    <t>154503263522024NE600015</t>
  </si>
  <si>
    <t>DIARIAS NACIONAIS - PROPES</t>
  </si>
  <si>
    <t>23006.000369/2024-43</t>
  </si>
  <si>
    <t>154503263522024NE600016</t>
  </si>
  <si>
    <t>23006.000371/2024-12</t>
  </si>
  <si>
    <t>154503263522024NE600003</t>
  </si>
  <si>
    <t>NUCLEOS ESTRATEGICOS DE PESQUISA- DIARIA NACIONAL PARA SERVIDORES</t>
  </si>
  <si>
    <t>154503263522024NE600004</t>
  </si>
  <si>
    <t>NUCLEOS ESTRATEGICOS DE PESQUISA- DIARIA NACIONAL PARA COLABORADORES</t>
  </si>
  <si>
    <t>154503263522024NE600005</t>
  </si>
  <si>
    <t>GABINETE DA REITORIA - DIARIAS NACIONAIS PARA SERVIDORES</t>
  </si>
  <si>
    <t>23006.004880/2024-14</t>
  </si>
  <si>
    <t>154503263522024NE600024</t>
  </si>
  <si>
    <t>ACI - DIARIAS NACIONAL PARA SERVIDORES.</t>
  </si>
  <si>
    <t xml:space="preserve"> 23006.004764/2024-0</t>
  </si>
  <si>
    <t>154503263522024NE600025</t>
  </si>
  <si>
    <t>CMCC- DIARIAS NACIONAL PARA SERVIDORES</t>
  </si>
  <si>
    <t>154503263522024NE600027</t>
  </si>
  <si>
    <t>CMCC - DIARIAS  NACIONAL PARA COLABORADORES</t>
  </si>
  <si>
    <t>23006.001776/2024-78</t>
  </si>
  <si>
    <t>154503263522024NE600020</t>
  </si>
  <si>
    <t>DIARIAS - PROGRAD</t>
  </si>
  <si>
    <t>23006.001093/2024-11</t>
  </si>
  <si>
    <t>154503263522024NE600018</t>
  </si>
  <si>
    <t>PROEC - DIARIAS NACIONAL PARA SERVIDORES</t>
  </si>
  <si>
    <t>154503263522024NE600019</t>
  </si>
  <si>
    <t>PROEC - DIARIAS NACIONAL PARA COLABORADORES</t>
  </si>
  <si>
    <t>154503263522024NE000001</t>
  </si>
  <si>
    <t>23006.000808/2024-18</t>
  </si>
  <si>
    <t>154503263522024NE600009</t>
  </si>
  <si>
    <t>DIARIAS 2024 - PROPLADI</t>
  </si>
  <si>
    <t>23006.003473/2024-90</t>
  </si>
  <si>
    <t>154503263522024NE600022</t>
  </si>
  <si>
    <t>DIARIAS PROAP</t>
  </si>
  <si>
    <t>154503263522024NE600001</t>
  </si>
  <si>
    <t>ARI - DIARIAS NACIONAIS PARA SERVIDORES</t>
  </si>
  <si>
    <t>23006.000934/2024-72</t>
  </si>
  <si>
    <t>154503263522024NE600007</t>
  </si>
  <si>
    <t>DIARIAS 2024 - PROPG</t>
  </si>
  <si>
    <t>154503263522024NE600008</t>
  </si>
  <si>
    <t>23006.003420/2024-79</t>
  </si>
  <si>
    <t>154503263522024NE600023</t>
  </si>
  <si>
    <t>DIARIAS NTI</t>
  </si>
  <si>
    <t>23006.001117/2024-31</t>
  </si>
  <si>
    <t>154503263522024NE600017</t>
  </si>
  <si>
    <t>DIARIAS 2024 - SPO</t>
  </si>
  <si>
    <t>154503263522024NE600010</t>
  </si>
  <si>
    <t>154503263522024NE600011</t>
  </si>
  <si>
    <t>23006.000707/2024-47</t>
  </si>
  <si>
    <t>154503263522024NE600013</t>
  </si>
  <si>
    <t>154503263522024NE600014</t>
  </si>
  <si>
    <t>26291</t>
  </si>
  <si>
    <t>FUND.COORD.DE APERF.DE PESSOAL NIVEL SUPERIOR</t>
  </si>
  <si>
    <t>NAO SE APLICA</t>
  </si>
  <si>
    <t>'-9</t>
  </si>
  <si>
    <t>20RJ</t>
  </si>
  <si>
    <t>EDUCACAO A DISTANCIA</t>
  </si>
  <si>
    <t>1000A00238</t>
  </si>
  <si>
    <t>MCC62G22EDN</t>
  </si>
  <si>
    <t>230551</t>
  </si>
  <si>
    <t>339039-9</t>
  </si>
  <si>
    <t>'-8</t>
  </si>
  <si>
    <t>'</t>
  </si>
  <si>
    <t>G01</t>
  </si>
  <si>
    <t>G60</t>
  </si>
  <si>
    <t>O</t>
  </si>
  <si>
    <t>U23</t>
  </si>
  <si>
    <t>N22</t>
  </si>
  <si>
    <t>N95</t>
  </si>
  <si>
    <t>E</t>
  </si>
  <si>
    <t>N43</t>
  </si>
  <si>
    <t>N41</t>
  </si>
  <si>
    <t>TICO</t>
  </si>
  <si>
    <t>18/11/2022</t>
  </si>
  <si>
    <t>01245.001021/2022-56</t>
  </si>
  <si>
    <t>240133000012022NE000081</t>
  </si>
  <si>
    <t>PAGAMENTO DE GRATIFICACAO POR ENCARGO DE CURSO E CONCURSO.</t>
  </si>
  <si>
    <t>MUCIO AMADO CONTINENTINO</t>
  </si>
  <si>
    <t>240133</t>
  </si>
  <si>
    <t>COORDENACAO-GERAL DE GESTAO DE PESSOAS</t>
  </si>
  <si>
    <t>08/12/2023</t>
  </si>
  <si>
    <t>154503263522023NE400082</t>
  </si>
  <si>
    <t>EDITAL 04/2023 - PROGRAMA DE INICIACAO CIENTIFICA ENSINO MEDIO - PIC EM</t>
  </si>
  <si>
    <t>170588</t>
  </si>
  <si>
    <t>20/06/2023</t>
  </si>
  <si>
    <t>23006.008151/2023-56</t>
  </si>
  <si>
    <t>154503263522023NE400036</t>
  </si>
  <si>
    <t>SELECAO BOLSISTAS PARA PET-AF.</t>
  </si>
  <si>
    <t>170589</t>
  </si>
  <si>
    <t>12/12/2023</t>
  </si>
  <si>
    <t>23006.020094/2023-83</t>
  </si>
  <si>
    <t>154503263522023NE400090</t>
  </si>
  <si>
    <t>EDITAL Nº 03/2023 - PROAP (23006.012634/2023-55). PROGRAMA AUXILIO MONITORIA INCLUSIVA 2023.</t>
  </si>
  <si>
    <t>PROGRAMA INCLUIR - ACESSIBILIDADE NA EDUCACAO SUPERIOR</t>
  </si>
  <si>
    <t>204238</t>
  </si>
  <si>
    <t>04/09/2023</t>
  </si>
  <si>
    <t>154503263522023NE400063</t>
  </si>
  <si>
    <t>ED. 08/2023 - PESQUISANDO DESDE O PRIMEIRO DIA ACOES AFIRMATIVAS - PDPD AF</t>
  </si>
  <si>
    <t>26/02/2021</t>
  </si>
  <si>
    <t>23006.009625/2020-34</t>
  </si>
  <si>
    <t>154503263522021NE400004</t>
  </si>
  <si>
    <t>SELECAO DE ALUNOS DE GRADUACAO INGRESSANTES A PARTIR DE 2013 POR MEIO DA RESERVA DE VAGA PARA ORIUNDOS DE ESCOLA PUBLICA E PREFERENCIALMENTE NOS SUBGRUPOS DE COR PRETO, PARDO E INDIGENAS E PESSOAS COM DEFICIENCIA PARA O PROGRAMA INSTITUCIONAL DE BOLSA DE INICIACAO A DOCENCIA - PIBID ACAO AFIRMATIVA/UFABC 2020.</t>
  </si>
  <si>
    <t>ASSISTENCIA AO ESTUDANTE DE ENSINO SUPERIOR - DESPESAS DIVERSAS</t>
  </si>
  <si>
    <t>170586</t>
  </si>
  <si>
    <t>18/08/2021</t>
  </si>
  <si>
    <t>23006.002283/2021-11</t>
  </si>
  <si>
    <t>154503263522021NE400082</t>
  </si>
  <si>
    <t>PROGRAMA DE EDUCACAO TUTORIAL - PET -AF/2021.</t>
  </si>
  <si>
    <t>02/12/2021</t>
  </si>
  <si>
    <t>23006.017689/2021-90</t>
  </si>
  <si>
    <t>154503263522021NE400111</t>
  </si>
  <si>
    <t>BOLSA EDITAL 05/2021 - PROGRAMA DE INICIACAO CIENTIFICA PDPD AF.</t>
  </si>
  <si>
    <t>154503263522021NE400112</t>
  </si>
  <si>
    <t>23006.023521/2021-13</t>
  </si>
  <si>
    <t>154503263522021NE400113</t>
  </si>
  <si>
    <t>BOLSA AUXILIO ACESSIBILIDADE 2021.</t>
  </si>
  <si>
    <t>30/12/2021</t>
  </si>
  <si>
    <t>23006.025090/2021-20</t>
  </si>
  <si>
    <t>154503263522021NE400126</t>
  </si>
  <si>
    <t>PAGAMENTO DE BOLSA AUXILIO PARA PROJETOS DE ACAO AFIRMATIVA 2021 - EDITAL PROAP NUMERO 30, DE 2021.</t>
  </si>
  <si>
    <t>196730</t>
  </si>
  <si>
    <t>18/02/2022</t>
  </si>
  <si>
    <t>23006.002439/2022-36</t>
  </si>
  <si>
    <t>154503263522022NE400004</t>
  </si>
  <si>
    <t>EDITAL PROAP Nº 01/2022 - AUXILIO ALIMENTACAO EMERGENCIAL.</t>
  </si>
  <si>
    <t>23006.025973/2022-11</t>
  </si>
  <si>
    <t>154503263522023NE000101</t>
  </si>
  <si>
    <t>PROGRAMAS DE AUXILIOS SOCIOECONOMICOS 2022 - AUXILIO ALIMENTACAO</t>
  </si>
  <si>
    <t>REAL FOOD ALIMENTACAO LTDA</t>
  </si>
  <si>
    <t>33903941</t>
  </si>
  <si>
    <t>FORNECIMENTO DE ALIMENTACAO</t>
  </si>
  <si>
    <t>154503263522023NE000102</t>
  </si>
  <si>
    <t>154503263522023NE000103</t>
  </si>
  <si>
    <t>154503263522023NE000104</t>
  </si>
  <si>
    <t>154503263522023NE000105</t>
  </si>
  <si>
    <t>154503263522023NE000106</t>
  </si>
  <si>
    <t>25/07/2023</t>
  </si>
  <si>
    <t>154503263522023NE400039</t>
  </si>
  <si>
    <t>23006.014064/2023-38</t>
  </si>
  <si>
    <t>154503263522023NE400038</t>
  </si>
  <si>
    <t>PAGAMENTOS REFERENTES AO EDITAL Nº1/2023 - PROAP - (23006.004284/2023-53). PROGRAMAS DE AUXILIOS SOCIOECONOMICOS 2023 - MODALIDADE AUXILIO CRECHE.</t>
  </si>
  <si>
    <t>27/07/2023</t>
  </si>
  <si>
    <t>154503263522023NE400044</t>
  </si>
  <si>
    <t>11/12/2023</t>
  </si>
  <si>
    <t>154503263522023NE400088</t>
  </si>
  <si>
    <t>154503263522023NE400089</t>
  </si>
  <si>
    <t>27/12/2023</t>
  </si>
  <si>
    <t>154503263522023NE400099</t>
  </si>
  <si>
    <t>PAGAMENTOS REFERENTES AO EDITAL Nº1/2023 - PROAP - (23006.004284/2023-53). PROGRAMAS DE AUXILIOS SOCIOECONOMICOS 2023 - MODALIDADE AUXILIO PERMANENCIA</t>
  </si>
  <si>
    <t>154503263522023NE400100</t>
  </si>
  <si>
    <t>03/12/2021</t>
  </si>
  <si>
    <t>23006.015595/2021-86</t>
  </si>
  <si>
    <t>154503263522021NE400118</t>
  </si>
  <si>
    <t>BOLSA EDITAL 02/2021 (PIBIC-EM).</t>
  </si>
  <si>
    <t>29/04/2022</t>
  </si>
  <si>
    <t>23006.015594/2021-31</t>
  </si>
  <si>
    <t>154503263522022NE400026</t>
  </si>
  <si>
    <t>BOLSA EDITAL 01/2021 (PIC/PIBIC/PIBITI/PIBIC-AF).</t>
  </si>
  <si>
    <t>170584</t>
  </si>
  <si>
    <t>154503263522022NE400025</t>
  </si>
  <si>
    <t>BOLSA - EDITAL 02/2021 (PIBIC-EM).</t>
  </si>
  <si>
    <t>23006.015990/2021-69</t>
  </si>
  <si>
    <t>154503263522022NE400024</t>
  </si>
  <si>
    <t>EDITAL 04/2021 - PDPD.</t>
  </si>
  <si>
    <t>26/01/2023</t>
  </si>
  <si>
    <t>154503263522023NE400002</t>
  </si>
  <si>
    <t>154503263522023NE400011</t>
  </si>
  <si>
    <t>PAGAMENTO DE BOLSISTAS PARA ATUACAO NA MODALIDADE DE BOLSA DE TREINAMENTO E APOIO TECNICO EM PESQUISA (TATP), DESTINADO AO PREENCHIMENTO DE VAGAS PARA ATENDIMENTO AOS BIOTERIOS DA PROPES/UFABC.</t>
  </si>
  <si>
    <t>154503263522023NE400049</t>
  </si>
  <si>
    <t>23/08/2023</t>
  </si>
  <si>
    <t>154503263522023NE400051</t>
  </si>
  <si>
    <t>EDITAL 03/2023 - PROGRAMA DE INICIACAO CIENTIFICA - PIC.</t>
  </si>
  <si>
    <t>154503263522023NE400084</t>
  </si>
  <si>
    <t>154503263522023NE400085</t>
  </si>
  <si>
    <t>GESTAO DE BOLSA DE TREINAMENTO E APOIO TECNICO A PESQUISA PARA A DIVISAO DE ADMINISTRACAO DOS PROGRAMAS DE INICIACAO CIENTIFICA - DAPIC - ED. 01/2023 - TATP IC</t>
  </si>
  <si>
    <t>154503263522023NE400087</t>
  </si>
  <si>
    <t>154503263522023NE400094</t>
  </si>
  <si>
    <t>154503263522023NE400095</t>
  </si>
  <si>
    <t>22/09/2023</t>
  </si>
  <si>
    <t>154503263522023NE400071</t>
  </si>
  <si>
    <t>23006.007119/2023-53</t>
  </si>
  <si>
    <t>154503263522023NE400022</t>
  </si>
  <si>
    <t>CONCESSAO DE BOLSAS PARA A ACAO CORO DA UFABC - EDITAL Nº 17/2023 - PROEC.</t>
  </si>
  <si>
    <t>12/06/2023</t>
  </si>
  <si>
    <t>23006.005044/2023-76</t>
  </si>
  <si>
    <t>154503263522023NE400032</t>
  </si>
  <si>
    <t>CONCESSAO DE BOLSAS PARA A ACAO ESCOLA PREPARATORIA DA UFABC - INSTRUTORES- EDITAL Nº 3/2023 - PROEC. - REFORCO</t>
  </si>
  <si>
    <t>23006.011264/2023-39</t>
  </si>
  <si>
    <t>154503263522023NE400033</t>
  </si>
  <si>
    <t>CONCESSAO DE BOLSAS PARA AS ACOES DE EXTENSAO E CULTURA - EDITAL Nº 54/2023 - PROEC.</t>
  </si>
  <si>
    <t>14/08/2023</t>
  </si>
  <si>
    <t>23006.016682/2023-12</t>
  </si>
  <si>
    <t>154503263522023NE400047</t>
  </si>
  <si>
    <t>CONCESSAO DE BOLSAS PARA AS ACOES DE EXTENSAO E CULTURA - EDITAL Nº 64/2023 - PROEC.</t>
  </si>
  <si>
    <t>24/03/2022</t>
  </si>
  <si>
    <t>23006.002744/2022-28</t>
  </si>
  <si>
    <t>154503263522022NE400013</t>
  </si>
  <si>
    <t>EDITAL PET ACOES AFIRMATIVAS 2022.</t>
  </si>
  <si>
    <t>18/10/2021</t>
  </si>
  <si>
    <t>23006.016743/2021-80</t>
  </si>
  <si>
    <t>154503263522021NE400108</t>
  </si>
  <si>
    <t>ESTABELECE NORMAS PARA A SELECAO DE MONITORES PARA DISCIPLINAS OFERTADAS DURANTE O QUADRIMESTRE SUPLEMENTAR 2021.3.</t>
  </si>
  <si>
    <t>19/04/2023</t>
  </si>
  <si>
    <t>154503263522023NE400024</t>
  </si>
  <si>
    <t>19/06/2023</t>
  </si>
  <si>
    <t>23006.011503/2023-51</t>
  </si>
  <si>
    <t>154503263522023NE400035</t>
  </si>
  <si>
    <t>PROCESSO DE GESTAO DAS BOLSAS DO PEAT.</t>
  </si>
  <si>
    <t>02/03/2021</t>
  </si>
  <si>
    <t>23006.002277/2021-55</t>
  </si>
  <si>
    <t>154503263522021NE400009</t>
  </si>
  <si>
    <t>PROCESSO SELETIVO MONITORIA - PMEG/2021</t>
  </si>
  <si>
    <t>14/04/2021</t>
  </si>
  <si>
    <t>154503263522021NE400033</t>
  </si>
  <si>
    <t>30/04/2021</t>
  </si>
  <si>
    <t>154503263522021NE400040</t>
  </si>
  <si>
    <t>PAGAMENTO DE BOLSA - PROCESSO SELETIVO MONITORIA - PMEG/2021</t>
  </si>
  <si>
    <t>27/05/2021</t>
  </si>
  <si>
    <t>154503263522021NE400056</t>
  </si>
  <si>
    <t>PROCESSO SELETIVO MONITORIA - PMEG/2021.</t>
  </si>
  <si>
    <t>23006.004907/2021-26</t>
  </si>
  <si>
    <t>154503263522021NE400057</t>
  </si>
  <si>
    <t>CONTRATACAO DE MONITORES PARA ATUAR NO PROJETO REVISAO DE MATEMATICA E FISICA PROMOVIDOPELA PRO-REITORIA DE GRADUACAO.</t>
  </si>
  <si>
    <t>21/06/2021</t>
  </si>
  <si>
    <t>154503263522021NE400072</t>
  </si>
  <si>
    <t>23006.009787/2021-53</t>
  </si>
  <si>
    <t>154503263522021NE400074</t>
  </si>
  <si>
    <t>SELECAO DE MONITORES PARA DISCIPLINAS OFERTADAS DURANTE O QUADRIMESTRE SUPLEMENTAR 2021.2.</t>
  </si>
  <si>
    <t>13/07/2021</t>
  </si>
  <si>
    <t>154503263522021NE400077</t>
  </si>
  <si>
    <t>09/12/2021</t>
  </si>
  <si>
    <t>154503263522021NE400124</t>
  </si>
  <si>
    <t>13/05/2022</t>
  </si>
  <si>
    <t>23006.000123/2018-23</t>
  </si>
  <si>
    <t>154503263522022NE400029</t>
  </si>
  <si>
    <t>CONCESSAO DE BOLSAS PARA DISCENTES DA POS-GRADUACAO DA UFABC - MESTRADO.</t>
  </si>
  <si>
    <t>23/12/2022</t>
  </si>
  <si>
    <t>154503263522022NE400096</t>
  </si>
  <si>
    <t>CONCESSAO DE BOLSAS PARA DISCENTES DA POS-GRADUACAO DA UFABC (PROPG).</t>
  </si>
  <si>
    <t>29/12/2023</t>
  </si>
  <si>
    <t>154503263522023NE400104</t>
  </si>
  <si>
    <t>154503263522023NE400105</t>
  </si>
  <si>
    <t>154503263522023NE400106</t>
  </si>
  <si>
    <t>154503263522022NE400031</t>
  </si>
  <si>
    <t>CONCESSAO DE BOLSAS PARA DISCENTES DA POS-GRADUACAO DA UFABC - DOUTORADO.</t>
  </si>
  <si>
    <t>154503263522022NE400095</t>
  </si>
  <si>
    <t>21/03/2023</t>
  </si>
  <si>
    <t>154503263522023NE400015</t>
  </si>
  <si>
    <t>24/10/2023</t>
  </si>
  <si>
    <t>154503263522023NE400075</t>
  </si>
  <si>
    <t>CONCESSAO DE BOLSAS PARA DISCENTES DA POS-GRADUACAO DA UFABC (PROPG) - MESTRADO</t>
  </si>
  <si>
    <t>154503263522023NE400076</t>
  </si>
  <si>
    <t>CONCESSAO DE BOLSAS PARA DISCENTES DA POS-GRADUACAO DA UFABC (PROPG) - DOUTORADO</t>
  </si>
  <si>
    <t>154503263522023NE400102</t>
  </si>
  <si>
    <t>154503263522023NE400103</t>
  </si>
  <si>
    <t>04/12/2023</t>
  </si>
  <si>
    <t>23006.016512/2022-57</t>
  </si>
  <si>
    <t>154503263522023NE000560</t>
  </si>
  <si>
    <t>CONCESSAO DE SUBSIDIO PARA PAGAMENTO DE REFEICOES NO RESTAURANTE UNIVERSITARIO PARA ALUNOS DA GRADUACAO DA UFABC.</t>
  </si>
  <si>
    <t>154503263522023NE000638</t>
  </si>
  <si>
    <t>26/12/2023</t>
  </si>
  <si>
    <t>154503263522023NE000689</t>
  </si>
  <si>
    <t>19/07/2023</t>
  </si>
  <si>
    <t>23006.021538/2022-17</t>
  </si>
  <si>
    <t>154503263522023NE000277</t>
  </si>
  <si>
    <t>CONCESSAO DE SUBSIDIO PARA PAGAMENTO DE REFEICOES NO RESTAURANTE UNIVERSITARIO PARA ALUNOS DA POS_x0002_GRADUACAO DA UFABC. DECORRENTE DO PROCESSO 23006.003721/2022-31, QUE TRATA DA CONTRATACAO DE EMPRESA PARA PREPARO E FORNECIMENTO DE REFEICAO</t>
  </si>
  <si>
    <t>154503263522023NE000585</t>
  </si>
  <si>
    <t>CONCESSAO DE SUBSIDIO PARA PAGAMENTO DE REFEICOES NO RESTAURANTE UNIVERSITARIO PARA ALUNOS DA POS-GRADUACAO DA UFABC. DECORRENTE DO PROCESSO 23006.003721/2022-31, QUE TRATA DA CONTRATACAO DE EMPRESA PARA PREPARO E FORNECIMENTO DE REFEICAO.</t>
  </si>
  <si>
    <t>22/12/2023</t>
  </si>
  <si>
    <t>154503263522023NE000685</t>
  </si>
  <si>
    <t>CONCESSAO DE SUBSIDIO PARA PAGAMENTO DE REFEICOES NO RESTAURANTE UNIVERSITARIO PARA ALUNOS DA POS-GRADUACAO DA UFABC, DECORRENTE DO PROCESSO 23006.003721/2022-31, QUE TRATA DA CONTRATACAO DE EMPRESA PARA PREPARO E FORNECIMENTO DE REFEICAO.</t>
  </si>
  <si>
    <t>17/03/2021</t>
  </si>
  <si>
    <t>23006.002599/2020-13</t>
  </si>
  <si>
    <t>154503263522021NE400025</t>
  </si>
  <si>
    <t>PAGAMENTO DE BOLSAS NO AMBITO DO PROJETO PRIORITARIO DE EFICIENCIA ENERGETICA E DE PESQUISA E DESENVOLVIMENTO : POTENCIALIDADE DA GERACAO SOLAR FOTOVOLTAICA PARA MELHORIA NO FORNECIMENTO DE ENERGIA ELETRICA NAS REDES DE DISTRIBUICAO DA UFABC (BOLSA DE MESTRADO)</t>
  </si>
  <si>
    <t>23006.015947/2023-65</t>
  </si>
  <si>
    <t>154503263522023NE000614</t>
  </si>
  <si>
    <t>AQUISICAO DE MATERIAIS PERMANENTES PARA UTILIZACAO EM AULAS PRATICAS DOS CURSOS DE GRADUACAO DO CECS</t>
  </si>
  <si>
    <t>ACARVE COMERCIO E LICITACOES EIRELI</t>
  </si>
  <si>
    <t>170587</t>
  </si>
  <si>
    <t>44905239</t>
  </si>
  <si>
    <t>EQUIP. E UTENSILIOS HIDRAULICOS E ELETRICOS</t>
  </si>
  <si>
    <t>154503263522023NE000615</t>
  </si>
  <si>
    <t>COMERCIAL VANGUARDEIRA LTDA</t>
  </si>
  <si>
    <t>44905208</t>
  </si>
  <si>
    <t>APAR.EQUIP.UTENS.MED.,ODONT,LABOR.HOSPIT.</t>
  </si>
  <si>
    <t>154503263522023NE000616</t>
  </si>
  <si>
    <t>FEDLMANN WILD LEITZ COMERCIO IMPORTACAO E EXPORTACAO L</t>
  </si>
  <si>
    <t>154503263522023NE000617</t>
  </si>
  <si>
    <t>SUNRISE CSE COMERCIO, SERVICOS E ENGENHARIA LTDA</t>
  </si>
  <si>
    <t>44905204</t>
  </si>
  <si>
    <t>APARELHOS DE MEDICAO E ORIENTACAO</t>
  </si>
  <si>
    <t>154503263522023NE000618</t>
  </si>
  <si>
    <t>IDM SOLUCOES PUBLICAS LTDA</t>
  </si>
  <si>
    <t>154503263522023NE000620</t>
  </si>
  <si>
    <t>ALCRISA COMERCIO DE MAQUINAS E LOCACOES LTDA</t>
  </si>
  <si>
    <t>44905238</t>
  </si>
  <si>
    <t>MAQ., FERRAMENTAS  E  UTENSILIOS  DE  OFICINA</t>
  </si>
  <si>
    <t>23/10/2023</t>
  </si>
  <si>
    <t>23006.018018/2023-16</t>
  </si>
  <si>
    <t>154503263522023NE000438</t>
  </si>
  <si>
    <t>AQUISICAO POR IMPORTACAO DE CAMARA PARA ESTUDO DO POTENCIAL HIDRICO DAS PLANTAS COM CAPACIDADE DE 100 BAR, PARA UTILIZACAO NO PROJETO DE PESQUISA INTITULADO APOIANDO A PESQUISA, O ENSINO E A EXTENSAO COM FOCO EM PLANTAS, SOB A COORDENACAO DO PROF. ANSELMO NOGUEIRA.</t>
  </si>
  <si>
    <t>PMS INSTRUMENT COMPANY</t>
  </si>
  <si>
    <t>23006.001226/2019-91</t>
  </si>
  <si>
    <t>154503263522022NE400002</t>
  </si>
  <si>
    <t>PAGAMENTO DE BOLSA DE MONITORIA PARA DISCENTES NA ATUACAO NOS CURSOS DE LINGUAS.</t>
  </si>
  <si>
    <t>23/03/2023</t>
  </si>
  <si>
    <t>23006.026351/2022-18</t>
  </si>
  <si>
    <t>154503263522023NE400016</t>
  </si>
  <si>
    <t>PAGAMENTO DE BOLSAS PARA DISCENTES PARTICIPANTES DO PROGRAMA DE BOLSISTAS NOS CURSOS DE LINGUAS DA DIVISAO DE IDIOMAS DA UFABC.</t>
  </si>
  <si>
    <t>11/09/2023</t>
  </si>
  <si>
    <t>23006.017112/2023-40</t>
  </si>
  <si>
    <t>154503263522023NE400064</t>
  </si>
  <si>
    <t>PAGAMENTO DE BOLSA NA MODALIDADE BOLSA MOBILIDADE INTERNACIONAL DE GRADUACAO INCOMING, NO AMBITO DO PROGRAMA ESCALA PARA ESTUDANTES DE GRADUACAO, DA ASSOCIACAO DE UNIVERSIDADES DO GRUPO MONTEVIDEU.</t>
  </si>
  <si>
    <t>154503263522023NE400017</t>
  </si>
  <si>
    <t>BOLSAS DE TUTORIA PARA OS CURSOS DE CAPACITACAO DO NETEL</t>
  </si>
  <si>
    <t>23/11/2023</t>
  </si>
  <si>
    <t>23006.024081/2023-83</t>
  </si>
  <si>
    <t>154503263522023NE400080</t>
  </si>
  <si>
    <t>BOLSAS E AUXILIOS PARA MOBILIDADE ACADEMICA INTERNACIONAL - AUXILIO MOBILIDADE INTERNACIONAL DE GRADUACAO OUTGOING, EXCETO AMERICA LATINA E CARIBE - 2024/1</t>
  </si>
  <si>
    <t>154503263522023NE400081</t>
  </si>
  <si>
    <t>23006.019315/2023-71</t>
  </si>
  <si>
    <t>154503263522023NE000455</t>
  </si>
  <si>
    <t>AQUISICAO POR IMPORTACAO DE CILINDRO CAPTURADOR DE VAPOR DE OLEO DE CARVAO MINERAL .</t>
  </si>
  <si>
    <t>QUANTUM DESIGN</t>
  </si>
  <si>
    <t>33903618</t>
  </si>
  <si>
    <t>MANUTENCAO E CONSERV. DE EQUIPAMENTOS</t>
  </si>
  <si>
    <t>23006.003082/2023-94</t>
  </si>
  <si>
    <t>154503263522023NE000632</t>
  </si>
  <si>
    <t>AQUISICAO DE SWITCH SAN</t>
  </si>
  <si>
    <t>LTA-RH INFORMATICA, COMERCIO, REPRESENTACOES LTDA</t>
  </si>
  <si>
    <t>44905235</t>
  </si>
  <si>
    <t>MATERIAL DE TIC (PERMANENTE)</t>
  </si>
  <si>
    <t>02/08/2023</t>
  </si>
  <si>
    <t>23006.024849/2022-38</t>
  </si>
  <si>
    <t>154503263522023NE400046</t>
  </si>
  <si>
    <t>GESTAO DE BOLSA DE POS-DOUTORADO PARA PESQUISADOR DOUTOR COLABORADOR, VINCULADO AO TCTC 11/2022, PROCESSO 23006.006160/2022-11 - TNC.</t>
  </si>
  <si>
    <t>18/06/2021</t>
  </si>
  <si>
    <t>23006.009301/2021-87</t>
  </si>
  <si>
    <t>154503263522021NE000104</t>
  </si>
  <si>
    <t>AQUISICAO POR IMPORTACAO DE INSUMO FARMACEUTICO ATIVO HIDROCLORETO DE MELFALANO.</t>
  </si>
  <si>
    <t>FARMABIOS SPA - ITALIA</t>
  </si>
  <si>
    <t>30/03/2022</t>
  </si>
  <si>
    <t>23006.003218/2022-85</t>
  </si>
  <si>
    <t>154503263522022NE000047</t>
  </si>
  <si>
    <t>PAGAMENTO DE ANUIDADE DA ASSOCIACAO NACIONAL DOS DIRIGENTES DAS INSTITUICOES FEDERAIS DE ENSINO SUPERIOR (ANDIFES) - EXERCICIO 2022.</t>
  </si>
  <si>
    <t>ASSOC NAC DIRIGENTES DAS INST FED DE ENSINO SUPERIOR</t>
  </si>
  <si>
    <t>000A</t>
  </si>
  <si>
    <t>CONTRIBUICAO A ASSOCIACAO NACIONAL DOS DIRIGENTES DAS INSTITUICOES FEDERAIS DE ENSINO SUPERIOR (ANDIFES)</t>
  </si>
  <si>
    <t>138514</t>
  </si>
  <si>
    <t>05/10/2022</t>
  </si>
  <si>
    <t>23006.015241/2022-12</t>
  </si>
  <si>
    <t>154503263522022NE000345</t>
  </si>
  <si>
    <t>CONTRATACAO DE EMPRESA ESPECIALIZADA PARA A PRESTACAO DE SERVICOS DE MONITORAMENTO EM REDES SOCIAIS, PROPRIAS OU NAO</t>
  </si>
  <si>
    <t>R.M. AUAR VIDEO TECH</t>
  </si>
  <si>
    <t>154503263522021NE000298</t>
  </si>
  <si>
    <t>CONTRATACAO DE SERVICOS POSTAIS</t>
  </si>
  <si>
    <t>EMPRESA BRASILEIRA DE CORREIOS E TELEGRAFOS</t>
  </si>
  <si>
    <t>33903947</t>
  </si>
  <si>
    <t>SERVICOS DE COMUNICACAO EM GERAL</t>
  </si>
  <si>
    <t>20/04/2022</t>
  </si>
  <si>
    <t>23006.001863/2022-63</t>
  </si>
  <si>
    <t>154503263522022NE000067</t>
  </si>
  <si>
    <t>11/10/2023</t>
  </si>
  <si>
    <t>23006.002202/2023-36</t>
  </si>
  <si>
    <t>154503263522023NE000419</t>
  </si>
  <si>
    <t>13/07/2022</t>
  </si>
  <si>
    <t>23006.004565/2020-63</t>
  </si>
  <si>
    <t>154503263522022NE000208</t>
  </si>
  <si>
    <t>CONTRATACAO DE EMPRESA ESPECIALIZADA PARA PROMOVER A PUBLICACAO DE MATERIAS LEGAIS EM JORNAIS DE CIRCULACAO NACIONAL PARA A FUNDACAO UNIVERSIDADE FEDERAL DO ABC - UFABC.</t>
  </si>
  <si>
    <t>EMPRESA BRASIL DE COMUNICACAO S.A</t>
  </si>
  <si>
    <t>33913990</t>
  </si>
  <si>
    <t>SERVICOS DE PUBLICIDADE LEGAL</t>
  </si>
  <si>
    <t>23006.001270/2019-00</t>
  </si>
  <si>
    <t>154503263522023NE000093</t>
  </si>
  <si>
    <t>CONTRATACAO DE SERVICO DE SEGURO PARA AS CARGAS IMPORTADAS PELA UFABC.</t>
  </si>
  <si>
    <t>SOMPO SEGUROS S.A.</t>
  </si>
  <si>
    <t>154503263522023NE000120</t>
  </si>
  <si>
    <t>04/07/2023</t>
  </si>
  <si>
    <t>23006.012703/2020-88</t>
  </si>
  <si>
    <t>154503263522023NE000232</t>
  </si>
  <si>
    <t>CONTRATACAO DE EMPRESA PARA AGENCIAMENTO DE TRANSPORTE INTERNACIONAL PARA AS CARGAS IMPORTADAS PELA UFABC.</t>
  </si>
  <si>
    <t>DHUAN COMISSARIA DE DESPACHOS ADUANEIROS LTDA</t>
  </si>
  <si>
    <t>33903974</t>
  </si>
  <si>
    <t>FRETES E TRANSPORTES DE ENCOMENDAS</t>
  </si>
  <si>
    <t>23006.005439/2023-79</t>
  </si>
  <si>
    <t>154503263522023NE000246</t>
  </si>
  <si>
    <t>SOLICITACAO DE CONTRATACAO DE SERVICO DE TRANSPORTE RODOVIARIO PARA AS CARGAS IMPORTADAS PELA UFABC.</t>
  </si>
  <si>
    <t>CDR TRANSPORTES E LOGISTICA INTEGRADA LTDA</t>
  </si>
  <si>
    <t>07/08/2023</t>
  </si>
  <si>
    <t>23006.000870/2019-42</t>
  </si>
  <si>
    <t>154503263522023NE000308</t>
  </si>
  <si>
    <t>CONTRATACAO DE SERVICO DE DESEMBARACO ADUANEIRO PARA AS CARGAS IMPORTADAS PELA UFABC.</t>
  </si>
  <si>
    <t>ARGUS DESPACHOS ADUANEIROS E LOGISTICA LTDA</t>
  </si>
  <si>
    <t>33903903</t>
  </si>
  <si>
    <t>COMISSOES E CORRETAGENS</t>
  </si>
  <si>
    <t>17/11/2023</t>
  </si>
  <si>
    <t>154503263522023NE000518</t>
  </si>
  <si>
    <t>28/11/2023</t>
  </si>
  <si>
    <t>154503263522023NE000551</t>
  </si>
  <si>
    <t>29/11/2023</t>
  </si>
  <si>
    <t>23006.017114/2023-39</t>
  </si>
  <si>
    <t>154503263522023NE000554</t>
  </si>
  <si>
    <t>PAGAMENTO DE ANUIDADE DO EXERCICIO DE 2023 A ASSOCIACAO BRASILEIRA DE EDUCACAO INTERNACIONAL (FAUBAI)</t>
  </si>
  <si>
    <t>ASSOCIACAO DE ASSESSORIAS DE INSTITUCOES DE ENSINO SUPE</t>
  </si>
  <si>
    <t>0002</t>
  </si>
  <si>
    <t>CONTRIBUICAO A ASSOCIACAO BRASILEIRA DE EDUCACAO INTERNACIONAL (FAUBAI)</t>
  </si>
  <si>
    <t>148803</t>
  </si>
  <si>
    <t>23006.028446/2022-68</t>
  </si>
  <si>
    <t>154503263522023NE000688</t>
  </si>
  <si>
    <t>PAGAMENTO DE COTA ASSOCIATIVA REFERENTE AO EXERCICIO DE 2023 AO GRUPO DE COOPERACAO INTERNACIONAL DE UNIVERSIDADES BRASILEIRAS (GCUB)</t>
  </si>
  <si>
    <t>ASSOCIACAO BRASILEIRA DE DIRIGENTES DE INSTITUICOES DE</t>
  </si>
  <si>
    <t>CONTRIBUICAO A ASSOCIACAO GRUPO COIMBRA DE UNIVERSIDADES BRASILEIRAS (GCUB)</t>
  </si>
  <si>
    <t>148804</t>
  </si>
  <si>
    <t>05/07/2021</t>
  </si>
  <si>
    <t>23006.000016/2021-09</t>
  </si>
  <si>
    <t>154503263522021NE000115</t>
  </si>
  <si>
    <t>PAGAMENTO DE TAXAS AO INSTITUTO NACIONAL DA PROPRIEDADE INDUSTRIAL - INPI.</t>
  </si>
  <si>
    <t>25/01/2022</t>
  </si>
  <si>
    <t>23006.002332/2020-26</t>
  </si>
  <si>
    <t>154503263522022NE000012</t>
  </si>
  <si>
    <t>CONTRATACAO DE CONSULTORIA ESPECIALIZADA EM PROPRIEDADE INTELECTUAL</t>
  </si>
  <si>
    <t>KASZNAR LEONARDOS BARBOSA COLONNA ROSMAN VIANNA AGENTES</t>
  </si>
  <si>
    <t>28/06/2022</t>
  </si>
  <si>
    <t>23006.010522/2022-89</t>
  </si>
  <si>
    <t>154503263522022NE000192</t>
  </si>
  <si>
    <t>PAGAMENTO DE TAXAS AO INPI - INSTITUTO NACIONAL DA PROPRIEDADE INDUSTRIAL</t>
  </si>
  <si>
    <t>33913904</t>
  </si>
  <si>
    <t>MARCAS, PATENTES E DIREITOS AUTORAIS</t>
  </si>
  <si>
    <t>06/06/2023</t>
  </si>
  <si>
    <t>23006.001106/2023-71</t>
  </si>
  <si>
    <t>154503263522023NE000199</t>
  </si>
  <si>
    <t>PAGAMENTO DE TAXAS AO INPI.</t>
  </si>
  <si>
    <t>03/06/2020</t>
  </si>
  <si>
    <t>23006000722202061</t>
  </si>
  <si>
    <t>154503263522020NE800127</t>
  </si>
  <si>
    <t>PROT:110128  ANOTACAO DE RESPONSABILIDADE TECNICA - ART  PROC ORIGEM: 2020IN00012</t>
  </si>
  <si>
    <t>CONSELHO REGIONAL DE ENGENHARIA E AGRONOMIA DO ESTADO D</t>
  </si>
  <si>
    <t>23006.023514/2022-01</t>
  </si>
  <si>
    <t>154503263522023NE000047</t>
  </si>
  <si>
    <t>CONTRATACAO DE EMPRESA ESPECIALIZADA PARA A PRESTACAO DE SERVICOS NAO CONTINUADOS DE PLANEJAMENTO, ORGANIZACAO E EXECUCAO DE CONCURSO PUBLICO PARA OS CARGOS TECNICO-ADMINISTRATIVOS DA UFABC.</t>
  </si>
  <si>
    <t>FUNDACAO PARA O VESTIBULAR DA UNIVERSIDADE ESTADUAL PAU</t>
  </si>
  <si>
    <t>16/03/2022</t>
  </si>
  <si>
    <t>154503263522022NE000037</t>
  </si>
  <si>
    <t>25/05/2022</t>
  </si>
  <si>
    <t>154503263522022NE000126</t>
  </si>
  <si>
    <t>154503263522023NE000039</t>
  </si>
  <si>
    <t>154503263522023NE000040</t>
  </si>
  <si>
    <t>154503263522023NE000041</t>
  </si>
  <si>
    <t>03/05/2023</t>
  </si>
  <si>
    <t>154503263522023NE000122</t>
  </si>
  <si>
    <t>CONTRATACAO DA CONCESSIONARIA DE DISTRIBUICAO DE ENERGIA ELETRICA ENEL DISTRIBUICAO SAO PAULO PARA O FORNECIMENTO DE ENERGIA ELETRICA, ASSIM COMO, PARA O USO DO SISTEMA DE DISTRIBUICAO, EM ATENDIMENTO AS DEMANDAS DA UNIDADE TAMANDUATEHY DA UFABC.</t>
  </si>
  <si>
    <t>10/07/2023</t>
  </si>
  <si>
    <t>23006.001876/2013-41</t>
  </si>
  <si>
    <t>154503263522023NE000256</t>
  </si>
  <si>
    <t>CONTRATACAO DE PESSOA JURIDICA PARA FORNECIMENTO DE AGUA E SERVICO DE COLETA DE ESGOTO PARA AS UNIDADES DE SAO BERNARDO DO CAMPO</t>
  </si>
  <si>
    <t>154503263522023NE000255</t>
  </si>
  <si>
    <t>154503263522023NE000260</t>
  </si>
  <si>
    <t>154503263522023NE000309</t>
  </si>
  <si>
    <t>154503263522023NE000410</t>
  </si>
  <si>
    <t>154503263522023NE000437</t>
  </si>
  <si>
    <t>07/12/2023</t>
  </si>
  <si>
    <t>154503263522023NE000570</t>
  </si>
  <si>
    <t>217881</t>
  </si>
  <si>
    <t>154503263522023NE000571</t>
  </si>
  <si>
    <t>154503263522023NE000573</t>
  </si>
  <si>
    <t>154503263522023NE000613</t>
  </si>
  <si>
    <t>154503263522023NE000645</t>
  </si>
  <si>
    <t>154503263522023NE000647</t>
  </si>
  <si>
    <t>154503263522023NE000650</t>
  </si>
  <si>
    <t>154503263522023NE000651</t>
  </si>
  <si>
    <t>154503263522023NE000652</t>
  </si>
  <si>
    <t>154503263522023NE000653</t>
  </si>
  <si>
    <t>154503263522023NE000654</t>
  </si>
  <si>
    <t>21/12/2023</t>
  </si>
  <si>
    <t>3006.001848/2019-10</t>
  </si>
  <si>
    <t>154503263522023NE000678</t>
  </si>
  <si>
    <t>154503263522023NE400045</t>
  </si>
  <si>
    <t>PROCESSO SELETIVO DE BOLSISTA PARA ATUACAO NA MODALIDADE DE TREINAMENTO E APOIO TECNICO EM PESQUISA (TATP) JUNTO A CENTRAL MULTIUSUARIO DE BIODIVERSIDADE E CONSERVACAO (CMBC) - EDITAL 14/2023</t>
  </si>
  <si>
    <t>154503263522023NE400048</t>
  </si>
  <si>
    <t>154503263522023NE400052</t>
  </si>
  <si>
    <t>17/10/2023</t>
  </si>
  <si>
    <t>154503263522023NE400072</t>
  </si>
  <si>
    <t>154503263522023NE400073</t>
  </si>
  <si>
    <t>154503263522023NE400074</t>
  </si>
  <si>
    <t>154503263522023NE400083</t>
  </si>
  <si>
    <t>154503263522023NE400086</t>
  </si>
  <si>
    <t>154503263522023NE400008</t>
  </si>
  <si>
    <t>154503263522023NE400013</t>
  </si>
  <si>
    <t>PAGAMENTO DE BOLSISTAS PARA ATUACAO NA MODALIDADE DE BOLSA DE TREINAMENTO E APOIO TECNICO EM PESQUISA (TATP), DESTINADO AO PREENCHIMENTO DE VAGAS PARA ATENDIMENTO AOS NUCLEOS ESTRATEGICOS DE PESQUISA DA UFABC - ED. 01/2023.</t>
  </si>
  <si>
    <t>20/05/2022</t>
  </si>
  <si>
    <t>23006.009837/2022-83</t>
  </si>
  <si>
    <t>154503263522022NE000115</t>
  </si>
  <si>
    <t>CONTRATACAO DE INSCRICAO PARA PARTICIPACAO NO PREMIO JABUTI 2022</t>
  </si>
  <si>
    <t>15/03/2023</t>
  </si>
  <si>
    <t>23006.005043/2023-21</t>
  </si>
  <si>
    <t>154503263522023NE400005</t>
  </si>
  <si>
    <t>CONCESSAO DE BOLSAS PARA A ACAO REVISTA CONECTADAS - EDITAL Nº 7/2023 - PROEC.</t>
  </si>
  <si>
    <t>20/09/2023</t>
  </si>
  <si>
    <t>23006.019275/2023-67</t>
  </si>
  <si>
    <t>154503263522023NE400065</t>
  </si>
  <si>
    <t>GESTAO DE BOLSAS DE TUTORIA DO NETEL - CURSOS DA UAB, VAGAS DA UFABC.</t>
  </si>
  <si>
    <t>23006.022523/2023-57</t>
  </si>
  <si>
    <t>154503263522023NE500284</t>
  </si>
  <si>
    <t>PAGAMENTO DE AUXILIO FINANCEIRO - XXV SIMPOSIO INTERNACIONAL DE INFORMATICA EDUCATIVA (SIIE 2023)DOCENTE CARLA LOPES RODRIGUEZ - CPF 171.526.148-81</t>
  </si>
  <si>
    <t>CARLA LOPES RODRIGUEZ</t>
  </si>
  <si>
    <t>33902001</t>
  </si>
  <si>
    <t>AUXILIO A PESQUISADORES</t>
  </si>
  <si>
    <t>23006.019125/2021-91</t>
  </si>
  <si>
    <t>154503263522022NE000066</t>
  </si>
  <si>
    <t>CONTRATACAO DE EMPRESA ESPECIALIZADA PARA PRESTAR SERVICO DE HIGIENIZACAO E LIMPEZA DE MATERIAIS BIBLIOGRAFICOS</t>
  </si>
  <si>
    <t>JOSUE CRISTIAN VIEIRA VAZ</t>
  </si>
  <si>
    <t>22/06/2022</t>
  </si>
  <si>
    <t>23006.005172/2022-39</t>
  </si>
  <si>
    <t>154503263522022NE000176</t>
  </si>
  <si>
    <t>CONTRATACAO DE EMPRESA ESPECIALIZADA PARA A PRESTACAO DE SERVICOS DE ASSISTENCIA TECNICA, SUPORTE, ATUALIZACAO DE VERSOES E CUSTOMIZACAO DO SOFTWARE SOPHIA BIBLIOTECA PARA O SISTEMA DE BIBLIOTECAS DA UFABC.</t>
  </si>
  <si>
    <t>10/11/2022</t>
  </si>
  <si>
    <t>23006.019488/2022-16</t>
  </si>
  <si>
    <t>154503263522022NE000410</t>
  </si>
  <si>
    <t>CONTRATACAO DE EMPRESA(S) PARA FORNECIMENTO DE MATERIAIS BIBLIOGRAFICOS NACIONAIS (LIVROS, PUBLICACOES TECNICAS, FOLHETOS, DENTRE OUTROS) PARA COMPOSICAO DOS ACERVOS BIBLIOGRAFICOS DAS BIBLIOTECAS DA FUNDACAO UNIVERSIDADE FEDERAL DO ABC ¿ UFABC.</t>
  </si>
  <si>
    <t>SK DISTRIBUIDORA E COMERCIO DE LIVROS LTDA</t>
  </si>
  <si>
    <t>44905218</t>
  </si>
  <si>
    <t>COLECOES E MATERIAIS BIBLIOGRAFICOS</t>
  </si>
  <si>
    <t>02/06/2023</t>
  </si>
  <si>
    <t>154503263522023NE000192</t>
  </si>
  <si>
    <t>16/06/2023</t>
  </si>
  <si>
    <t>23006.001264/2023-21</t>
  </si>
  <si>
    <t>154503263522023NE000205</t>
  </si>
  <si>
    <t>CONTRATACAO DE SERVICO PARA OBTENCAO DO DIGITAL OBJECT IDENTIFIER (DOI) EM ARTIGOS CIENTIFICOS DE PERIODICOS DA UFABC</t>
  </si>
  <si>
    <t>ASSOCIACAO BRASILEIRA DE EDITORES CIENTIFICOS</t>
  </si>
  <si>
    <t>20/10/2023</t>
  </si>
  <si>
    <t>23006.001258/2023-73</t>
  </si>
  <si>
    <t>154503263522023NE000435</t>
  </si>
  <si>
    <t>CONTRATACAO DE EMPRESA(S) PARA FORNECIMENTO DE MATERIAIS BIBLIOGRAFICOS NACIONAIS (LIVROS, PUBLICACOES TECNICAS, FOLHETOS, DENTRE OUTROS) PARA COMPOSICAO DOS ACERVOS BIBLIOGRAFICOS DAS BIBLIOTECAS DA FUNDACAO UNIVERSIDADE FEDERAL DO ABC</t>
  </si>
  <si>
    <t>30/11/2023</t>
  </si>
  <si>
    <t>154503263522023NE000555</t>
  </si>
  <si>
    <t>TARGET ENGENHARIA E CONSULTORIA LTDA.</t>
  </si>
  <si>
    <t>33903901</t>
  </si>
  <si>
    <t>ASSINATURAS DE PERIODICOS E ANUIDADES</t>
  </si>
  <si>
    <t>154503263522023NE000556</t>
  </si>
  <si>
    <t>19/12/2023</t>
  </si>
  <si>
    <t>23006.001294/2023-37</t>
  </si>
  <si>
    <t>154503263522023NE000663</t>
  </si>
  <si>
    <t>CONTRATACAO DE EMPRESA ESPECIALIZADA PARA PRESTACAO DE SERVICO DE ACESSO AOS E-BOOKS DA EDITORA SPRINGER-NATURE</t>
  </si>
  <si>
    <t>SPRINGER NATURE CUSTOMER SERVICE CENTER, LLC</t>
  </si>
  <si>
    <t>24/11/2022</t>
  </si>
  <si>
    <t>23006.019643/2022-96</t>
  </si>
  <si>
    <t>154503263522022NE000438</t>
  </si>
  <si>
    <t>CONTRATACAO DE EMPRESA(S) PARA FORNECIMENTO DE MATERIAIS BIBLIOGRAFICOS ESTRANGEIROS (LIVROS, PUBLICACOES TECNICAS, FOLHETOS, DENTRE OUTROS) PARA COMPOSICAO DOS ACERVOS BIBLIOGRAFICOS DAS BIBLIOTECAS DA FUNDACAO UNIVERSIDADE FEDERAL DO ABC</t>
  </si>
  <si>
    <t>M.A. PONTES EDITORA DISTRIBUIDORA E IMPORTADORA DE LIVR</t>
  </si>
  <si>
    <t>23006.001257/2023-29</t>
  </si>
  <si>
    <t>154503263522023NE000579</t>
  </si>
  <si>
    <t>CONTRATACAO DE EMPRESA(S) PARA FORNECIMENTO DE MATERIAIS BIBLIOGRAFICOS ESTRANGEIROS (LIVROS, PUBLICACOES TECNICAS, FOLHETOS, DENTRE OUTROS) PARA COMPOSICAO DOS ACERVOS BIBLIOGRAFICOS DAS BIBLIOTECAS DA FUNDACAO UNIVERSIDADE FEDERAL DO ABC  UFABC.</t>
  </si>
  <si>
    <t>MORENO BOOKSTORE LIVRARIA LTDA</t>
  </si>
  <si>
    <t>154503263522023NE000580</t>
  </si>
  <si>
    <t>LIVRARIA HAG LTDA</t>
  </si>
  <si>
    <t>154503263522023NE000581</t>
  </si>
  <si>
    <t>DELMOCO DISTRIBUIDORA DE LIVROS LTDA</t>
  </si>
  <si>
    <t>23006.005040/2023-98</t>
  </si>
  <si>
    <t>154503263522023NE000582</t>
  </si>
  <si>
    <t>RENOVACAO DE ANTIVIRUS E ANTISPAM</t>
  </si>
  <si>
    <t>BRASOFTWARE INFORMATICA LTDA</t>
  </si>
  <si>
    <t>23006.013305/2023-21</t>
  </si>
  <si>
    <t>154503263522023NE000642</t>
  </si>
  <si>
    <t>REGISTRO DE PRECOS PARA A EVENTUAL CONTRATACAO DE EMPRESA ESPECIALIZADA PARA PRESTACAO DE SERVICOS DE CAPACITACAO PARA A BRIGADA DE INCENDIO</t>
  </si>
  <si>
    <t>DOUGLAS NOGUEIRA PIRES 21926051882</t>
  </si>
  <si>
    <t>23/09/2022</t>
  </si>
  <si>
    <t>23006.003763/2022-71</t>
  </si>
  <si>
    <t>154503263522022NE000309</t>
  </si>
  <si>
    <t>4572</t>
  </si>
  <si>
    <t>CAPACITACAO DE SERVIDORES PUBLICOS FEDERAIS EM PROCESSO DE QUALIFICACAO E REQUALIFICACAO</t>
  </si>
  <si>
    <t>170583</t>
  </si>
  <si>
    <t>26/07/2023</t>
  </si>
  <si>
    <t>23006.006753/2023-79</t>
  </si>
  <si>
    <t>154503263522023NE000284</t>
  </si>
  <si>
    <t>CONTRATACAO DE CURSO PREPARATORIO PARA CERTIFICACAO CBPP VERSAO 3.0 (ON-LINE)</t>
  </si>
  <si>
    <t>ASSOCIATION OF BUSINESS PROCESS MANAGEMENT PROFESSIONAL</t>
  </si>
  <si>
    <t>02/05/2022</t>
  </si>
  <si>
    <t>23006.007863/2022-77</t>
  </si>
  <si>
    <t>154503263522022NE000078</t>
  </si>
  <si>
    <t>PROCESSO PARA PAGAMENTO DE INSS PARTE PATRONAL</t>
  </si>
  <si>
    <t>33914718</t>
  </si>
  <si>
    <t>CONTRIB.PREVIDENCIARIAS-SERVICOS DE TERCEIROS</t>
  </si>
  <si>
    <t>23006.001552/2023-85</t>
  </si>
  <si>
    <t>154503263522023NE000019</t>
  </si>
  <si>
    <t>PAGAMENTO A TERCEIROS INSS PATRONAL</t>
  </si>
  <si>
    <t>11/04/2022</t>
  </si>
  <si>
    <t>23006.000290/2022-51</t>
  </si>
  <si>
    <t>154503263522022NE000058</t>
  </si>
  <si>
    <t>PAGAMENTO DE ENCARGO DE CURSO E CONCURSO - DOCENTE FEDERAL 2022</t>
  </si>
  <si>
    <t>23006.028455/2022-59</t>
  </si>
  <si>
    <t>154503263522023NE000687</t>
  </si>
  <si>
    <t>PAGAMENTO DE ENCARGO DE CURSO E CONCURSO DOCENTE FEDERAL 2023</t>
  </si>
  <si>
    <t>21/10/2022</t>
  </si>
  <si>
    <t>23006.013980/2022-70</t>
  </si>
  <si>
    <t>154503263522022NE000369</t>
  </si>
  <si>
    <t>CONTRATACAO DE FUNDACAO DE APOIO PARA GESTAO ADMINISTRATIVA E FINANCEIRA DO PROJETO CONSTRUCAO DO CONHECIMENTO AGROECOLOGICO NO GRANDE ABC PAULISTA: SABERES, MOVIMENTOS E PRATICAS PARA A TRANSICAO AGROECOLOGICA NO CINTURAO VERDE DO ESTADO DE SP SOB A COORDENACAO DA PROFESSORA BRUNA MENDES DE VASCONCELLOS EMENDA PARLAMENTAR N.32280019</t>
  </si>
  <si>
    <t>FUNDACAO DE DESENVOLVIMENTO DA PESQUISA</t>
  </si>
  <si>
    <t>206425</t>
  </si>
  <si>
    <t>23006.019400/2023-39</t>
  </si>
  <si>
    <t>154503263522023NE000612</t>
  </si>
  <si>
    <t>CONTRATACAO DE SERVICOS DA FUNDACAO DE APOIO PARA GESTAO ADMINISTRATIVA E FINANCEIRA DO PROJETO - CONSTRUCAO DO CONHECIMENTO AGROECOLOGICO NO GRANDE ABC PAULISTA: SABERES, MOVIMENTOS E PRATICAS PARA A TRANSICAO AGROECOLOGICA NO CINTURAO VERDE DO ESTADO DE SP (PARTE II)</t>
  </si>
  <si>
    <t>15/12/2023</t>
  </si>
  <si>
    <t>154503263522023NE000662</t>
  </si>
  <si>
    <t>05/05/2022</t>
  </si>
  <si>
    <t>23006.007622/2022-28</t>
  </si>
  <si>
    <t>154503263522022NE000087</t>
  </si>
  <si>
    <t>ACORDO MIS SESC-UFABC 2022</t>
  </si>
  <si>
    <t>154503263522023NE000619</t>
  </si>
  <si>
    <t>09/11/2023</t>
  </si>
  <si>
    <t>154503263522023NE000499</t>
  </si>
  <si>
    <t>154503263522023NE000517</t>
  </si>
  <si>
    <t>CONTRATACAO DE EMPRESA ESPECIALIZADA PARA CONFECCAO DE BANNERS E FAIXAS, INCLUINDO ACABAMENTO, TODO MATERIAL DE SUPRIMENTO E ENTREGA.</t>
  </si>
  <si>
    <t>23006.012952/2022-35</t>
  </si>
  <si>
    <t>154503263522023NE000501</t>
  </si>
  <si>
    <t>AQUISICAO DE MOBILIARIO GERAL</t>
  </si>
  <si>
    <t>MILANFLEX INDUSTRIA E COMERCIO DE MOVEIS E EQUIPAMENTOS</t>
  </si>
  <si>
    <t>154503263522023NE000502</t>
  </si>
  <si>
    <t>BALI COMERCIAL LTDA</t>
  </si>
  <si>
    <t>23006.014925/2022-05</t>
  </si>
  <si>
    <t>154503263522023NE000500</t>
  </si>
  <si>
    <t>AQUISICAO DE CORTINAS</t>
  </si>
  <si>
    <t>PERSIANAS NOVA AMERICA LTDA</t>
  </si>
  <si>
    <t>44905251</t>
  </si>
  <si>
    <t>PECAS NAO INCORPORAVEIS A IMOVEIS</t>
  </si>
  <si>
    <t>154503263522023NE000602</t>
  </si>
  <si>
    <t>ECCOPOWER SISTEMAS DE ENERGIA IMPORTACAO, EXPORTACAO LT</t>
  </si>
  <si>
    <t>44905230</t>
  </si>
  <si>
    <t>MAQUINAS E EQUIPAMENTOS ENERGETICOS</t>
  </si>
  <si>
    <t>154503263522023NE000605</t>
  </si>
  <si>
    <t>154503263522023NE000606</t>
  </si>
  <si>
    <t>20/12/2023</t>
  </si>
  <si>
    <t>154503263522023NE000669</t>
  </si>
  <si>
    <t>52.071.749 MARILENE FONSECA E SILVA</t>
  </si>
  <si>
    <t>06/12/2023</t>
  </si>
  <si>
    <t>23006.019607/2023-11</t>
  </si>
  <si>
    <t>154503263522023NE000565</t>
  </si>
  <si>
    <t>AQUISICAO DE RADIO COMUNICADOR</t>
  </si>
  <si>
    <t>MATHEUS FERREIRA DE PAULA XAVIER 02896212086</t>
  </si>
  <si>
    <t>44905206</t>
  </si>
  <si>
    <t>APARELHOS E EQUIPAMENTOS DE COMUNICACAO</t>
  </si>
  <si>
    <t>06/11/2023</t>
  </si>
  <si>
    <t>23006.014880/2023-41</t>
  </si>
  <si>
    <t>154503263522023NE000476</t>
  </si>
  <si>
    <t>MATERIAIS PERMANENTES PARA ATENDER O CURSO DE BACHARELADO EM FILOSOFIA</t>
  </si>
  <si>
    <t>M &amp; B COMERCIO E DISTRIBUICAO LTDA</t>
  </si>
  <si>
    <t>44905233</t>
  </si>
  <si>
    <t>EQUIPAMENTOS PARA AUDIO, VIDEO E FOTO</t>
  </si>
  <si>
    <t>23006.011096/2023-8</t>
  </si>
  <si>
    <t>154503263522023NE000424</t>
  </si>
  <si>
    <t>AQUISICAO DE MATERIAIS PERMANENTES PARA UTILIZACAO EM AULAS PRATICAS DOS CURSOS DE GRADUACAO DO CENTRO DE  ENGENHARIA, MODELAGEM E CIENCIAS SOCIAIS APLICADAS - CECS DA FUNDACAO UNIVERSIDADE FEDERAL DO ABC - UFABC</t>
  </si>
  <si>
    <t>SOLAB CIENTIFICA EQUIPAMENTOS PARA LABORATORIOS LTDA</t>
  </si>
  <si>
    <t>23006.011096/2023-81</t>
  </si>
  <si>
    <t>154503263522023NE000425</t>
  </si>
  <si>
    <t>AQUISICAO DE MATERIAIS PERMANENTES PARA UTILIZACAO EM AULAS PRATICAS DOS CURSOS DE GRADUACAO DO CECS.</t>
  </si>
  <si>
    <t>CIANOTEC EQUIPAMENTOS CIENTIFICOS LTDA</t>
  </si>
  <si>
    <t>154503263522023NE000427</t>
  </si>
  <si>
    <t>INOVACAO TESTE E MEDICAO LTDA</t>
  </si>
  <si>
    <t>154503263522023NE000428</t>
  </si>
  <si>
    <t>R. C. ROMANO IMPORTACAO DE ELETRO</t>
  </si>
  <si>
    <t>23006.021254/2023-10</t>
  </si>
  <si>
    <t>154503263522023NE000572</t>
  </si>
  <si>
    <t>AQUISICAO DE MATERIAIS PERMANENTES PARA UTILIZACAO EM AULAS PRATICAS DOS CURSOS DE GRADUACAO DO CECS - ITENS DESERTO E FRACASSADOS NOS PREGOES ELETRONICOS 53/2023 E 67/2023.</t>
  </si>
  <si>
    <t>FERGAVI COMERCIAL LTDA</t>
  </si>
  <si>
    <t>154503263522023NE000574</t>
  </si>
  <si>
    <t>VOLTCOM DO BRASIL LTDA</t>
  </si>
  <si>
    <t>18/08/2022</t>
  </si>
  <si>
    <t>23006.009610/2022-38</t>
  </si>
  <si>
    <t>154503263522022NE000256</t>
  </si>
  <si>
    <t>CONTRATACAO DE SERVICO DE MANUTENCAO CORRETIVA DO ULTRAPURIFICADOR DE AGUA MILLIQ E AQUISICAO DAS PECAS PARA A MANUTENCAO</t>
  </si>
  <si>
    <t>33903025</t>
  </si>
  <si>
    <t>MATERIAL P/ MANUTENCAO DE BENS MOVEIS</t>
  </si>
  <si>
    <t>23006.013920/2023-38</t>
  </si>
  <si>
    <t>154503263522023NE000503</t>
  </si>
  <si>
    <t>DOCUMENTO DE FORMALIZACAO DA DEMANDA PARA AQUISICAO DE MATERIAIS PERMANENTES - AUTOCLAVE, BOMBA DE VACUO E MAQUINA LAVA-LOUCAS.</t>
  </si>
  <si>
    <t>REDNOV FERRAMENTAS LTDA.</t>
  </si>
  <si>
    <t>154503263522023NE000504</t>
  </si>
  <si>
    <t>LABTEK COMERCIO DE PRODUTOS LABORATORIAIS LTDA</t>
  </si>
  <si>
    <t>23006.020453/2023-01</t>
  </si>
  <si>
    <t>154503263522023NE000589</t>
  </si>
  <si>
    <t>AQUISICAO DE MATERIAIS PERMANENTES CANCELADOS EM 2023- PARA OS CURSOS DE LICENCIATURA EM FILOSOFIA , LICENCIATURA EM QUIMICA E BACHARELADO EM FISICA</t>
  </si>
  <si>
    <t>MAPE COMERCIALIZACAO E REPRESENTACAO LTDA</t>
  </si>
  <si>
    <t>154503263522023NE000590</t>
  </si>
  <si>
    <t>18/09/2023</t>
  </si>
  <si>
    <t>23006.007614/2023-62</t>
  </si>
  <si>
    <t>154503263522023NE000392</t>
  </si>
  <si>
    <t>AQUISICAO DE EQUIPAMENTOS PARA OS LABORATORIOS DIDATICOS UMIDOS.</t>
  </si>
  <si>
    <t>ALFER SCIENTIFIC EQUIPAMENTOS PARA LABORATORIOS LTDA</t>
  </si>
  <si>
    <t>23006.013998/2022-71</t>
  </si>
  <si>
    <t>154503263522023NE000489</t>
  </si>
  <si>
    <t>AQUISICAO DE EQUIPAMENTOS PARA ATENDER AS NECESSIDADES DOS LABORATORIOS DIDATICOS SECOS.</t>
  </si>
  <si>
    <t>154503263522023NE000490</t>
  </si>
  <si>
    <t>WEBLABOR SAO PAULO MATERIAIS DIDATICOS LTDA</t>
  </si>
  <si>
    <t>154503263522023NE000491</t>
  </si>
  <si>
    <t>INFANTARIA COMERCIAL EIRELI</t>
  </si>
  <si>
    <t>44905212</t>
  </si>
  <si>
    <t>APARELHOS E UTENSILIOS DOMESTICOS</t>
  </si>
  <si>
    <t>154503263522023NE000492</t>
  </si>
  <si>
    <t>LANCA PRODUTOS - COMERCIO E SERVICOS LTDA</t>
  </si>
  <si>
    <t>154503263522023NE000493</t>
  </si>
  <si>
    <t>RI EMPREENDIMENTO COMERCIAL LTDA</t>
  </si>
  <si>
    <t>154503263522023NE000494</t>
  </si>
  <si>
    <t>ITEC INFORMATICA E TECNOLOGIA LTDA</t>
  </si>
  <si>
    <t>154503263522023NE000495</t>
  </si>
  <si>
    <t>KYNSAN COMERCIO IMPORTACAO E EXPORTACAO DE PRODUTOS OD</t>
  </si>
  <si>
    <t>154503263522023NE000496</t>
  </si>
  <si>
    <t>154503263522023NE000497</t>
  </si>
  <si>
    <t>GTMAX TECNOLOGIA EM ELETRONICA LTDA</t>
  </si>
  <si>
    <t>28/12/2020</t>
  </si>
  <si>
    <t>23006012718202046</t>
  </si>
  <si>
    <t>154503263522020NE800531</t>
  </si>
  <si>
    <t>PROT:110123  AQUISICAO DE CAMERAS E ACESSORIOS PARA GRAVACAO DE AULAS E       EVENTOS  PROC ORIGEM: 2020PR00105</t>
  </si>
  <si>
    <t>PRISMA COMERCIO VAREJISTA E ATACADISTA EIRELI</t>
  </si>
  <si>
    <t>1014000000</t>
  </si>
  <si>
    <t>16/12/2022</t>
  </si>
  <si>
    <t>23006.019071/2022-45</t>
  </si>
  <si>
    <t>154503263522022NE000501</t>
  </si>
  <si>
    <t>AQUISICAO DE CAMERAS, LENTES, MICROFONES, TRIPES, MIDIAS DE GRAVACAO E ACESSORIOS PARA O ESTUDIO DO NETEL.</t>
  </si>
  <si>
    <t>G2B COMERCIO E REPRESENTACOES LTDA</t>
  </si>
  <si>
    <t>23006.014784/2021-31</t>
  </si>
  <si>
    <t>154503263522023NE000462</t>
  </si>
  <si>
    <t>CONTRATACAO DE SERVICOS DE TRADUCAO DE TEXTOS E INTERPRETACAO SIMULTANEA</t>
  </si>
  <si>
    <t>NETLINGUAE - IDIOMAS E PESQUISA LTDA</t>
  </si>
  <si>
    <t>24/08/2020</t>
  </si>
  <si>
    <t>23006001864202046</t>
  </si>
  <si>
    <t>154503263522020NE800258</t>
  </si>
  <si>
    <t>PROT:110127  CONTRATACAO DE EMPRESA ESPECIALIZADA PARA PRESTACAO DE SERVICOS  DE LAVANDERIA  PROC ORIGEM: 2020PR00048</t>
  </si>
  <si>
    <t>LAVANDERIA PAULISTA LTDA</t>
  </si>
  <si>
    <t>33903946</t>
  </si>
  <si>
    <t>SERVICOS DOMESTICOS</t>
  </si>
  <si>
    <t>22/09/2021</t>
  </si>
  <si>
    <t>23006.001864/2020-46</t>
  </si>
  <si>
    <t>154503263522021NE000196</t>
  </si>
  <si>
    <t>CONTRATACAO DE EMPRESA ESPECIALIZADA PARA PRESTACAO DE SERVICOS DE LAVANDERIA</t>
  </si>
  <si>
    <t>15/08/2022</t>
  </si>
  <si>
    <t>154503263522022NE000251</t>
  </si>
  <si>
    <t>24/08/2022</t>
  </si>
  <si>
    <t>23006.020295/2021-19</t>
  </si>
  <si>
    <t>154503263522022NE000269</t>
  </si>
  <si>
    <t>CONTRATACAO EVENTUAL DE SERVICOS DE ESTRUTURA, LOCACAO DE EQUIPAMENTOS E MOBILIARIOS PARA A REALIZACAO DE EVENTOS, A FIM DE ATENDER AS NECESSIDADES DA UNIVERSIDADE FEDERAL DO ABC</t>
  </si>
  <si>
    <t>NUCLEO DA CRIACAO MARKETING E EVENTOS EIRELI</t>
  </si>
  <si>
    <t>33903912</t>
  </si>
  <si>
    <t>LOCACAO DE MAQUINAS E EQUIPAMENTOS</t>
  </si>
  <si>
    <t>01/11/2022</t>
  </si>
  <si>
    <t>154503263522022NE000396</t>
  </si>
  <si>
    <t>PMA-PRODUCOES E MONTAGENS ARTISTICAS LTDA</t>
  </si>
  <si>
    <t>154503263522022NE000397</t>
  </si>
  <si>
    <t>EXPANSOM PROMOCOES E EVENTOS LTDA</t>
  </si>
  <si>
    <t>12/09/2023</t>
  </si>
  <si>
    <t>154503263522023NE000369</t>
  </si>
  <si>
    <t>EVENTUAL LIVE MARKETING LTDA</t>
  </si>
  <si>
    <t>154503263522023NE000471</t>
  </si>
  <si>
    <t>29/09/2022</t>
  </si>
  <si>
    <t>23006.002362/2022-02</t>
  </si>
  <si>
    <t>154503263522022NE000328</t>
  </si>
  <si>
    <t>CONTRATACAO DE SERVICOS DE TRADUCAO/INTERPRETACAO DE LIBRAS</t>
  </si>
  <si>
    <t>EDUCATV - PRODUCAO INDEPENDENTE DE RADIO E TV LTDA</t>
  </si>
  <si>
    <t>206422</t>
  </si>
  <si>
    <t>11/02/2021</t>
  </si>
  <si>
    <t>23006.001333/2021-34</t>
  </si>
  <si>
    <t>154503263522021NE000018</t>
  </si>
  <si>
    <t>CONTRIBUICAO PARA O PSS DURANTE AFASTAMENTO SEM REMUNERACAO - EVELYN CELOTO DE SOUZA BORGES</t>
  </si>
  <si>
    <t>11/01/2022</t>
  </si>
  <si>
    <t>154503263522022NE000006</t>
  </si>
  <si>
    <t>CONTRIBUICAO PARA O PSS POR SERVIDOR AFASTADO SEM REMUNERACAO - FLAVIO EDUARDO AOKI HORITA.</t>
  </si>
  <si>
    <t>24/10/2022</t>
  </si>
  <si>
    <t>23006.020749/2022-32</t>
  </si>
  <si>
    <t>154503263522022NE000373</t>
  </si>
  <si>
    <t>CONTRIBUICAO PARA O PSS POR SERVIDOR AFASTADO SEM REMUNERACAO - LAIS REGINA RIBEIRO VAROTTO.</t>
  </si>
  <si>
    <t>27/12/2022</t>
  </si>
  <si>
    <t>23006.022563/2022-18</t>
  </si>
  <si>
    <t>154503263522022NE700239</t>
  </si>
  <si>
    <t>FOLHA DE DEZEMBRO DE 2022</t>
  </si>
  <si>
    <t>31900303</t>
  </si>
  <si>
    <t>13 SALARIO - PENSOES CIVIS</t>
  </si>
  <si>
    <t>154503263522022NE700240</t>
  </si>
  <si>
    <t>154503263522022NE700241</t>
  </si>
  <si>
    <t>154503263522022NE700243</t>
  </si>
  <si>
    <t>154503263522022NE700244</t>
  </si>
  <si>
    <t>25/01/2023</t>
  </si>
  <si>
    <t>154503263522023NE000006</t>
  </si>
  <si>
    <t>PSS PATRONAL DE FLAVIO EDUARDO AOKI HORITA.</t>
  </si>
  <si>
    <t>24/11/2023</t>
  </si>
  <si>
    <t>23006.025299/2023-55</t>
  </si>
  <si>
    <t>154503263522023NE700220</t>
  </si>
  <si>
    <t>FOLHA DE PAGAMENTO DE NOVEMBRO/2023</t>
  </si>
  <si>
    <t>154503263522023NE700239</t>
  </si>
  <si>
    <t>FOLHA DE PAGAMENTO DE DEZEMBRO DE 2023</t>
  </si>
  <si>
    <t>154503263522022NE700250</t>
  </si>
  <si>
    <t>154503263522022NE700245</t>
  </si>
  <si>
    <t>193436</t>
  </si>
  <si>
    <t>154503263522022NE700246</t>
  </si>
  <si>
    <t>193433</t>
  </si>
  <si>
    <t>154503263522022NE700247</t>
  </si>
  <si>
    <t>193435</t>
  </si>
  <si>
    <t>154503263522022NE700249</t>
  </si>
  <si>
    <t>154503263522022NE700251</t>
  </si>
  <si>
    <t>154503263522022NE700252</t>
  </si>
  <si>
    <t>154503263522022NE700253</t>
  </si>
  <si>
    <t>170578</t>
  </si>
  <si>
    <t>23006.001057/2023-76</t>
  </si>
  <si>
    <t>154503263522023NE000018</t>
  </si>
  <si>
    <t>REPASSE MENSAL DE VALORES PER CAPITA A GEAP - JANEIRO  DE 2023</t>
  </si>
  <si>
    <t>31/12/2021</t>
  </si>
  <si>
    <t>23006.019429/2021-59</t>
  </si>
  <si>
    <t>154503263522021NE000364</t>
  </si>
  <si>
    <t>CONTRATACAO DIRETA DE EMPRESA ESPECIALIZADA PARA A COMPRA DE EXAMES DE PROFICIENCIA EM INGLES TOEFL ITP, EM VIRTUDE DA ADESAO DA UFABC AO CONTRATO DE PARCERIA ENTRE A ANDIFES E MASTERTEST</t>
  </si>
  <si>
    <t>MASTERTEST EDUCATIONAL LTDA</t>
  </si>
  <si>
    <t>154503263522023NE000593</t>
  </si>
  <si>
    <t>23006.024083/2023-72</t>
  </si>
  <si>
    <t>154503263522023NE400092</t>
  </si>
  <si>
    <t>BOLSAS E AUXILIOS PARA MOBILIDADE ACADEMICA INTERNACIONAL - AUXILIO MOBILIDADE INTERNACIONAL DE GRADUACAO OUTGOING NA AMERICA LATINA E CARIBE.</t>
  </si>
  <si>
    <t>23006.027990/2023-73</t>
  </si>
  <si>
    <t>154503263522023NE400091</t>
  </si>
  <si>
    <t>AUXILIO PARA MOBILIDADE ACADEMICA INTERNACIONAL DE ESTUDANTES DE GRADUACAO NO AMBITO DO PROGRAMA ESCALA DA ASSOCIACAO DE UNIVERSIDADES GRUPO MONTEVIDEO (AUGM) - PRIMEIRO SEMESTRE/2024</t>
  </si>
  <si>
    <t>154503263522023NE400093</t>
  </si>
  <si>
    <t>154503263522023NE400096</t>
  </si>
  <si>
    <t>28/12/2023</t>
  </si>
  <si>
    <t>23006.024084/2023-17</t>
  </si>
  <si>
    <t>154503263522023NE400101</t>
  </si>
  <si>
    <t>BOLSAS E AUXILIOS PARA MOBILIDADE ACADEMICA INTERNACIONAL - BOLSA MOBILIDADE INTERNACIONAL DE GRADUACAO OUTGOING NA AMERICA LATINA E CARIBE.</t>
  </si>
  <si>
    <t>23006.028071/2023-17</t>
  </si>
  <si>
    <t>154503263522023NE500307</t>
  </si>
  <si>
    <t>PROGRAMA ESCOLAS DE VERAO-INVERNO AUGM - ESCOLA DE VERAO PROCOAS 2024</t>
  </si>
  <si>
    <t>23006.028228/2023-12</t>
  </si>
  <si>
    <t>154503263522023NE500306</t>
  </si>
  <si>
    <t>PAGAMENTO DE BOLSA/AUXILIO NA MODALIDADE - AUXILIO MOBILIDADE INTERNACIONAL DOCENTE INCOMING - ESCOLA DE VERAO PROCOAS</t>
  </si>
  <si>
    <t>26/10/2023</t>
  </si>
  <si>
    <t>23006.017047/2023-52</t>
  </si>
  <si>
    <t>154503263522023NE400077</t>
  </si>
  <si>
    <t>PAGAMENTO DE BOLSAS DO PROJETO IDIOMAS SEM FRONTEIRAS - CAPES/ANDIFES.</t>
  </si>
  <si>
    <t>0008</t>
  </si>
  <si>
    <t>IDIOMAS SEM FRONTEIRAS</t>
  </si>
  <si>
    <t>204239</t>
  </si>
  <si>
    <t>154503263522023NE400078</t>
  </si>
  <si>
    <t>26/03/2020</t>
  </si>
  <si>
    <t>23006001714201575</t>
  </si>
  <si>
    <t>154503263522020NE800048</t>
  </si>
  <si>
    <t>PROT:110107  SERVICO DE COLETA DE RESIDUOS INFECTANTES DO BIOTERIO DO CAMPUS DE SAO BERNARDO.  PROC ORIGEM: 2016DI00005</t>
  </si>
  <si>
    <t>26/03/2021</t>
  </si>
  <si>
    <t>23006.001714/2015-75</t>
  </si>
  <si>
    <t>154503263522021NE000027</t>
  </si>
  <si>
    <t>CONTRATACAO DE SERVICO DE COLETA DE RESIDUO INFECTANTE DO BIOTERIO DE SAO BERNADO DO CAMPO</t>
  </si>
  <si>
    <t>24/05/2022</t>
  </si>
  <si>
    <t>23006.004798/2020-66</t>
  </si>
  <si>
    <t>154503263522022NE000120</t>
  </si>
  <si>
    <t>CONTRATACAO DE PESSOA JURIDICA PARA PRESTACAO DE SERVICOS DE COPEIRAGEM NOS CAMPI DA UFABC.</t>
  </si>
  <si>
    <t>CASTRO SILVA SERVICOS TERCEIRIZADOS LTDA</t>
  </si>
  <si>
    <t>07/06/2022</t>
  </si>
  <si>
    <t>23006.002461/2021-03</t>
  </si>
  <si>
    <t>154503263522022NE000139</t>
  </si>
  <si>
    <t>AQUISICAO DE ITENS PARA COLETA DE RESIDUOS QUIMICOS E BIOLOGICOS.</t>
  </si>
  <si>
    <t>ADONAI COMERCIO DE MAQUINAS E EQUIPAMENTOS EIRELI</t>
  </si>
  <si>
    <t>29/06/2022</t>
  </si>
  <si>
    <t>23006.000896/2020-24</t>
  </si>
  <si>
    <t>154503263522022NE000194</t>
  </si>
  <si>
    <t>CONTRATACAO DE SERVICO DE COLETA DE LIXO INFECTANTE DOS LABORATORIOS E BIOTERIO PARA O CAMPUS SANTO ANDRE</t>
  </si>
  <si>
    <t>SERVICO MUNICIPAL DE SANEAMENTO AMBIENTAL DE SANTO ANDR</t>
  </si>
  <si>
    <t>154503263522023NE000062</t>
  </si>
  <si>
    <t>CONTRATACAO DE EMPRESA ESPECIALIZADA NA PRESTACAO DE SERVICOS DE ACONDICIONAMENTO, COLETA, TRANSPORTE, TRATAMENTO E DESTINACAO FINAL DE RESIDUOS QUIMICOS PRODUZIDOS NAS DEPENDENCIAS DOS CAMPI DA UFABC</t>
  </si>
  <si>
    <t>27/03/2023</t>
  </si>
  <si>
    <t>154503263522023NE000069</t>
  </si>
  <si>
    <t>154503263522023NE000119</t>
  </si>
  <si>
    <t>16/05/2023</t>
  </si>
  <si>
    <t>154503263522023NE000139</t>
  </si>
  <si>
    <t>26/06/2023</t>
  </si>
  <si>
    <t>154503263522023NE000215</t>
  </si>
  <si>
    <t>154503263522023NE000444</t>
  </si>
  <si>
    <t>AQUISICAO DE INSUMOS DE LIMPEZA.</t>
  </si>
  <si>
    <t>MULTISUL COMERCIO E DISTRIBUICAO LTDA</t>
  </si>
  <si>
    <t>154503263522023NE000446</t>
  </si>
  <si>
    <t>SAMARA VASCONCELOS ROSAS LTDA</t>
  </si>
  <si>
    <t>154503263522023NE000473</t>
  </si>
  <si>
    <t>CLNA7 COMERCIAL LTDA</t>
  </si>
  <si>
    <t>33903021</t>
  </si>
  <si>
    <t>MATERIAL DE COPA E COZINHA</t>
  </si>
  <si>
    <t>08/11/2023</t>
  </si>
  <si>
    <t>23006.013619/2023-24</t>
  </si>
  <si>
    <t>154503263522023NE000485</t>
  </si>
  <si>
    <t>AQUISICAO DE INSUMOS PARA COLETA DE RESIDUOS</t>
  </si>
  <si>
    <t>ICP CIENTIFICA PRODUTOS PARA LABORATORIOS LTDA</t>
  </si>
  <si>
    <t>16/11/2023</t>
  </si>
  <si>
    <t>154503263522023NE000513</t>
  </si>
  <si>
    <t>COMERCIAL TXV COMERCIO E SERVICO LTDA</t>
  </si>
  <si>
    <t>154503263522023NE000514</t>
  </si>
  <si>
    <t>SUPREME COMERCIAL EIRELI</t>
  </si>
  <si>
    <t>154503263522023NE000553</t>
  </si>
  <si>
    <t>154503263522023NE000576</t>
  </si>
  <si>
    <t>154503263522023NE000604</t>
  </si>
  <si>
    <t>154503263522023NE000640</t>
  </si>
  <si>
    <t>154503263522023NE000686</t>
  </si>
  <si>
    <t>VF TECH STORE LTDA</t>
  </si>
  <si>
    <t>23006.003180/2023-21</t>
  </si>
  <si>
    <t>154503263522023NE000569</t>
  </si>
  <si>
    <t>AQUISICAO DE BOMBONA PARA SECAO DE ENGENHARIA DE SEGURANCA DO TRABALHO</t>
  </si>
  <si>
    <t>FABRICIO RACHADEL COSTA</t>
  </si>
  <si>
    <t>33903019</t>
  </si>
  <si>
    <t>MATERIAL DE ACONDICIONAMENTO E EMBALAGEM</t>
  </si>
  <si>
    <t>23006.012998/2023-35</t>
  </si>
  <si>
    <t>154503263522023NE000667</t>
  </si>
  <si>
    <t>DOCUMENTO DE FORMALIZACAO DA DEMANDA PARA CONTRATACAO DE EMPRESA ESPECIALIZADA EM MANUTENCAO PREVENTIVA DE MICROSCOPIO LEICA - DM5500.</t>
  </si>
  <si>
    <t>MM COMERCIO DE EQUIPAMENTOS E SERVICOS LTDA</t>
  </si>
  <si>
    <t>23006.013908/2023-23</t>
  </si>
  <si>
    <t>154503263522023NE000621</t>
  </si>
  <si>
    <t>DOCUMENTO DE FORMALIZACAO DA DEMANDA PARA AQUISICAO DE PLASTICOS E VIDRARIAS</t>
  </si>
  <si>
    <t>FASTLABOR COMERCIAL EIRELI</t>
  </si>
  <si>
    <t>33903026</t>
  </si>
  <si>
    <t>MATERIAL ELETRICO E ELETRONICO</t>
  </si>
  <si>
    <t>33903035</t>
  </si>
  <si>
    <t>MATERIAL LABORATORIAL</t>
  </si>
  <si>
    <t>154503263522023NE000622</t>
  </si>
  <si>
    <t>AWKALAB PRODUTOS PARA LABORATORIO LTDA</t>
  </si>
  <si>
    <t>154503263522023NE000623</t>
  </si>
  <si>
    <t>154503263522023NE000624</t>
  </si>
  <si>
    <t>LAB VISION - COMERCIO DE PRODUTOS LABORATORIAIS LTDA</t>
  </si>
  <si>
    <t>154503263522023NE000625</t>
  </si>
  <si>
    <t>AMR SOLUCOES LABORATORIAIS LTDA</t>
  </si>
  <si>
    <t>154503263522023NE000626</t>
  </si>
  <si>
    <t>AMBARLAB PRODUTOS LABORATORIAIS LTDA</t>
  </si>
  <si>
    <t>154503263522023NE000627</t>
  </si>
  <si>
    <t>SA CONSUMIVEIS PRODUTOS DE LABORATORIO LTDA</t>
  </si>
  <si>
    <t>154503263522023NE000628</t>
  </si>
  <si>
    <t>E-LABCOMMERCE LTDA</t>
  </si>
  <si>
    <t>154503263522023NE000629</t>
  </si>
  <si>
    <t>PRODLAC PRODS MEDICOS HOSPITALARES LTDA</t>
  </si>
  <si>
    <t>21/11/2023</t>
  </si>
  <si>
    <t>23006.009405/2023-53</t>
  </si>
  <si>
    <t>154503263522023NE000532</t>
  </si>
  <si>
    <t>AQUISICAO DE MATERIAL DE CONSUMO - REAGENTES - PARA A COORDENACAO DOS LABORATORIOS DIDATICOS E PARA OS CURSOS DE BACHARELADO EM CIENCIAS BIOLOGICAS, BACHARELADO EM QUIMICA E BACHARELADO EM BIOTECNOLOGIA DA FUNDACAO UNIVERSIDADE FEDERAL DO ABC - UFABC</t>
  </si>
  <si>
    <t>SOLABOR PRODUTOS PARA LABORATORIOS LTDA</t>
  </si>
  <si>
    <t>154503263522023NE000533</t>
  </si>
  <si>
    <t>154503263522023NE000534</t>
  </si>
  <si>
    <t>154503263522023NE000535</t>
  </si>
  <si>
    <t>154503263522023NE000536</t>
  </si>
  <si>
    <t>BIOCELL BIOTECNOLOGIA LTDA</t>
  </si>
  <si>
    <t>154503263522023NE000537</t>
  </si>
  <si>
    <t>FRFA PRODUTOS PARA LABORATORIO LTDA</t>
  </si>
  <si>
    <t>154503263522023NE000538</t>
  </si>
  <si>
    <t>LUDWIG BIOTECNOLOGIA LTDA</t>
  </si>
  <si>
    <t>154503263522023NE000539</t>
  </si>
  <si>
    <t>154503263522023NE000540</t>
  </si>
  <si>
    <t>154503263522023NE000541</t>
  </si>
  <si>
    <t>154503263522023NE000542</t>
  </si>
  <si>
    <t>23006.009586/2023-18</t>
  </si>
  <si>
    <t>154503263522023NE000596</t>
  </si>
  <si>
    <t>AQUISICAO DE MATERIAL DE CONSUMO - TIRAS REAGENTES - PARA O CURSO DE BACHARELADO EM CIENCIAS BIOLOGICAS DA FUNDACAO UNIVERSIDADE FEDERAL DO ABC - UFABC</t>
  </si>
  <si>
    <t>NET MEDICAL COMERCIO DE CORRELATOS MEDICOS E HOSPITALAR</t>
  </si>
  <si>
    <t>154503263522023NE000597</t>
  </si>
  <si>
    <t>DOBBER COMERCIO E REPRESENTACOES LTDA</t>
  </si>
  <si>
    <t>18/05/2023</t>
  </si>
  <si>
    <t>23006.014670/2022-72</t>
  </si>
  <si>
    <t>154503263522023NE000152</t>
  </si>
  <si>
    <t>REGISTRO DE PRECOS PARA AQUISICAO DE REAGENTES PARA OS CURSOS DE GRADUACAO DA FUNDACAO UNIVERSIDADE FEDERAL DO ABC ¿ UFABC.</t>
  </si>
  <si>
    <t>154503263522023NE000154</t>
  </si>
  <si>
    <t>REGISTRO DE PRECOS PARA AQUISICAO DE REAGENTES PARA OS CURSOS DE GRADUACAO DA FUNDACAO UNIVERSIDADE FEDERAL DO ABC ¿ UFABC</t>
  </si>
  <si>
    <t>FOX SCIENCE COMERCIO &amp; PRODUTOS LTDA</t>
  </si>
  <si>
    <t>23006.001676/2023-61</t>
  </si>
  <si>
    <t>154503263522023NE000206</t>
  </si>
  <si>
    <t>AQUISICAO DE REAGENTES (ITENS CANCELADOS DE 2022) PARA OS CURSOS DE GRADUACAO DA FUNDACAO UNIVERSIDADE FEDERAL DO ABC  UFABC.</t>
  </si>
  <si>
    <t>154503263522023NE000208</t>
  </si>
  <si>
    <t>154503263522023NE000526</t>
  </si>
  <si>
    <t>NOVA BIOTECNOLOGIA LTDA.</t>
  </si>
  <si>
    <t>154503263522023NE000527</t>
  </si>
  <si>
    <t>154503263522023NE000528</t>
  </si>
  <si>
    <t>154503263522023NE000598</t>
  </si>
  <si>
    <t>AQUISICAO DE MATERIAL DE CONSUMO - TIRAS REAGENTES - PARA O CURSO DE BACHARELADO EM CIENCIAS BIOLOGICAS DA FUNDACAO UNIVERSIDADE FEDERAL DO ABC ¿ UFABC</t>
  </si>
  <si>
    <t>154503263522023NE000599</t>
  </si>
  <si>
    <t>154503263522023NE000174</t>
  </si>
  <si>
    <t>154503263522023NE000529</t>
  </si>
  <si>
    <t>154503263522023NE000530</t>
  </si>
  <si>
    <t>154503263522023NE000531</t>
  </si>
  <si>
    <t>09/02/2021</t>
  </si>
  <si>
    <t>23006.000882/2020-19</t>
  </si>
  <si>
    <t>154503263522021NE000014</t>
  </si>
  <si>
    <t>AQUISICAO DE HELIO LIQUIDO PARA O ESPECTROMETRO DE RESSONANCIA MAGNETICA NUCLEAR - RMN - DA CEM</t>
  </si>
  <si>
    <t>WHITE MARTINS GASES INDUSTRIAIS LTDA</t>
  </si>
  <si>
    <t>33903004</t>
  </si>
  <si>
    <t>GAS E OUTROS MATERIAIS ENGARRAFADOS</t>
  </si>
  <si>
    <t>16/09/2021</t>
  </si>
  <si>
    <t>154503263522021NE000186</t>
  </si>
  <si>
    <t>AQUISICAIO DE HELIO LIQUIDO PARA O ESPECTOMETRO DE RESSONANCIA MAGNETICA NUCLEAR - RMN - DA CENTRAL EXPERIMENTAL MULTIUSUARIO - CEM.</t>
  </si>
  <si>
    <t>23006.010756/2021-45</t>
  </si>
  <si>
    <t>154503263522021NE000296</t>
  </si>
  <si>
    <t>CONTRATACAO DE EMPRESA ESPECIALIZADA PARA A PRESTACAO DE SERVICOS TECNICOS DEMANUTENCAO PREVENTIVA E CORRETIVA, COM FORNECIMENTO DE PECAS DE REPOSICAO EM AUTOCLAVEHORIZONTAL LINHA LUFERCO, MODELO 39206/704 2P/E/CL/DZA NUMERO DE SERIE: 6443</t>
  </si>
  <si>
    <t>MTB CIENTIFICA EQUIPAMENTOS PARA LABORATORIOS LTDA</t>
  </si>
  <si>
    <t>154503263522021NE000297</t>
  </si>
  <si>
    <t>26/04/2022</t>
  </si>
  <si>
    <t>23006.006032/2022-88</t>
  </si>
  <si>
    <t>154503263522022NE000072</t>
  </si>
  <si>
    <t>IMPORTACAO DE MATERIAL DE CONSUMO DA EMPRESA MICROCHIP PARA DESENVOLVIMENTO DO PROJETO DE PESQUISA INTITULADO ALOCACAO OTIMIZADA DE CONCENTRADORES INTELIGENTES EM REDES DE BAIXA TENSAO COM RECURSOS ENERGETICOS DISTRIBUIDOS DO PROF. IVAN CASELLA - FAPESP.</t>
  </si>
  <si>
    <t>MICROCHIP TECHNOLOGY INC.</t>
  </si>
  <si>
    <t>12/09/2022</t>
  </si>
  <si>
    <t>23006.006185/2020-63</t>
  </si>
  <si>
    <t>154503263522022NE000287</t>
  </si>
  <si>
    <t>MANUTENCAO PREVENTIVA E CORRETIVA, COM FORNECIMENTO DE PECAS DE REPOSICAO, EM AUTOCLAVE DO BIOTERIO DE SANTO ANDRE</t>
  </si>
  <si>
    <t>JP AUTOMACAO E ASSISTENCIA TECNICA LTDA</t>
  </si>
  <si>
    <t>154503263522022NE000288</t>
  </si>
  <si>
    <t>06/10/2022</t>
  </si>
  <si>
    <t>23006.013377/2022-98</t>
  </si>
  <si>
    <t>154503263522022NE000347</t>
  </si>
  <si>
    <t>AQUISICAO POR IMPORTACAO DIRETA DE FILAMENTO DE EMISSAO DE ELETRONS DO EQUIPAMENTO MEV-FEI.</t>
  </si>
  <si>
    <t>FEI EUROPE B.V.</t>
  </si>
  <si>
    <t>23006.000087/2021-01</t>
  </si>
  <si>
    <t>154503263522023NE000395</t>
  </si>
  <si>
    <t>CARTAO PESQUISADOR - SOLICITACAO Nº 01/2021 PARA ATENDIMENTO AS DEMANDAS DO PROJETO CENTRAL EXPERIMENTAL MULTIUSUARIO - CEM</t>
  </si>
  <si>
    <t>ROOSEVELT DROPPA JUNIOR</t>
  </si>
  <si>
    <t>23006.020485/2022-17</t>
  </si>
  <si>
    <t>154503263522023NE000694</t>
  </si>
  <si>
    <t>CARTAO PESQUISADOR - BIOTERIOS</t>
  </si>
  <si>
    <t>MARCELA SORELLI CARNEIRO RAMOS</t>
  </si>
  <si>
    <t>15/09/2022</t>
  </si>
  <si>
    <t>23006.013376/2022-43</t>
  </si>
  <si>
    <t>154503263522022NE000299</t>
  </si>
  <si>
    <t>AQUISICAO POR IMPORTACAO DIRETA DE DETECTOR H DE TERMOGRAVIMETRICO SHIMADZU E COMPONENTES ACESSORIOS</t>
  </si>
  <si>
    <t>SHIMADZU LATIN AMERICA S.A</t>
  </si>
  <si>
    <t>154503263522022NE000346</t>
  </si>
  <si>
    <t>154503263522023NE000695</t>
  </si>
  <si>
    <t>29/05/2023</t>
  </si>
  <si>
    <t>23006.004320/2023-89</t>
  </si>
  <si>
    <t>154503263522023NE000185</t>
  </si>
  <si>
    <t>CONTRATACAO DE SERVICOS DE MAESTRO PARA REGENCIA DE CORO, PARA ATENDIMENTO DO PROJETO CULTURAL  - CORO DA UFABC 2023</t>
  </si>
  <si>
    <t>03/08/2023</t>
  </si>
  <si>
    <t>23006.010665/2023-71</t>
  </si>
  <si>
    <t>154503263522023NE000303</t>
  </si>
  <si>
    <t>CONTRATACAO DE SERVICO PARA FORNECIMENTO DE KIT LANCHE PARA ATENDIMENTO AS DEMANDAS DA PRO-REITORIA DE EXTENSAO E CULTURA - PROEC</t>
  </si>
  <si>
    <t>THHD COMERCIAL LTDA</t>
  </si>
  <si>
    <t>01/09/2023</t>
  </si>
  <si>
    <t>23006.013779/2023-73</t>
  </si>
  <si>
    <t>154503263522023NE000347</t>
  </si>
  <si>
    <t>CONTRATACAO DE EMPRESA ESPECIALIZADA EM SERVICOS DE PRODUCAO, EDICAO E DISPONIBILIZACAO DE PROGRAMAS DE AUDIO PARA ATENDER AS DEMANDAS DE ACOES DE EXTENSAO.</t>
  </si>
  <si>
    <t>ELIFRANCK CARVALHO GOUVEA</t>
  </si>
  <si>
    <t>23006.009224/2023-27</t>
  </si>
  <si>
    <t>154503263522023NE000402</t>
  </si>
  <si>
    <t>AQUISICAO DE ITENS DIVERSOS PARA DESENVOLVIMENTO DE ACOES DE EXTENSAO E PARA AS AULAS PRATICAS DO CURSO DE BACHARELADO EM FISICA DA UFABC.</t>
  </si>
  <si>
    <t>33903024</t>
  </si>
  <si>
    <t>MATERIAL P/ MANUT.DE BENS IMOVEIS/INSTALACOES</t>
  </si>
  <si>
    <t>33903036</t>
  </si>
  <si>
    <t>MATERIAL HOSPITALAR</t>
  </si>
  <si>
    <t>33903039</t>
  </si>
  <si>
    <t>MATERIAL P/ MANUTENCAO DE VEICULOS</t>
  </si>
  <si>
    <t>33903043</t>
  </si>
  <si>
    <t>MATERIAL P/ REABILITACAO PROFISSIONAL</t>
  </si>
  <si>
    <t>23006.015933/2023-41</t>
  </si>
  <si>
    <t>154503263522023NE000451</t>
  </si>
  <si>
    <t>CONTRATACAO DE EMPRESA ESPECIALIZADA EM SERVICOS DE PRODUCAO, GRAVACAO E EDICAO DE VIDEOS PARA ATENDER AS DEMANDAS DE ACAO DE EXTENSAO.</t>
  </si>
  <si>
    <t>CLEMENTE VINICIUS LEITE RAMOS 27142819820</t>
  </si>
  <si>
    <t>33903959</t>
  </si>
  <si>
    <t>SERVICOS DE AUDIO, VIDEO E FOTO</t>
  </si>
  <si>
    <t>23006.017076/2023-14</t>
  </si>
  <si>
    <t>154503263522023NE000463</t>
  </si>
  <si>
    <t>AQUISICAO DE REAGENTES E MATERIAIS DE LABORATORIO PARA DESENVOLVIMENTO DE ACOES DE EXTENSAO.</t>
  </si>
  <si>
    <t>23006.013589/2023-56</t>
  </si>
  <si>
    <t>154503263522023NE000600</t>
  </si>
  <si>
    <t>AQUISICAO DE MATERIAIS PARA JARDINAGEM PARA DESENVOLVIMENTO DE ACAO DE EXTENSAO.</t>
  </si>
  <si>
    <t>LEONARDO SANCHOTENE QUINTELA</t>
  </si>
  <si>
    <t>33903031</t>
  </si>
  <si>
    <t>SEMENTES, MUDAS DE PLANTAS E INSUMOS</t>
  </si>
  <si>
    <t>05/12/2023</t>
  </si>
  <si>
    <t>23006.021389/2023-77</t>
  </si>
  <si>
    <t>154503263522023NE000562</t>
  </si>
  <si>
    <t>AQUISICAO DE JOGOS EDUCATIVOS E MATERIAIS PEDAGOGICOS PARA DESENVOLVIMENTO DE ACOES DE EXTENSAO.</t>
  </si>
  <si>
    <t>PALOMA MARTINI MEDEIROS 39890689898</t>
  </si>
  <si>
    <t>33903014</t>
  </si>
  <si>
    <t>MATERIAL EDUCATIVO E ESPORTIVO</t>
  </si>
  <si>
    <t>154503263522023NE000563</t>
  </si>
  <si>
    <t>23006.001139/2020-78</t>
  </si>
  <si>
    <t>154503263522021NE000114</t>
  </si>
  <si>
    <t>AQUISICAO DE SERVICOS EDITORIAIS E GRAFICOS PARA PRODUCAO DE MATERIAL ACADEMICO.</t>
  </si>
  <si>
    <t>TAVARES &amp; TAVARES EMPREENDIMENTOS COMERCIAIS LTDA</t>
  </si>
  <si>
    <t>08/09/2021</t>
  </si>
  <si>
    <t>154503263522021NE000178</t>
  </si>
  <si>
    <t>AQUISICAO DE SERVICOS EDITORIAIS E GRAFICOS PARA PRODUCAO DE MATERIAL ACADEMICO</t>
  </si>
  <si>
    <t>21/05/2021</t>
  </si>
  <si>
    <t>154503263522021NE000061</t>
  </si>
  <si>
    <t>154503263522021NE000062</t>
  </si>
  <si>
    <t>154503263522021NE000176</t>
  </si>
  <si>
    <t>154503263522021NE000177</t>
  </si>
  <si>
    <t>09/02/2022</t>
  </si>
  <si>
    <t>23006.000183/2022-22</t>
  </si>
  <si>
    <t>154503263522022NE000015</t>
  </si>
  <si>
    <t>AQUISICAO DE REGISTRO ISBN PARA PUBLICACOES DA UFABC E DE SUA EDITORA.</t>
  </si>
  <si>
    <t>28/09/2021</t>
  </si>
  <si>
    <t>23006.003388/2021-89</t>
  </si>
  <si>
    <t>154503263522021NE000201</t>
  </si>
  <si>
    <t>CONTRATACAO DE EMPRESA PARA CONFECCAO DE BANNERS E FAIXAS.</t>
  </si>
  <si>
    <t>GL EDITORA GRAFICA LTDA</t>
  </si>
  <si>
    <t>03/10/2022</t>
  </si>
  <si>
    <t>23006.001105/2019-40</t>
  </si>
  <si>
    <t>154503263522022NE000337</t>
  </si>
  <si>
    <t>SERVICOS GRAFICOS EM IMPRESSAO OFFSET</t>
  </si>
  <si>
    <t>GDD EDITORA GRAFICA LTDA</t>
  </si>
  <si>
    <t>23006.010405/2022-15</t>
  </si>
  <si>
    <t>154503263522022NE000370</t>
  </si>
  <si>
    <t>CONTRATACAO DE EMPRESA PARA CONFECCAO DE BANNERS E FAIXAS</t>
  </si>
  <si>
    <t>154503263522023NE000173</t>
  </si>
  <si>
    <t>23006.000577/2023-61</t>
  </si>
  <si>
    <t>154503263522023NE000299</t>
  </si>
  <si>
    <t>AQUISICAO DE REFLETORES LED</t>
  </si>
  <si>
    <t>DGA COMERCIO DE MATERIAIS ELETRICOS LTDA</t>
  </si>
  <si>
    <t>11/08/2022</t>
  </si>
  <si>
    <t>23006.002903/2022-94</t>
  </si>
  <si>
    <t>154503263522022NE000244</t>
  </si>
  <si>
    <t>EVENTUAL AQUISICAO DE CARIMBOS.</t>
  </si>
  <si>
    <t>RIPERS COMERCIO DE MATERIAIS HIDRAULICOS LTDA</t>
  </si>
  <si>
    <t>154503263522022NE000245</t>
  </si>
  <si>
    <t>SOBRAL-CHAVES E CARIMBOS LTDA</t>
  </si>
  <si>
    <t>23006.007926/2021-12</t>
  </si>
  <si>
    <t>154503263522023NE000305</t>
  </si>
  <si>
    <t>CONTRATACAO DE SERVICO DE OUTSOURCING ALMOXARIFADO VIRTUAL</t>
  </si>
  <si>
    <t>AUTOPEL AUTOMACAO COMERCIAL E INFORMATICA LTDA.</t>
  </si>
  <si>
    <t>27/09/2021</t>
  </si>
  <si>
    <t>23006.007115/2021-11</t>
  </si>
  <si>
    <t>154503263522021NE000199</t>
  </si>
  <si>
    <t>AQUISICAO DE EPIS (CONSUMIVEIS) PARA O ATENDIMENTO DAS DEMANDAS DO CENTRO DE MATEMATICA, COMPUTACAO E COGNICAO - CMCC.</t>
  </si>
  <si>
    <t>PGSA COMERCIAL LTDA</t>
  </si>
  <si>
    <t>10/08/2022</t>
  </si>
  <si>
    <t>23006.000240/2021-92</t>
  </si>
  <si>
    <t>154503263522022NE000241</t>
  </si>
  <si>
    <t>AQUISICAO DE CARTOES DE IDENTIFICACAO PERSONALIZADOS PARA A FUNDACAO UNIVERSIDADE FEDERAL DO ABC - UFABC</t>
  </si>
  <si>
    <t>LEVIT COMERCIO, IMPORTACAO  E EXPORTACAO DE PRODUTOS TE</t>
  </si>
  <si>
    <t>33903044</t>
  </si>
  <si>
    <t>MATERIAL DE SINALIZACAO VISUAL E OUTROS</t>
  </si>
  <si>
    <t>15/12/2022</t>
  </si>
  <si>
    <t>154503263522022NE000498</t>
  </si>
  <si>
    <t>AMARO RIBEIRO SOLUCOES LTDA</t>
  </si>
  <si>
    <t>20/05/2021</t>
  </si>
  <si>
    <t>23006.008406/2020-38</t>
  </si>
  <si>
    <t>154503263522021NE000060</t>
  </si>
  <si>
    <t>REGISTRO DE PRECOS PARA A EVENTUAL AQUISICAO DE LUVAS DE SEGURANCA TERMICA E MASCARAS DE PROTECAO RESPIRATORIA.</t>
  </si>
  <si>
    <t>D RODRIGUES DE OLIVEIRA</t>
  </si>
  <si>
    <t>06/12/2021</t>
  </si>
  <si>
    <t>154503263522021NE000285</t>
  </si>
  <si>
    <t>FORTUNA SEGURANCA E TECNOLOGIA LTDA</t>
  </si>
  <si>
    <t>20/06/2022</t>
  </si>
  <si>
    <t>23006.023209/2021-20</t>
  </si>
  <si>
    <t>154503263522022NE000171</t>
  </si>
  <si>
    <t>REGISTRO DE PRECOS PARA A EVENTUAL CONTRATACAO DE EMPRESA(S) ESPECIALIZADA(S) PARA RECARGA DE EXTINTORES DE INCENDIO E MANUTENCAO EM MANGUEIRAS DE COMBATE A INCENDIO</t>
  </si>
  <si>
    <t>CLS EXTINTORES E ENGENHARIA DE COMBATE A INCENDIO LTDA</t>
  </si>
  <si>
    <t>154503263522022NE000172</t>
  </si>
  <si>
    <t>23006.019096/2021-68</t>
  </si>
  <si>
    <t>154503263522022NE000415</t>
  </si>
  <si>
    <t>REGISTRO DE PRECOS PARA EVENTUAL AQUISICAO DE EQUIPAMENTOS DE PROTECAO INDIVIDUAL E DE RESPOSTA A EMERGENCIA.</t>
  </si>
  <si>
    <t>AMDA SECURITY IMPORTADORA LTDA</t>
  </si>
  <si>
    <t>28/12/2022</t>
  </si>
  <si>
    <t>154503263522022NE000516</t>
  </si>
  <si>
    <t>ABEX COMERCIAL IMPORTACAO E EXPORTACAO LTDA</t>
  </si>
  <si>
    <t>27/02/2023</t>
  </si>
  <si>
    <t>23006.017856/2022-83</t>
  </si>
  <si>
    <t>154503263522023NE000046</t>
  </si>
  <si>
    <t>REGISTRO DE PRECOS PARA EVENTUAL AQUISICAO DE MATERIAIS PARA SECAO DE ENGENHARIA DE SEGURANCA DO TRABALHO.</t>
  </si>
  <si>
    <t>AZALINI INDUSTRIA E COMERCIO LTDA</t>
  </si>
  <si>
    <t>154503263522023NE000351</t>
  </si>
  <si>
    <t>REGISTRO DE PRECOS PARA EVENTUAL AQUISICAO DE EQUIPAMENTOS DE PROTECAO INDIVIDUAL E DE RESPOSTA A EMERGENCIA</t>
  </si>
  <si>
    <t>19/01/2021</t>
  </si>
  <si>
    <t>23006.001284/2015-91</t>
  </si>
  <si>
    <t>154503263522021NE000006</t>
  </si>
  <si>
    <t>CONTRATACAO DE EMPRESA ESPECIALIZADA PARA PRESTAR SERVICOS TECNICOS DE MANUTENCAO PREVENTIVA E CORRETIVA NAS INSTALACOES DAS EDIFICACOES DOS CAMPI DA UFABC.</t>
  </si>
  <si>
    <t>MPE ENGENHARIA E SERVICOS S/A</t>
  </si>
  <si>
    <t>04/02/2021</t>
  </si>
  <si>
    <t>23006.001166/2015-83</t>
  </si>
  <si>
    <t>154503263522021NE000010</t>
  </si>
  <si>
    <t>CONTRATACAO DE EMPRESA PARA PRESTACAO DE SERVICOS TECNICOS DE MANUTENCAO E ADEQUACAO DE ELEVADORES DA MARCA ATLAS SCHINDLER</t>
  </si>
  <si>
    <t>ELEVADORES VILLARTA LTDA</t>
  </si>
  <si>
    <t>11/03/2022</t>
  </si>
  <si>
    <t>23006.001851/2016-91</t>
  </si>
  <si>
    <t>154503263522022NE000031</t>
  </si>
  <si>
    <t>CONTRATACAO DE SERVICOS DE MANUTENCAO DE SISTEMAS DE AR CONDICIONADO E EXAUSTAO.</t>
  </si>
  <si>
    <t>ENCLIMAR ENGENHARIA DE CLIMATIZACAO LTDA</t>
  </si>
  <si>
    <t>01/06/2022</t>
  </si>
  <si>
    <t>154503263522022NE000130</t>
  </si>
  <si>
    <t>10/06/2022</t>
  </si>
  <si>
    <t>154503263522022NE000157</t>
  </si>
  <si>
    <t>CONTRATACAO DE SERVICO DE OUTSOURCING  - ALMOXARIFADO VIRTUAL</t>
  </si>
  <si>
    <t>26/09/2022</t>
  </si>
  <si>
    <t>154503263522022NE000310</t>
  </si>
  <si>
    <t>CONTRATACAO DE EMPRESA ESPECIALIZADA NA PRESTACAO DE SERVICOS TECNICOS DE ADEQUACOES, DE MANUTENCAO PREVENTIVA E CORRETIVA DE ELEVADORES E PLATAFORMA ELEVATORIA, INCLUIDO O FORNECIMENTO DE PECAS GENUINAS E ORIGINAIS, A SEREM REALIZADOS NAS INSTALACOES DO CAMPUS SANTO ANDRE DA FUNDACAO UNIVERSIDADE FEDERAL DO ABC - UFABC.</t>
  </si>
  <si>
    <t>154503263522023NE000100</t>
  </si>
  <si>
    <t>01/06/2023</t>
  </si>
  <si>
    <t>154503263522023NE000189</t>
  </si>
  <si>
    <t>154503263522023NE000230</t>
  </si>
  <si>
    <t>154503263522023NE000231</t>
  </si>
  <si>
    <t>23006.004799/2020-19</t>
  </si>
  <si>
    <t>154503263522023NE000265</t>
  </si>
  <si>
    <t>CONTRATACAO DE EMPRESA ESPECIALIZADA PARA PRESTACAO DE SERVICOS DE CONTROLE DE PRAGAS (DESINSETIZACAO, DESRATIZACAO E DESCUPINIZACAO) NOS CAMPI DA UFABC.</t>
  </si>
  <si>
    <t>COBRA SAUDE AMBIENTAL LTDA</t>
  </si>
  <si>
    <t>23006.014912/2023-17</t>
  </si>
  <si>
    <t>154503263522023NE000348</t>
  </si>
  <si>
    <t>CONTRATACAO DE PESSOA JURIDICA ESPECIALIZADA NA PRESTACAO DE SERVICO DE MANUTENCAO DE ELVADORES PARA O CAMPUS SBC</t>
  </si>
  <si>
    <t>SANTISTA CONSERVACAO DE ELEVADORES LTDA</t>
  </si>
  <si>
    <t>154503263522023NE000352</t>
  </si>
  <si>
    <t>154503263522023NE000387</t>
  </si>
  <si>
    <t>154503263522023NE000386</t>
  </si>
  <si>
    <t>217880</t>
  </si>
  <si>
    <t>10/11/2023</t>
  </si>
  <si>
    <t>154503263522023NE000505</t>
  </si>
  <si>
    <t>154503263522023NE000648</t>
  </si>
  <si>
    <t>154503263522023NE000696</t>
  </si>
  <si>
    <t>23006.013810/2023-76</t>
  </si>
  <si>
    <t>154503263522023NE000676</t>
  </si>
  <si>
    <t>DOCUMENTO DE FORMALIZACAO DA DEMANDA PARA CONTRATACAO DE MANUTENCAO PREVENTIVA (COM AQUISICAO DE MATERIAIS) DE EQUIPAMENTO ULTRAPURIFICADOR DE AGUA MILLI-Q.</t>
  </si>
  <si>
    <t>PRO ANALISE QUIMICA E DIAGNOSTICA LTDA</t>
  </si>
  <si>
    <t>154503263522023NE000677</t>
  </si>
  <si>
    <t>10/02/2021</t>
  </si>
  <si>
    <t>23006.000077/2020-87</t>
  </si>
  <si>
    <t>154503263522021NE000015</t>
  </si>
  <si>
    <t>CONTRATACAO DE EMPRESA ESPECIALIZADA PARA MANUTENCAO DE EXTINTORES E TESTES EMMANGUEIRAS DE COMBATE A INCENDIO</t>
  </si>
  <si>
    <t>NEW FIRE MANUTENCAO E COMERCIO DE EXTINTORES LTDA.</t>
  </si>
  <si>
    <t>154503263522021NE000016</t>
  </si>
  <si>
    <t>CONTRATACAO DE EMPRESA ESPECIALIZADA PARA MANUTENCAO DE EXTINTORES E TESTES EMMANGUEIRAS DE COMBATE A INCENDIO.</t>
  </si>
  <si>
    <t>UNIAO FORTE CONTRA INCENDIO LTDA</t>
  </si>
  <si>
    <t>154503263522021NE000017</t>
  </si>
  <si>
    <t>28/09/2023</t>
  </si>
  <si>
    <t>23006.012778/2023-10</t>
  </si>
  <si>
    <t>154503263522023NE000406</t>
  </si>
  <si>
    <t>REGISTRO DE PRECOS PARA A EVENTUAL CONTRATACAO DE EMPRESA(S) ESPECIALIZADA(S) PARA RECARGA DE EXTINTORES DE INCENDIO E MANUTENCAO EM MANGUEIRAS DE COMBATE A INCENDIO.</t>
  </si>
  <si>
    <t>23006.011170/2023-60</t>
  </si>
  <si>
    <t>154503263522023NE000423</t>
  </si>
  <si>
    <t>CONTRATACAO DE EMPRESA ESPECIALIZADA PARA AS OBRAS DE ADEQUACOES E COMPLEMENTACOES DOS SISTEMAS DE PROTECAO E COMBATE A INCENDIOS (SPCI) DO CAMPUS SAO BERNARDO DO CAMPO.</t>
  </si>
  <si>
    <t>DANTAS ENGENHARIA E CONSTRUCAO LTDA</t>
  </si>
  <si>
    <t>44905192</t>
  </si>
  <si>
    <t>INSTALACOES</t>
  </si>
  <si>
    <t>23006.018510/2022-01</t>
  </si>
  <si>
    <t>154503263522023NE000588</t>
  </si>
  <si>
    <t>CONTRATACAO DE EMPRESA ESPECIALIZADA PARA SERVICOS DE ADEQUACOES E COMPLEMENTACOES DO SISTEMA DE PROTECAO CONTRA DESCARGAS ATMOSFERICAS (SPDA) DO CAMPUS SAO BERNARDO DO CAMPO.</t>
  </si>
  <si>
    <t>COMERCIAL PRADELA LTDA</t>
  </si>
  <si>
    <t>23006.000664/2020-76</t>
  </si>
  <si>
    <t>154503263522022NE000077</t>
  </si>
  <si>
    <t>CONTRATACAO DE EMPRESA PARA PRESTACAO DE SERVICOS CONTINUOS DE ZELADORIA E AJUDANTES GERAIS NAS DEPENDENCIAS DOS CAMPI DA FUNDACAO UNIVERSIDADE FEDERAL DO ABC UFABC</t>
  </si>
  <si>
    <t>DIAGONAL GESTAO DE RECURSOS HUMANOS LTDA</t>
  </si>
  <si>
    <t>154503263522023NE000401</t>
  </si>
  <si>
    <t>CONTRATACAO DE EMPRESA PARA PRESTACAO DE SERVICOS DE ZELADORIA E AJUDANTES GERAIS NA UFABC</t>
  </si>
  <si>
    <t>154503263522023NE000641</t>
  </si>
  <si>
    <t>23006.001320/2019-41</t>
  </si>
  <si>
    <t>154503263522021NE000300</t>
  </si>
  <si>
    <t>CONTRATACAO DE EMPRESA ESPECIALIZADA NA PRESTACAO DE SERVICOS CONTINUOS DE PORTARIA</t>
  </si>
  <si>
    <t>FORCA E APOIO SERVICOS GERAIS EM MAO DE OBRA LTDA.</t>
  </si>
  <si>
    <t>154503263522022NE000253</t>
  </si>
  <si>
    <t>28/07/2023</t>
  </si>
  <si>
    <t>154503263522023NE000295</t>
  </si>
  <si>
    <t>154503263522023NE000296</t>
  </si>
  <si>
    <t>154503263522023NE000350</t>
  </si>
  <si>
    <t>19/05/2020</t>
  </si>
  <si>
    <t>23006001596201686</t>
  </si>
  <si>
    <t>154503263522020NE800107</t>
  </si>
  <si>
    <t>PROT:110113  CONTRATACAO DE SERVICOS DE VIGILANCIA PATRIMONIAL  PROC ORIGEM: 2017PR00007</t>
  </si>
  <si>
    <t>DUNBAR SERVICOS DE SEGURANCA - EIRELI</t>
  </si>
  <si>
    <t>23006.010810/2022-33</t>
  </si>
  <si>
    <t>154503263522022NE000190</t>
  </si>
  <si>
    <t>CONTRATACAO EMERGENCIAL DE PESSOA JURIDICA ESPECIALIZADA PARA A PRESTACAO DE SERVICO DE VIGILANCIA DESARMADA NOS CAMPI DA FUNDACAO UNIVERSIDADE FEDERAL DO ABC</t>
  </si>
  <si>
    <t>23/08/2022</t>
  </si>
  <si>
    <t>23006.001732/2019-81</t>
  </si>
  <si>
    <t>154503263522022NE000262</t>
  </si>
  <si>
    <t>CONTRATACAO DE EMPRESA PARA PRESTACAO DE SERVICOS CONTINUOS DE VIGILANCIA PATRIMONIAL DESARMADA</t>
  </si>
  <si>
    <t>FORCA E APOIO SEGURANCA PRIVADA LTDA</t>
  </si>
  <si>
    <t>154503263522023NE000357</t>
  </si>
  <si>
    <t>CONTRATACAO DE EMPRESA DE VIGILANCIA PATRIMONIAL DESARMADA</t>
  </si>
  <si>
    <t>27/11/2023</t>
  </si>
  <si>
    <t>23006.015660/2023-35</t>
  </si>
  <si>
    <t>154503263522023NE000550</t>
  </si>
  <si>
    <t>AQUISICAO DE LICENCA DE SOFTWARE ADS PARA UTILIZACAO EM AULAS PRATICAS DOS CURSOS DE GRADUACAO DO CECS</t>
  </si>
  <si>
    <t>KEYSIGHT TECHNOLOGIES MEDICAO BRASIL LTDA</t>
  </si>
  <si>
    <t>23006.015523/2023-09</t>
  </si>
  <si>
    <t>154503263522023NE000634</t>
  </si>
  <si>
    <t>AQUISICAO DE NOTEBOOK PARA ATENDER AS NECESSIDADES DO CCNH</t>
  </si>
  <si>
    <t>PUBLIC SHOP ELETRO ELETRONICOS LTDA</t>
  </si>
  <si>
    <t>44905241</t>
  </si>
  <si>
    <t>EQUIPAMENTOS DE TIC - COMPUTADORES</t>
  </si>
  <si>
    <t>23006.000299/2023-42</t>
  </si>
  <si>
    <t>154503263522023NE000124</t>
  </si>
  <si>
    <t>AQUISICAO DE CERTIFICADOS DIGITAIS E FORNECIMENTO DE TOKENS - 2023.</t>
  </si>
  <si>
    <t>AR RP CERTIFICACAO DIGITAL LTDA</t>
  </si>
  <si>
    <t>33904023</t>
  </si>
  <si>
    <t>EMISSAO DE CERTIFICADOS DIGITAIS</t>
  </si>
  <si>
    <t>08/08/2023</t>
  </si>
  <si>
    <t>154503263522023NE000313</t>
  </si>
  <si>
    <t>AQUISICAO DE CERTIFICADOS DIGITAIS E FORNECIMENTO DE TOKENS - 2023</t>
  </si>
  <si>
    <t>23006.017087/2021-32</t>
  </si>
  <si>
    <t>154503263522021NE000281</t>
  </si>
  <si>
    <t>CONTRATACAO DE ENLACE DE DADOS SA - SBC</t>
  </si>
  <si>
    <t>ALGAR SOLUCOES EM TIC S/A</t>
  </si>
  <si>
    <t>10/01/2022</t>
  </si>
  <si>
    <t>154503263522022NE000003</t>
  </si>
  <si>
    <t>23006.001777/2015-21</t>
  </si>
  <si>
    <t>154503263522022NE000011</t>
  </si>
  <si>
    <t>AQUISICAO DE SERVICOS DE TELEFONIA MOVEL</t>
  </si>
  <si>
    <t>18/03/2022</t>
  </si>
  <si>
    <t>23006.000616/2017-82</t>
  </si>
  <si>
    <t>154503263522022NE000039</t>
  </si>
  <si>
    <t>CONTRATACAO DE LINK DE REDUNDANCIA DO ACESSO A INTERNET DA UFABC</t>
  </si>
  <si>
    <t>VOGEL SOLUCOES EM TELECOMUNICACOES E INFORMATICA S.A.</t>
  </si>
  <si>
    <t>12/08/2022</t>
  </si>
  <si>
    <t>154503263522022NE000249</t>
  </si>
  <si>
    <t>27/10/2022</t>
  </si>
  <si>
    <t>154503263522022NE000378</t>
  </si>
  <si>
    <t>CONTRATACAO DE EMPRESA ESPECIALIZADA PARA MANUTENCAO DO ICECUBE</t>
  </si>
  <si>
    <t>206424</t>
  </si>
  <si>
    <t>26/12/2022</t>
  </si>
  <si>
    <t>154503263522022NE000507</t>
  </si>
  <si>
    <t>23006.007752/2022-61</t>
  </si>
  <si>
    <t>154503263522022NE000506</t>
  </si>
  <si>
    <t>LINK REDUNDANTE COM O PTT</t>
  </si>
  <si>
    <t>ALGAR MULTIMIDIA S/A</t>
  </si>
  <si>
    <t>16/03/2023</t>
  </si>
  <si>
    <t>154503263522023NE000060</t>
  </si>
  <si>
    <t>LINK DE DADOS REDUNDANTE ENTRE OS CAMPI SANTO ANDRE E SAO BERNARDO</t>
  </si>
  <si>
    <t>154503263522023NE000076</t>
  </si>
  <si>
    <t>154503263522023NE000077</t>
  </si>
  <si>
    <t>15/06/2023</t>
  </si>
  <si>
    <t>154503263522023NE000204</t>
  </si>
  <si>
    <t>154503263522023NE000316</t>
  </si>
  <si>
    <t>154503263522023NE000488</t>
  </si>
  <si>
    <t>23006.005703/2023-74</t>
  </si>
  <si>
    <t>154503263522023NE000594</t>
  </si>
  <si>
    <t>CONTRATACAO DE SERVICO DE OUTSOURCING DE IMPRESSAO</t>
  </si>
  <si>
    <t>PASSERTI SERVICOS E COMERCIO DE PRODUTOS DE INFORMATIC</t>
  </si>
  <si>
    <t>33904004</t>
  </si>
  <si>
    <t>LOCACAO DE EQUIPAMENTOS DE TIC - IMPRESSORAS</t>
  </si>
  <si>
    <t>23006.017957/2023-35</t>
  </si>
  <si>
    <t>154503263522023NE000643</t>
  </si>
  <si>
    <t>AQUISICAO DE SSD E MEMORIA RAM.</t>
  </si>
  <si>
    <t>TECHX INFORMATICA LTDA</t>
  </si>
  <si>
    <t>154503263522023NE000644</t>
  </si>
  <si>
    <t>L DE A B DANTAS</t>
  </si>
  <si>
    <t>154503263522023NE000646</t>
  </si>
  <si>
    <t>SOS INFORMATICA LTDA</t>
  </si>
  <si>
    <t>154503263522023NE000671</t>
  </si>
  <si>
    <t>AQUISICAO DE SSD E MEMORIA RAM</t>
  </si>
  <si>
    <t>BX DISTRIBUIDORA DE EQUIPAMENTOS LTDA</t>
  </si>
  <si>
    <t>23006.014036/2023-11</t>
  </si>
  <si>
    <t>154503263522023NE000690</t>
  </si>
  <si>
    <t>AQUISICAO DE EQUIPAMENTOS E SUPRIMENTOS PARA SALAS DE AULA E AUDITORIOS</t>
  </si>
  <si>
    <t>25/08/2023</t>
  </si>
  <si>
    <t>23006.020852/2022-82</t>
  </si>
  <si>
    <t>154503263522023NE000333</t>
  </si>
  <si>
    <t>AQUISICAO DE COMPUTADORES</t>
  </si>
  <si>
    <t>NYEDE MARIA DE LIMA MOTA 33989745204</t>
  </si>
  <si>
    <t>18/10/2023</t>
  </si>
  <si>
    <t>23006.028127/2022-52</t>
  </si>
  <si>
    <t>154503263522023NE000431</t>
  </si>
  <si>
    <t>AQUISICAO DE COMPUTADORES E NOTEBOOKS - ADESAO ATA ME PE 08/2022.</t>
  </si>
  <si>
    <t>POSITIVO TECNOLOGIA S.A.</t>
  </si>
  <si>
    <t>154503263522023NE000432</t>
  </si>
  <si>
    <t>AQUISICAO DE COMPUTADORES E NOTEBOOKS - ADESAO ATA ME PE 08/2022</t>
  </si>
  <si>
    <t>154503263522023NE000608</t>
  </si>
  <si>
    <t>AQUISICAO DE COMPUTADORES 2022</t>
  </si>
  <si>
    <t>154503263522023NE000609</t>
  </si>
  <si>
    <t>INOVAWAY TECNOLOGIA LTDA</t>
  </si>
  <si>
    <t>23006.021553/2023-46</t>
  </si>
  <si>
    <t>154503263522023NE000668</t>
  </si>
  <si>
    <t>AQUISICAO DE WORKSTATIONS AVANCADAS</t>
  </si>
  <si>
    <t>GLOBAL DISTRIBUICAO DE BENS DE CONSUMO LTDA.</t>
  </si>
  <si>
    <t>154503263522023NE000670</t>
  </si>
  <si>
    <t>AQUISICAO DE WORKSTATIONS AVANCADAS.</t>
  </si>
  <si>
    <t>154503263522023NE000681</t>
  </si>
  <si>
    <t>REPREMIG REPRESENTACAO E COMERCIO DE MINAS GERAIS LTDA</t>
  </si>
  <si>
    <t>154503263522023NE000682</t>
  </si>
  <si>
    <t>154503263522023NE000683</t>
  </si>
  <si>
    <t>154503263522023NE000684</t>
  </si>
  <si>
    <t>22/12/2020</t>
  </si>
  <si>
    <t>23006007713202000</t>
  </si>
  <si>
    <t>154503263522020NE800520</t>
  </si>
  <si>
    <t>PROT:110123  AQUISICAO DE WORKSTATIONS DE EDICAO E TRANSMISSAO AO VIVO,       COM SOFTWARE E ACESSORIOS  PROC ORIGEM: 2020PR00104</t>
  </si>
  <si>
    <t>TECH SONIC EIRELI</t>
  </si>
  <si>
    <t>44904005</t>
  </si>
  <si>
    <t>AQUISICAO DE SOFTWARE PRONTO</t>
  </si>
  <si>
    <t>23006.015655/2023-22</t>
  </si>
  <si>
    <t>154503263522023NE000649</t>
  </si>
  <si>
    <t>AQUISICAO DE LICENCA DE SOFTWARE AIMSUN PARA UTILIZACAO EM AULAS PRATICAS DOS CURSOS DE GRADUACAO DO CECS</t>
  </si>
  <si>
    <t>FRATAR TECNOLOGIA LTDA</t>
  </si>
  <si>
    <t>23006.020294/2023-36</t>
  </si>
  <si>
    <t>154503263522023NE000578</t>
  </si>
  <si>
    <t>AQUISICAO DE IMPRESSORA 3D PARA BACHARELADO EM FISICA</t>
  </si>
  <si>
    <t>JK LICITACOES EM TECNOLOGIA LTDA</t>
  </si>
  <si>
    <t>44905245</t>
  </si>
  <si>
    <t>EQUIPAMENTOS DE TIC - IMPRESSORAS</t>
  </si>
  <si>
    <t>23006.005040/2023-9</t>
  </si>
  <si>
    <t>154503263522023NE000583</t>
  </si>
  <si>
    <t>154503263522023NE000584</t>
  </si>
  <si>
    <t>23006.020012/2023-09</t>
  </si>
  <si>
    <t>154503263522023NE000639</t>
  </si>
  <si>
    <t>CONTRATACAO DE EMPRESA ESPECIALIZADA PARA PRESTACAO DE SERVICOS, DE TRANSPORTE MOBILIARIO INTERESTADUAL, NA MODALIDADE PORTA A PORTA, COMPREENDENDO O TRANSPORTE DE 200 KITS COMPUTADORES DE BRASILIA/DF A SANTO ANDRE/SP</t>
  </si>
  <si>
    <t>CORSIX NEGOCIOS E DISTRIBUICAO LTDA</t>
  </si>
  <si>
    <t>25/08/2020</t>
  </si>
  <si>
    <t>23006000951201781</t>
  </si>
  <si>
    <t>154503263522020NE800261</t>
  </si>
  <si>
    <t>PROT:110127  CONTRATACAO DE EMPRESA PARA FORNECIMENTO APOLICE DE SEGURO PRE-  DIAL PARA OS CAMPI DA UFABC  PROC ORIGEM: 2017PR00043</t>
  </si>
  <si>
    <t>AIG SEGUROS BRASIL S.A.</t>
  </si>
  <si>
    <t>RO01</t>
  </si>
  <si>
    <t>REGRA DE OURO</t>
  </si>
  <si>
    <t>189564</t>
  </si>
  <si>
    <t>29/07/2021</t>
  </si>
  <si>
    <t>23006.000951/2017-81</t>
  </si>
  <si>
    <t>154503263522021NE000135</t>
  </si>
  <si>
    <t>CONTRATACAO DE EMPRESA PARA FORNECIMENTO APOLICE DE SEGURO PREDIAL PARA OS CAMPI DA UFABC</t>
  </si>
  <si>
    <t>06/07/2023</t>
  </si>
  <si>
    <t>23006.003408/2020-31</t>
  </si>
  <si>
    <t>154503263522023NE000245</t>
  </si>
  <si>
    <t>CONTRATACAO DE PESSOA JURIDICA ESPECIALIZADA PARA FORNECIMENTO DE APOLICE DE SEGURO TOTAL PARA OS VEICULOS PERTENCENTES A FROTA DA FUNDACAO UNIVERSIDADE FEDERAL DO ABC - UFABC.</t>
  </si>
  <si>
    <t>PORTO SEGURO COMPANHIA DE SEGUROS GERAIS</t>
  </si>
  <si>
    <t>23006.002713/2022-77</t>
  </si>
  <si>
    <t>154503263522023NE000679</t>
  </si>
  <si>
    <t>CONTRATACAO DE PESSOA JURIDICA ESPECIALIZADA PARA FORNECIMENTO DE APOLICE DE SEGURO PREDIAL PARA COBERTURA DOS MOBILIARIOS, EQUIPAMENTOS, INSTALACOES E DAS EDIFICACOES PERTENCENTES A UFABC.</t>
  </si>
  <si>
    <t>MAPFRE SEGUROS GERAIS S.A.</t>
  </si>
  <si>
    <t>154503263522023NE000680</t>
  </si>
  <si>
    <t>AXA SEGUROS S.A.</t>
  </si>
  <si>
    <t>14/04/2022</t>
  </si>
  <si>
    <t>23006.026098/2021-11</t>
  </si>
  <si>
    <t>154503263522022NE000061</t>
  </si>
  <si>
    <t>CONTRATACAO DE SEGURO DE VIDA PARA ALUNOS DOS CURSOS DA LICENCIATURA</t>
  </si>
  <si>
    <t>15/09/2023</t>
  </si>
  <si>
    <t>23006.011146/2023-21</t>
  </si>
  <si>
    <t>154503263522023NE000383</t>
  </si>
  <si>
    <t>CONTRATACAO DE SEGUROS PARA DISCENTES COM ESTAGIO NAS LICENCIATURAS</t>
  </si>
  <si>
    <t>154503263522023NE000058</t>
  </si>
  <si>
    <t>27/04/2021</t>
  </si>
  <si>
    <t>154503263522021NE000043</t>
  </si>
  <si>
    <t>18/05/2022</t>
  </si>
  <si>
    <t>154503263522022NE000106</t>
  </si>
  <si>
    <t>27/09/2022</t>
  </si>
  <si>
    <t>154503263522022NE000312</t>
  </si>
  <si>
    <t>154503263522022NE000313</t>
  </si>
  <si>
    <t>11/11/2022</t>
  </si>
  <si>
    <t>154503263522022NE000422</t>
  </si>
  <si>
    <t>154503263522022NE000423</t>
  </si>
  <si>
    <t>23006.000003/2018-26</t>
  </si>
  <si>
    <t>154503263522022NE000175</t>
  </si>
  <si>
    <t>CONTRATACAO DE EMPRESA ESPECIALIZADA EM TRANSPORTE RODOVIARIO PARA AS CARGAS IMPORTADAS PELA UFABC</t>
  </si>
  <si>
    <t>24/05/2021</t>
  </si>
  <si>
    <t>154503263522021NE000064</t>
  </si>
  <si>
    <t>CONTRATACAO DE EMPRESA ESPECIALIZADA PARA PRESTACAO DE SERVICOS DE AGENCIAMEN-TO DE VIAGENS PARA VOOS REGULARES DOMESTICOS.</t>
  </si>
  <si>
    <t>154503263522021NE000065</t>
  </si>
  <si>
    <t>CONTRATACAO DE EMPRESA ESPECIALIZADA PARA PRESTACAO DE SERVICOS DE AGENCIAMEN-TO DE VIAGENS PARA VOOS REGULARES INTERNACIONAIS.</t>
  </si>
  <si>
    <t>154503263522021NE000066</t>
  </si>
  <si>
    <t>CONTRATACAO DE EMPRESA ESPECIALIZADA PARA PRESTACAO DE SERVICOS DE AGENCIAMEN-TO DE VIAGENS PARA VOOS REGULARES INTERNACIONAIS E DOMESTICOS - SEGURO VIAGEM</t>
  </si>
  <si>
    <t>09/03/2022</t>
  </si>
  <si>
    <t>23006.000048/2017-10</t>
  </si>
  <si>
    <t>154503263522022NE000030</t>
  </si>
  <si>
    <t>PROCESSO PARA PAGAMENTO DE REEMBOLSO RODOVIARIO.</t>
  </si>
  <si>
    <t>28/03/2022</t>
  </si>
  <si>
    <t>154503263522022NE000046</t>
  </si>
  <si>
    <t>24101</t>
  </si>
  <si>
    <t>MINIST. DA CIENCIA, TECNOLOGIA E INOVOVACAO</t>
  </si>
  <si>
    <t>23006.009799/2022-69</t>
  </si>
  <si>
    <t>154503263522023NE400097</t>
  </si>
  <si>
    <t>CELEBRACAO DE TERMO DE EXECUCAO DESCENTRALIZADA - TED - COM O MINISTERIO DA CIENCIA, TECNOLOGIA E INOVACOES - MCTI - E INTERVENIENCIA DA FUNDEP. COORDENADORA: ANAPATRICIA DE OLIVEIRA MORALES VILHA NOTA DE CREDITO  2023NC800070 N° TRANSF. 951857</t>
  </si>
  <si>
    <t>20V6</t>
  </si>
  <si>
    <t>FOMENTO A SERVICOS TECNOLOGICOS E GESTAO DA INOVACAO</t>
  </si>
  <si>
    <t>20V60005-02</t>
  </si>
  <si>
    <t>172611</t>
  </si>
  <si>
    <t>154503263522023NE400098</t>
  </si>
  <si>
    <t>FOMENTO A PESQUISA E DESENVOLVIMENTO VOLTADOS A INOVACAO, A TECNOLOGIAS DIGITAIS E AO PROCESSO PRODUTIVO - DESPESAS DIVERSAS</t>
  </si>
  <si>
    <t>42510002-23</t>
  </si>
  <si>
    <t>219739</t>
  </si>
  <si>
    <t>23006.026522/2023-81</t>
  </si>
  <si>
    <t>154503263522023NE000693</t>
  </si>
  <si>
    <t>CONTRATACAO DE FUNDACAO DE APOIO PARA A GESTAO ADMINISTRATIVA E FINANCEIRA DO TERMO DE EXECUCAO DESCENTRALIZADA N° 04/2023- COORDENADOR: ANAPATRICIA MORALES VILHA. PROCESSO VINCULADO N° 23006.009799/2022-69. NOTA DE CREDITO 2023NC800080 Nº DE TRANSFERENCIA  951857</t>
  </si>
  <si>
    <t>24901</t>
  </si>
  <si>
    <t>FUNDO NACIONAL DE DESENV.CIENT.E TECNOLOGICO</t>
  </si>
  <si>
    <t>23006.004844/2023-70</t>
  </si>
  <si>
    <t>154503263522023NE000268</t>
  </si>
  <si>
    <t>SOLICITACAO DE IMPORTACAO DE DIFRATOMETRO DE RAIOS X STOE STADI-P EQUIPADO COM TUBO DE PRATA E 4 DETECTORES MYTHEN2 4K PROJETO FINEP REFORCO E APRIMORAMENTO DA INFRAESTRUTURA DE PESQUISA DA TRANSVERSAL E MULTIDISCIPLINAR DA UFABC (REFIPENE) REFERENCIA 0349/18 - CONTRATO 04.19.0138.01 COORDENADOR PROFESSOR FABIO FURLAN FERREIRA. Nº DE TRANSFERENCIA: 699853 NOTA DE CREDITO: 2022NC000002</t>
  </si>
  <si>
    <t>STOE &amp; CIE GMBH</t>
  </si>
  <si>
    <t>2095</t>
  </si>
  <si>
    <t>FOMENTO A PROJETOS DE IMPLANTACAO, RECUPERACAO E MODERNIZACAO DA INFRAESTRUTURA DE PESQUISA DAS INSTITUICOES PUBLICAS (CT-INFRA)</t>
  </si>
  <si>
    <t>1118000000</t>
  </si>
  <si>
    <t>2095V007A18</t>
  </si>
  <si>
    <t>172666</t>
  </si>
  <si>
    <t>23006.013435/2023-64</t>
  </si>
  <si>
    <t>154503263522023NE000293</t>
  </si>
  <si>
    <t>SOLICITACAO DE IMPORTACAO DOS EQUIPAMENTOS DIMPLING GRINDER, ULTRASSONIC DISK CUTTER E TWIN-JET ELECTROPOLISHER PROJETO FINEP REFERENCIA 0349/18 CONTRATO 04.19.0138.01 SOB COORDENACAO DO PROFESSOR FABIO FURLAN FERREIRA PROFESSOR RESPONSAVEL PELA AQUISICAO JOSE JAVIER SAEZ ACUÑANOTA DE CREDITO: 2023NC000002 Nº DE TRANSFERENCIA: 699853 TED: 04.18.0138.01</t>
  </si>
  <si>
    <t>E. A. FISCHIONE INSTRUMENTS, INC.</t>
  </si>
  <si>
    <t>23006.019463/2023-95</t>
  </si>
  <si>
    <t>154503263522023NE000515</t>
  </si>
  <si>
    <t>AQUISICAO: MANUTENCAO DE SISTEMA DE ALTO DESEMPENHO COM TROCA DE PECAS PROJETO FINEP: MANUTENCAO PREVENTIVA INFRAESTRUTURA MULTIUSUARIA UFABC TC 04.19.0004.02 REF 0185/18 COORDENADOR: PROFESSOR RODRIGO LUIZ OLIVEIRA RODRIGUES CUNHA RESPONSAVEL PELA AQUISICAO: PROFESSOR PEDRO ALVES DA SILVA AUTRETO</t>
  </si>
  <si>
    <t>VERSATUS - SOLUCOES E SUPORTE EM REDES E COMPUTACAO DE</t>
  </si>
  <si>
    <t>23006.018961/2023-11</t>
  </si>
  <si>
    <t>154503263522023NE000522</t>
  </si>
  <si>
    <t>CONTRATACAO DE EMPRESA ESPECIALIZADA EM MANUTENCAO DO LIQUEFATOR DE N2. PROJETO FINEP: MANUTENCAO PREVENTIVA INFRAESTRUTURA MULTIUSUARIA UFABC TC 04.19.0004.02 REF 0185/18. COORDENADOR PROFESSOR RODRIGO LUIZ OLIVEIRA RODRIGUES CUNHA. RESPONSAVEL PELA AQUISICAO ROOSEVELT DROPPA JUNIORNOTA DE CREDITO 2023NC000037 - Nº DE TRANSFERENCIA 697180</t>
  </si>
  <si>
    <t>CRIOTECNICA SERVICOS E PECAS EM CRIOGENIA LTDA</t>
  </si>
  <si>
    <t>23006.019332/2023-16</t>
  </si>
  <si>
    <t>154503263522023NE000577</t>
  </si>
  <si>
    <t>FILTROS SINTETICOS, BIOLOGICOS, DE OSMOSE REVERSA E SENSOR DE VELOCIDADE E TEMPERATURA DE FLUXO DE AGUA PARA RACK ZEBRAFISH DOS BIOTERIOS DOS CAMPI SANTO ANDRE E SAO BERNARDO DO CAMPO. PROJETO FINEP MANUTENCAO PREVENTIVA INFRAESTRUTURA MULTIUSUARIA UFABC TC 04.19.0004.02 REF 0185/18 COORDENADOR PROFESSOR RODRIGO LUIZ OLIVEIRA RODRIGUES CUNHA RESPONSAVEL PELA AQUISICAO ELIZABETH TEODOROV - NOTA DE CREDITO 2023NC000037 Nº DE TRANSFERENCIA 697180</t>
  </si>
  <si>
    <t>ALBR INDUSTRIA E COMERCIO LTDA</t>
  </si>
  <si>
    <t>23006.019449/2023-91</t>
  </si>
  <si>
    <t>154503263522023NE000591</t>
  </si>
  <si>
    <t>CONTRATACAO DE SERVICOS DE MANUTENCAO PREVENTIVA DE RACKS E ESTANTES VENTILADAS DE ROEDORES DOS BIOTERIOS DOS CAMPI SANTO ANDRE E SAO BERNARDO DO CAMPO. PROJETO FINEP: MANUTENCAO PREVENTIVA INFRAESTRUTURA MULTIUSUARIA UFABC TC 04.19.0004.02 REF 0185/18 COORDENADOR: PROFESSOR RODRIGO LUIZ OLIVEIRA RODRIGUES CUNHA RESPONSAVEL PELA AQUISICAO: ELIZABETH TEODOROV NOTA DE CREDITO 2023NC000037 Nº DE TRANSFERENCIA 697180</t>
  </si>
  <si>
    <t>3006.019316/2023-15</t>
  </si>
  <si>
    <t>154503263522023NE000664</t>
  </si>
  <si>
    <t>AQUISICAO: AQUISICAO DE MANUTENCAO DO EQUIPAMENTO SQUID MODELO MPMS3 EC - QUANTUM DESIGN DA UFABC PROJETO FINEP: MANUTENCAO PREVENTIVA INFRAESTRUTURA MULTIUSUARIA UFABC TC 04.19.0004.02 REF 0185/18 COORDENADOR: PROFESSOR RODRIGO LUIZ OLIVEIRA RODRIGUES CUNHA RESPONSAVEL PELA AQUISICAO: THIAGO BRANQUINHO DE QUEIROZ NOTA DE CREDITO 2023NC000037 Nº DE TRANSFERENCIA 697180</t>
  </si>
  <si>
    <t>QUANTUM DESIGN AMERICA DO SUL PARA NEGOCIACAO E PROJETO</t>
  </si>
  <si>
    <t>26101</t>
  </si>
  <si>
    <t>MINISTERIO DA EDUCACAO</t>
  </si>
  <si>
    <t>19/10/2023</t>
  </si>
  <si>
    <t>23006.001382/2014-48</t>
  </si>
  <si>
    <t>154503263522023NE000434</t>
  </si>
  <si>
    <t>CONTRATACAO DE EMPRESA ESPECIALIZADA DE CONSTRUCAO CIVIL PARA EXECUCAO DAS OBRAS DO BLOCO ANEXO DO CAMPUS SANTO ANDRE DA UNIVERSIDADE FEDERAL DO ABC- UFABC NOTA DE CREDITO 2023NC002208</t>
  </si>
  <si>
    <t>MPD ENGENHARIA LTDA.</t>
  </si>
  <si>
    <t>15R3</t>
  </si>
  <si>
    <t>APOIO A CONSOLIDACAO, REESTRUTURACAO E MODERNIZACAO DAS INSTITUICOES FEDERAIS DE ENSINO SUPERIOR - DESPESAS DIVERSAS</t>
  </si>
  <si>
    <t>1000A0008U</t>
  </si>
  <si>
    <t>MSS25G41BU7</t>
  </si>
  <si>
    <t>169146</t>
  </si>
  <si>
    <t>44905191</t>
  </si>
  <si>
    <t>OBRAS EM ANDAMENTO</t>
  </si>
  <si>
    <t>23006.009313/2023-73</t>
  </si>
  <si>
    <t>154503263522023NE000450</t>
  </si>
  <si>
    <t>AQUISICAO DE MATERIAL PERMANENTE PARA UTILIZACAO EM AULAS PRATICAS DOS CURSOS DE GRADUACAO DO CECS.</t>
  </si>
  <si>
    <t>MSS25G1560N</t>
  </si>
  <si>
    <t>217487</t>
  </si>
  <si>
    <t>154503263522023NE000520</t>
  </si>
  <si>
    <t>26262</t>
  </si>
  <si>
    <t>UNIVERSIDADE FEDERAL DE SAO PAULO</t>
  </si>
  <si>
    <t>13/10/2022</t>
  </si>
  <si>
    <t>23006.013645/2022-71</t>
  </si>
  <si>
    <t>154503263522022NE000351</t>
  </si>
  <si>
    <t>CONTRATACAO DE EMPRESA ESPECIALIZADA PARA AS OBRAS DE ADEQUACOES E COMPLEMENTACOES DOS SISTEMAS DE PROTECAO E COMBATE A INCENDIOS (SPCI) DO CAMPUS SANTO ANDRE. NOTA DE CREDITO 2022NC000018</t>
  </si>
  <si>
    <t>STORZ ASSESSORIA E CONSULTORIA A EMPRESAS EIRELI</t>
  </si>
  <si>
    <t>VOBS0N41S1N</t>
  </si>
  <si>
    <t>205995</t>
  </si>
  <si>
    <t>154503263522022NE000439</t>
  </si>
  <si>
    <t>CONTRATACAO DE EMPRESA ESPECIALIZADA PARA SERVICOS DE ADEQUACOES E COMPLEMENTACOES DO SISTEMA DE PROTECAO CONTRA DESCARGAS ATMOSFERICAS (SPDA) DO CAMPUS SAO BERNARDO DO CAMPO. 2022NC000018</t>
  </si>
  <si>
    <t>154503263522023NE000301</t>
  </si>
  <si>
    <t>CONTRATACAO DE EMPRESA ESPECIALIZADA DE CONSTRUCAO CIVIL PARA EXECUCAO DAS OBRAS DO BLOCO ANEXO DO CAMPUS SANTO ANDRE DA UNIVERSIDADE FEDERAL DO ABC- UFABC</t>
  </si>
  <si>
    <t>M20RKG41BPN</t>
  </si>
  <si>
    <t>217523</t>
  </si>
  <si>
    <t>154503263522023NE000422</t>
  </si>
  <si>
    <t>CONTRATACAO DE EMPRESA ESPECIALIZADA PARA AS OBRAS DE ADEQUACOES E COMPLEMENTACOES DOS SISTEMAS DE PROTECAO E COMBATE A INCENDIOS (SPCI) DO CAMPUS SAO BERNARDO DO CAMPO. 2023NC000038</t>
  </si>
  <si>
    <t>154503263522023NE000429</t>
  </si>
  <si>
    <t>AQUISICAO DE COMPUTADORES.</t>
  </si>
  <si>
    <t>M20RKG60BPN</t>
  </si>
  <si>
    <t>154503263522023NE000631</t>
  </si>
  <si>
    <t>AQUISICAO DE SWITCH SAN - 2023NC000038</t>
  </si>
  <si>
    <t>154503263522023NE000661</t>
  </si>
  <si>
    <t>AQUISICAO DE EQUIPAMENTOS E SUPRIMENTOS PARA SALAS DE AULA E AUDITORIOS NOTA DE CREDITO 2023NC000038</t>
  </si>
  <si>
    <t>AMIGGO BRASIL IMPORTACAO LTDA</t>
  </si>
  <si>
    <t>154503263522023NE000691</t>
  </si>
  <si>
    <t>AQUISICAO DE EQUIPAMENTOS E SUPRIMENTOS PARA SALAS DE AULA E AUDITORIOSNOTA DE CREDITO 2023NC000038</t>
  </si>
  <si>
    <t>11/11/2020</t>
  </si>
  <si>
    <t>23006000009201984</t>
  </si>
  <si>
    <t>154503263522020NE800388</t>
  </si>
  <si>
    <t>PROT:110106  CONTRATACAO DE EMPRESA DE AGENCIAMENTO DE VIAGENS - REPASSE VOOS INTERNACIONAIS - PROAP/CAPES  PROC ORIGEM: 2019PR00006</t>
  </si>
  <si>
    <t>0487</t>
  </si>
  <si>
    <t>CONCESSAO DE BOLSAS DE ESTUDO NO PAIS</t>
  </si>
  <si>
    <t>1000A00237</t>
  </si>
  <si>
    <t>OCCCUO9414N</t>
  </si>
  <si>
    <t>170062</t>
  </si>
  <si>
    <t>154503263522020NE800390</t>
  </si>
  <si>
    <t>PROT:110106  CONTRATACAO DE EMPRESA DE AGENCIAMENTO DE VIAGENS - REPASSE VOOS DOMESTICOS (NACIONAIS) PROAP/CAPES  PROC ORIGEM: 2019PR00006</t>
  </si>
  <si>
    <t>03/11/2021</t>
  </si>
  <si>
    <t>154503263522021NE000239</t>
  </si>
  <si>
    <t>09/11/2021</t>
  </si>
  <si>
    <t>154503263522021NE000242</t>
  </si>
  <si>
    <t>CONTRATACAO DE EMPRESA ESPECIALIZADA PARA PRESTACAO DE SERVICOS DE AGENCIAMENTO DE VIAGENS PARA VOOS REGULARES INTERNACIONAIS E DOMESTICOS NAO ATENDIDOS PELAS COMPANHIAS AEREAS CREDENCIADAS PELO MINISTERIO DO PLANEJAMENTO, DESENVOLVIMENTO E GESTAO</t>
  </si>
  <si>
    <t>11/11/2021</t>
  </si>
  <si>
    <t>154503263522021NE000247</t>
  </si>
  <si>
    <t>27/04/2022</t>
  </si>
  <si>
    <t>154503263522022NE000074</t>
  </si>
  <si>
    <t>CONTRATACAO DE EMPRESA ESPECIALIZADA PARA PRESTACAO DE SERVICOS DE AGENCIAMENTO DE VIAGENS PARA VOOS REGULARES INTERNACIONAIS E DOMESTICOS NAO ATENDIDOS PELAS COMPANHIAS AEREAS CREDENCIADAS PELO MINISTERIO DO PLANEJAMENTO, DESENVOLVIMENTO E GESTAO. 2022NC000044</t>
  </si>
  <si>
    <t>154503263522022NE000075</t>
  </si>
  <si>
    <t>23006.009154/2022-26</t>
  </si>
  <si>
    <t>154503263522022NE500005</t>
  </si>
  <si>
    <t>SOLICITACAO DE AUXILIO-EVENTO PARA DISCENTE THALITA GOUVEIA CASTILHO PARA PARTICIPACAO NO EVENTO 17TH WORLD CONGRESS ON ANAEROBIC DIGESTION.2022NC000044              Nº TRANSFERENCIA: 697377.</t>
  </si>
  <si>
    <t>THALITA GOUVEIA CASTILHO</t>
  </si>
  <si>
    <t>154503263522023NE600046</t>
  </si>
  <si>
    <t>DIARIAS NACIONAIS PARA COLABORADORES</t>
  </si>
  <si>
    <t>154503263522023NE000202</t>
  </si>
  <si>
    <t>CONTRATACAO DE EMPRESA ESPECIALIZADA PARA PRESTACAO DE SERVICOS DE AGENCIAMENTO DE VIAGENS PARA VOOS REGULARES INTERNACIONAIS E DOMESTICOS NAO ATENDIDOS PELAS COMPANHIAS AEREAS CREDENCIADAS PELO MINISTERIO DO PLANEJAMENTO, DESENVOLVIMENTO E GESTAO. N° DE TRANSFERENCIA 1AAMPE NOTA DE CREDITO 2023NC000082</t>
  </si>
  <si>
    <t>154503263522023NE000203</t>
  </si>
  <si>
    <t>22/08/2023</t>
  </si>
  <si>
    <t>23006.017477/2023-74</t>
  </si>
  <si>
    <t>154503263522023NE500154</t>
  </si>
  <si>
    <t>PUBLICACAO. PROFESSOR FRANCISCO ZAMPIROLLI - PERIODICO IEEE/IAS INTERNATIONAL CONFERENCE ON INDUSTRYAPPLICATIONS (INDUSCON 2023).NOTA DE CREDITO - 2023NC000082 Nº DE TRANSFERENCIA 1AAMPE TED 12171</t>
  </si>
  <si>
    <t>FRANCISCO DE ASSIS ZAMPIROLLI</t>
  </si>
  <si>
    <t>23006.017775/2023-64</t>
  </si>
  <si>
    <t>154503263522023NE500164</t>
  </si>
  <si>
    <t>SOLICITACAO DE AUXILIO-EVENTO - DISCENTE [DIEGO JOSE DA SILVA] - ENE - PARA PARTICIPACAO SIMPOSIO BRASILEIRO DE SISTEMAS ELETRICOS - SBSE NOTA DE CREDITO - 2023NC000082 Nº DE TRANSFERENCIA 1AAMPE TED 12171</t>
  </si>
  <si>
    <t>DIEGO JOSE DA SILVA</t>
  </si>
  <si>
    <t>19/09/2023</t>
  </si>
  <si>
    <t>23006.018031/2023-67</t>
  </si>
  <si>
    <t>154503263522023NE500213</t>
  </si>
  <si>
    <t>SOLICITACAO DE AUXILIO-EVENTO. DISCENTES DE EPR - EVENTO: INDUSCON 2023NOTA DE CREDITO - 2023NC000082 Nº DE TRANSFERENCIA 1AAMPE TED 12171</t>
  </si>
  <si>
    <t>GABRIEL SIMPLICIO LOPES</t>
  </si>
  <si>
    <t>23006.019481/2023-77</t>
  </si>
  <si>
    <t>154503263522023NE500208</t>
  </si>
  <si>
    <t>SOLICITACAO DE AUXILIO-EVENTO - CEM- EVENTO: 10º CONGRESSO BRASILEIRO DE CARBONONOTA DE CREDITO - 2023NC000082 Nº DE TRANSFERENCIA 1AAMPE TED 12171DISCENTE: FELIPE GUIMARAES CARNEIRO - CPF 229.866.608-35</t>
  </si>
  <si>
    <t>FELIPE GUIMARAES CARNEIRO</t>
  </si>
  <si>
    <t>27/09/2023</t>
  </si>
  <si>
    <t>23006.018177/2023-11</t>
  </si>
  <si>
    <t>154503263522023NE500235</t>
  </si>
  <si>
    <t>SOLICITACAO DE AUXILIO EVENTO - DISCENTES DE ENE -- CONGRESSO IBERO-LATINO-AMERICANO DE METODOS COMPUTACIONAIS EM ENGENHARIA (CILAMCE 2023)NOTA DE CREDITO - 2023NC000082 Nº DE TRANSFERENCIA 1AAMPE TED 12171</t>
  </si>
  <si>
    <t>23006.018904/2023-31</t>
  </si>
  <si>
    <t>154503263522023NE500238</t>
  </si>
  <si>
    <t>SOLICITACAO DE AUXILIO EVENTO - EVD - PESQUISA DE CAMPO - 06/11NOTA DE CREDITO - 2023NC000082 Nº DE TRANSFERENCIA 1AAMPE TED 12171</t>
  </si>
  <si>
    <t>JULIO HENRIQUE GARCIA DA SILVA</t>
  </si>
  <si>
    <t>29/09/2023</t>
  </si>
  <si>
    <t>23006.018909/2023-64</t>
  </si>
  <si>
    <t>154503263522023NE500245</t>
  </si>
  <si>
    <t>SOLICITACAO DE AUXILIO EVENTO - EVD - JULIO HENRIQUE GARCIA DA SILVA - XXI SIMPOSIO DE BIOLOGIA MARINHA CEBIMAR-USP (SBM)NOTA DE CREDITO - 2023NC000082 Nº DE TRANSFERENCIA 1AAMPE TED 12171</t>
  </si>
  <si>
    <t>10/10/2023</t>
  </si>
  <si>
    <t>23006.018803/2023-61</t>
  </si>
  <si>
    <t>154503263522023NE500264</t>
  </si>
  <si>
    <t>SOLICITACAO DE AUXILIO-EVENTO - DISCENTE DE CHS- EVENTO: VI SEMINARIO INTERNACIONAL DESFAZENDO GENERONOTA DE CREDITO - 2023NC000082 Nº DE TRANSFERENCIA 1AAMPE TED 12171</t>
  </si>
  <si>
    <t>23006.018172/2023-80</t>
  </si>
  <si>
    <t>154503263522023NE500285</t>
  </si>
  <si>
    <t>SOLICITACAO DE AUXILIO EVENTO - DISCENTES DE FIL - MINI ENCONTRO ANPOF 40 ANOSNOTA DE CREDITO - 2023NC000082 Nº DE TRANSFERENCIA 1AAMPE TED 12171</t>
  </si>
  <si>
    <t>23006.028127</t>
  </si>
  <si>
    <t>154503263522023NE000477</t>
  </si>
  <si>
    <t>EDUCACAO BASICA A DISTANCIA - SISTEMA UNIVERSIDADE ABERTA DO BRASIL (UAB)</t>
  </si>
  <si>
    <t>170067</t>
  </si>
  <si>
    <t>154503263522023NE000478</t>
  </si>
  <si>
    <t>23006.000756/2023-07</t>
  </si>
  <si>
    <t>154503263522023NE000548</t>
  </si>
  <si>
    <t>TED 11833 - DESCENTRALIZACAO DE CREDITOS ORCAMENTARIOS REFERENTES AO CUSTEIO DA OFERTAS DE CURSOS UAB - UNIVERSIDADE ABERTA DO BRASIL (UAB) EDITAL 09/2021 - CIENCIA E 10!, E EXECUTADOS PELA UNIVERSIDADE FEDERAL DO ABC.NOTA DE CREDITO 2023NC000199 - Nº DE TRANSFERENCIA 1AAMVH</t>
  </si>
  <si>
    <t>FUNDACAO DE APOIO A UNIVERSIDADE FEDERAL DE SAO PAULO</t>
  </si>
  <si>
    <t>23006.010796/2023-59</t>
  </si>
  <si>
    <t>154503263522023NE000549</t>
  </si>
  <si>
    <t>TED 11784 - DESCENTRALIZACAO DE CREDITOS ORCAMENTARIOS REFERENTES AO FINANCIAMENTO DOS CURSOS NO AMBITO DO SISTEMA UNIVERSIDADE ABERTA DO BRASIL - UAB EDITAL 09/2021, E EXECUTADOS PELA UNIVERSIDADE FEDERAL DO ABC.NOTA DE CREDITO 2023NC000200 - Nº DE TRANSFERENCIA 1AAMVI</t>
  </si>
  <si>
    <t>23006.014809/2023-69</t>
  </si>
  <si>
    <t>154503263522023NE000546</t>
  </si>
  <si>
    <t>CONTRATACAO DE FUNDACAO DE APOIO PARA GESTAO ADMINISTRATIVA E FINANCEIRA DO TED SIMEC 11784 - TENDO COMO OBJETO A FORMACAO E/OU A CERTIFICACAO DE ESPECIALISTAS, MEDIANTE OS CURSOS SUPERIORES OU PROGRAMAS E PROJETOS ESPECIAIS, EXCLUSIVAMENTE APROVADOS PELO SISTEMA UNIVERSIDADE ABERTA DO BRASIL (UAB) E EXECUTADOS PELA UNIVERSIDADE FEDERAL DO ABC. EDITAL CAPES 09/2022NOTA DE CREDITO 2023NC000200</t>
  </si>
  <si>
    <t>8.959,09</t>
  </si>
  <si>
    <t>154503263522023NE000547</t>
  </si>
  <si>
    <t>CONTRATACAO DE FUNDACAO DE APOIO PARA GESTAO ADMINISTRATIVA E FINANCEIRA DO TED SIMEC 11833 - TENDO COMO OBJETO A FORMACAO E/OU A CERTIFICACAO DE ESPECIALISTAS, MEDIANTE OS CURSOS SUPERIORES OU PROGRAMAS E PROJETOS ESPECIAIS, EXCLUSIVAMENTE APROVADOS PELO SISTEMA UNIVERSIDADE ABERTA DO BRASIL (UAB) - CIENCIA E 10! E EXECUTADOS PELA UNIVERSIDADE FEDERAL DO ABC. EDITAL CAPES 09/2022NOTA DE CREDITO 2023NC000199</t>
  </si>
  <si>
    <t>23006.019473/2023-21</t>
  </si>
  <si>
    <t>154503263522023NE000587</t>
  </si>
  <si>
    <t>DESCENTRALIZACAO DE CREDITOS ORCAMENTARIOS - RECURSOS DE CAPITAL - SISTEMA UAB - IES - CAPES - UFABC - POLOSNOTA DE CREDITO 2023NC000428</t>
  </si>
  <si>
    <t>23006.021783/2023-13</t>
  </si>
  <si>
    <t>154503263522023NE000586</t>
  </si>
  <si>
    <t>CONTRATACAO DE FUNDACAO DE APOIO PARA GESTAO ADMINISTRATIVA E FINANCEIRA DE DESCENTRALIZACAO DE CREDITOS ORCAMENTARIOS - RECURSOS DE CAPITAL - SISTEMA UAB - IES - CAPES - UFABC - POLOS(UAB) E EXECUTADOS PELA UNIVERSIDADE FEDERAL DO ABC. PROCESSO DE DESCENTRALIZACAO Nº 23006.019473/2023-21NOTA DE CREDITO - 2023NC000428</t>
  </si>
  <si>
    <t>44903965</t>
  </si>
  <si>
    <t>154503263522023NE000660</t>
  </si>
  <si>
    <t>AQUISICAO DE EQUIPAMENTOS E SUPRIMENTOS PARA SALAS DE AULA E AUDITORIOSNOTA DE CREDITO 2023NC000428</t>
  </si>
  <si>
    <t>26298</t>
  </si>
  <si>
    <t>FUNDO NACIONAL DE DESENVOLVIMENTO DA EDUCACAO</t>
  </si>
  <si>
    <t>13/11/2023</t>
  </si>
  <si>
    <t>23006.014948/2023-92</t>
  </si>
  <si>
    <t>154503263522023NE000509</t>
  </si>
  <si>
    <t>CONTRATACAO DE FUNDACAO DE APOIO PARA A GESTAO ADMINISTRATIVA E FINANCEIRA DO TERMO DE EXECUCAO DESCENTRALIZADA -TED, CELEBRADO ENTRE A UFABC E MEC - FNDE - SETEC, PARA EXECUCAO DO PROJETO ED-SIMEC QUALIFICA MAIS ENERGIFE - PROGRAMA NACIONAL DE ACESSO AO ENSINO TECNICO E EMPREGO - PRONATEC. COORDENADOR RICARDO DA SILVA BENEDITO. PROCESSO VINCULADO N° 23006.006291-2023-90. NOTA DE CREDITO 2023NC700033. NUMERO DE TRANSFERENCIA 1AAMMX.</t>
  </si>
  <si>
    <t>21B4</t>
  </si>
  <si>
    <t>FOMENTO A MATRICULAS EM CURSOS DE EDUCACAO PROFISSIONAL E TECNOLOGICA</t>
  </si>
  <si>
    <t>1444A0029V</t>
  </si>
  <si>
    <t>LFP07P1901N</t>
  </si>
  <si>
    <t>191589</t>
  </si>
  <si>
    <t>01/12/2023</t>
  </si>
  <si>
    <t>23006.006291/2023-90</t>
  </si>
  <si>
    <t>154503263522023NE000559</t>
  </si>
  <si>
    <t>TED-SIMEC - BOLSA FORMACAO - QUALIFICA MAIS ENERGIFE - PROGRAMA NACIONAL DE ACESSO AO ENSINO TECNICO E EMPREGO - PRONATEC EMPREGO - PRONATECNOTA DE CREDITO 2023NC700033 - Nº DE TRANSFERENCIA 1AAMMX</t>
  </si>
  <si>
    <t>36211</t>
  </si>
  <si>
    <t>FUNDACAO NACIONAL DE SAUDE</t>
  </si>
  <si>
    <t>30/12/2022</t>
  </si>
  <si>
    <t>23006.004387/2022-32</t>
  </si>
  <si>
    <t>154503263522022NE000542</t>
  </si>
  <si>
    <t>CELEBRACAO DE TERMO DE EXECUCAO DESCENTRALIZADA - TED - COM A FUNDACAO NACIONAL DE SAUDE - FUNASA - NO AMBITO DO EDITAL Nº 03-2021 DE CHAMAMENTO PUBLICO. COORDENADOR - EDUARDO LUCAS SUBTIL 2022NC800050</t>
  </si>
  <si>
    <t>20K2</t>
  </si>
  <si>
    <t>FOMENTO A PESQUISA E AO DESENVOLVIMENTO TECNOLOGICO, COM VISTAS AO APRIMORAMENTO E A SUSTENTABILIDADE DOS SERVICOS E ACOES DE SAUDE AMBIENTAL</t>
  </si>
  <si>
    <t>1002000000</t>
  </si>
  <si>
    <t>AMBPEQSP</t>
  </si>
  <si>
    <t>172824</t>
  </si>
  <si>
    <t>154503263522022NE000543</t>
  </si>
  <si>
    <t>33903001</t>
  </si>
  <si>
    <t>COMBUSTIVEIS E LUBRIFICANTES AUTOMOTIVOS</t>
  </si>
  <si>
    <t>154503263522022NE000544</t>
  </si>
  <si>
    <t>33903606</t>
  </si>
  <si>
    <t>154503263522022NE000545</t>
  </si>
  <si>
    <t>CELEBRACAO DE TERMO DE EXECUCAO DESCENTRALIZADA - TED - COM A FUNDACAO NACIONAL DE SAUDE - FUNASA - NO AMBITO DO EDITAL Nº 03-2021 DE CHAMAMENTO PUBLICO. COORDENADOR - EDUARDO LUCAS SUBTIL 2022NC800054</t>
  </si>
  <si>
    <t>154503263522022NE000546</t>
  </si>
  <si>
    <t>154503263522022NE000547</t>
  </si>
  <si>
    <t>154503263522022NE400102</t>
  </si>
  <si>
    <t>154503263522022NE400103</t>
  </si>
  <si>
    <t>154503263522022NE400104</t>
  </si>
  <si>
    <t>154503263522022NE400105</t>
  </si>
  <si>
    <t>154503263522022NE600034</t>
  </si>
  <si>
    <t>154503263522022NE600035</t>
  </si>
  <si>
    <t>23006.028109/2022-71</t>
  </si>
  <si>
    <t>154503263522022NE000541</t>
  </si>
  <si>
    <t>CONTRATACAO DE FUNDACAO DE APOIO PARA A GESTAO ADMINISTRATIVA E FINANCEIRA DO TERMO DE EXECUCAO DESCENTRALIZADA (TED), CELEBRADO ENTRE FUNDACAO NACIONAL DE SAUDE (FUNASA) E FUNDACAO UNIVERSIDADE FEDERAL DO ABC (UFABC)  COORDENADOR EDUARDO LUCAS SUBTIL. PROCESSO VINCULADO N° 23006.004387/2022-32. NOTA DE CREDITO 2022NC800050 Nº TRANSFERENCIA 936273</t>
  </si>
  <si>
    <t>40901</t>
  </si>
  <si>
    <t>FUNDO DE AMPARO AO TRABALHADOR - FAT</t>
  </si>
  <si>
    <t>23006.026520/2023-92</t>
  </si>
  <si>
    <t>154503263522023NE000658</t>
  </si>
  <si>
    <t>CONTRATACAO DE FUNDACAO DE APOIO PARA A GESTAO ADMINISTRATIVA E FINANCEIRA DO TERMO DE EXECUCAO DESCENTRALIZADA N° 02/2023- COORDENADOR: ANGELA TERUMI FUSHITA. PROCESSO VINCULADO N° 23006.021819/2023-51. NOTA DE CREDITO 2023NC800006 UG  380908 Nº DE TRANSFERENCIA 950538</t>
  </si>
  <si>
    <t>20Z1</t>
  </si>
  <si>
    <t>QUALIFICACAO SOCIAL E PROFISSIONAL DE TRABALHADORES - DESPESAS DIVERSAS</t>
  </si>
  <si>
    <t>25P26QUALIF</t>
  </si>
  <si>
    <t>204653</t>
  </si>
  <si>
    <t>23006.021820/2023-85</t>
  </si>
  <si>
    <t>154503263522023NE000673</t>
  </si>
  <si>
    <t>CELEBRACAO DE TERMO DE EXECUCAO DESCENTRALIZADA (TED) COM MINISTERIO DO TRABALHO E EMPREGO E CONTRATACAO DE FUNDACAO DE APOIO - COORDENADOR: ACACIO SIDINEI ALMEIDA SANTOS NOTA DE CREDITO 2023NC800011 Nº DE TRANSFERENCIA 951554</t>
  </si>
  <si>
    <t>154503263522023NE000675</t>
  </si>
  <si>
    <t>223209</t>
  </si>
  <si>
    <t>49101</t>
  </si>
  <si>
    <t>MINIST.DO DESENVOLV.AGRARIO E AGRI.FAMILIAR</t>
  </si>
  <si>
    <t>23006.020083/2023-01</t>
  </si>
  <si>
    <t>154503263522023NE000483</t>
  </si>
  <si>
    <t>CONTRATACAO DE FUNDACAO DE APOIO PARA A GESTAO ADMINISTRATIVA E FINANCEIRA DO TERMO DE EXECUCAO DESCENTRALIZADA (TED), CELEBRADO ENTRE O MINISTERIO DO DESENVOLVIMENTO AGRARIO E DA AGRICULTURA FAMILIAR (MDA) E FUNDACAO UNIVERSIDADE FEDERAL DO ABC (UFABC) COORDENADORA ANGELA TERUMI FUSHITA. PROCESSO VINCULADO N° 23006.017992/2023-54NOTA DE CREDITO 2023NC000445</t>
  </si>
  <si>
    <t>21B7</t>
  </si>
  <si>
    <t>PROGRAMA NACIONAL DE CREDITO FUNDIARIO</t>
  </si>
  <si>
    <t>PNCF-MDA</t>
  </si>
  <si>
    <t>226239</t>
  </si>
  <si>
    <t>23006.017992/2023-54</t>
  </si>
  <si>
    <t>154503263522023NE000523</t>
  </si>
  <si>
    <t>CELEBRACAO DE TERMO DE EXECUCAO DESCENTRALIZADA (TED) COM MINISTERIO DE DESENVOLVIMENTO AGRARIO E AGRICULTURA FAMILIAR (MDA). COORDENADORA PROFª ANGELA TERUMI FUSHITA NOTA DE CREDITO 2023NC000445</t>
  </si>
  <si>
    <t>154503263522023NE000524</t>
  </si>
  <si>
    <t>154503263522023NE000525</t>
  </si>
  <si>
    <t>154503263522023NE400079</t>
  </si>
  <si>
    <t>154503263522023NE600055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</si>
</sst>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6" formatCode="&quot;R$&quot;\ #,##0;[Red]\-&quot;R$&quot;\ #,##0"/>
    <numFmt numFmtId="8" formatCode="&quot;R$&quot;\ #,##0.00;[Red]\-&quot;R$&quot;\ #,##0.00"/>
    <numFmt numFmtId="42" formatCode="_-&quot;R$&quot;\ * #,##0_-;\-&quot;R$&quot;\ * #,##0_-;_-&quot;R$&quot;\ * &quot;-&quot;_-;_-@_-"/>
    <numFmt numFmtId="44" formatCode="_-&quot;R$&quot;\ * #,##0.00_-;\-&quot;R$&quot;\ * #,##0.00_-;_-&quot;R$&quot;\ * &quot;-&quot;??_-;_-@_-"/>
    <numFmt numFmtId="43" formatCode="_-* #,##0.00_-;\-* #,##0.00_-;_-* &quot;-&quot;??_-;_-@_-"/>
    <numFmt numFmtId="164" formatCode="_(&quot;R$&quot;* #,##0.00_);_(&quot;R$&quot;* \(#,##0.00\);_(&quot;R$&quot;* &quot;-&quot;??_);_(@_)"/>
    <numFmt numFmtId="165" formatCode="_(* #,##0.00_);_(* \(#,##0.00\);_(* &quot;-&quot;??_);_(@_)"/>
    <numFmt numFmtId="166" formatCode="#,##0.00_);\(#,##0.00\)"/>
    <numFmt numFmtId="167" formatCode="0.0%"/>
  </numFmts>
  <fonts count="3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0"/>
      <name val="Arial"/>
      <family val="2"/>
    </font>
    <font>
      <sz val="11"/>
      <color rgb="FF000000"/>
      <name val="Calibri"/>
      <family val="2"/>
    </font>
    <font>
      <sz val="10"/>
      <color rgb="FF000000"/>
      <name val="Arial"/>
      <family val="2"/>
    </font>
    <font>
      <sz val="11"/>
      <color rgb="FF000000"/>
      <name val="Calibri"/>
      <family val="2"/>
    </font>
    <font>
      <sz val="12"/>
      <color theme="1"/>
      <name val="Calibri"/>
      <family val="2"/>
      <scheme val="minor"/>
    </font>
    <font>
      <sz val="11"/>
      <color indexed="8"/>
      <name val="Calibri"/>
      <family val="2"/>
    </font>
    <font>
      <sz val="11"/>
      <color theme="0"/>
      <name val="Calibri"/>
      <family val="2"/>
    </font>
    <font>
      <b/>
      <sz val="14"/>
      <color theme="1"/>
      <name val="Calibri"/>
      <family val="2"/>
      <scheme val="minor"/>
    </font>
    <font>
      <b/>
      <sz val="12"/>
      <color theme="0"/>
      <name val="Calibri"/>
      <family val="2"/>
      <scheme val="minor"/>
    </font>
    <font>
      <sz val="11"/>
      <name val="Calibri"/>
      <family val="2"/>
      <scheme val="minor"/>
    </font>
    <font>
      <sz val="10"/>
      <color rgb="FF000000"/>
      <name val="Arial"/>
      <family val="2"/>
    </font>
    <font>
      <sz val="8"/>
      <name val="Calibri"/>
      <family val="2"/>
      <scheme val="minor"/>
    </font>
    <font>
      <sz val="10"/>
      <color rgb="FF000000"/>
      <name val="Arial"/>
      <family val="2"/>
    </font>
    <font>
      <sz val="24"/>
      <color theme="1"/>
      <name val="Calibri"/>
      <family val="2"/>
      <scheme val="minor"/>
    </font>
    <font>
      <sz val="12"/>
      <color theme="0"/>
      <name val="Calibri"/>
      <family val="2"/>
      <scheme val="minor"/>
    </font>
    <font>
      <i/>
      <sz val="12"/>
      <color theme="1"/>
      <name val="Calibri"/>
      <family val="2"/>
      <scheme val="minor"/>
    </font>
    <font>
      <sz val="11"/>
      <color rgb="FFFFFFFF"/>
      <name val="Calibri"/>
      <family val="2"/>
    </font>
    <font>
      <b/>
      <sz val="11"/>
      <color rgb="FFFFFFFF"/>
      <name val="Calibri"/>
      <family val="2"/>
    </font>
    <font>
      <b/>
      <i/>
      <sz val="12"/>
      <color theme="0"/>
      <name val="Calibri"/>
      <family val="2"/>
      <scheme val="minor"/>
    </font>
    <font>
      <b/>
      <i/>
      <sz val="10"/>
      <color theme="1"/>
      <name val="Calibri"/>
      <family val="2"/>
      <scheme val="minor"/>
    </font>
    <font>
      <b/>
      <i/>
      <sz val="13"/>
      <color theme="1"/>
      <name val="Calibri"/>
      <family val="2"/>
      <scheme val="minor"/>
    </font>
    <font>
      <b/>
      <sz val="13"/>
      <color theme="1"/>
      <name val="Calibri"/>
      <family val="2"/>
      <scheme val="minor"/>
    </font>
    <font>
      <b/>
      <sz val="18"/>
      <color theme="1"/>
      <name val="Calibri"/>
      <family val="2"/>
      <scheme val="minor"/>
    </font>
    <font>
      <b/>
      <sz val="18"/>
      <color theme="9" tint="-0.499984740745262"/>
      <name val="Calibri"/>
      <family val="2"/>
      <scheme val="minor"/>
    </font>
    <font>
      <sz val="12"/>
      <color rgb="FF000000"/>
      <name val="Calibri"/>
      <family val="2"/>
    </font>
    <font>
      <b/>
      <sz val="12"/>
      <color rgb="FF000000"/>
      <name val="Calibri"/>
      <family val="2"/>
    </font>
    <font>
      <sz val="11"/>
      <color rgb="FFFFFF00"/>
      <name val="Calibri"/>
      <family val="2"/>
      <scheme val="minor"/>
    </font>
    <font>
      <sz val="8"/>
      <color theme="1"/>
      <name val="Calibri"/>
      <family val="2"/>
      <scheme val="minor"/>
    </font>
  </fonts>
  <fills count="41">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3"/>
        <bgColor indexed="64"/>
      </patternFill>
    </fill>
    <fill>
      <patternFill patternType="solid">
        <fgColor theme="9" tint="0.79998168889431442"/>
        <bgColor indexed="64"/>
      </patternFill>
    </fill>
    <fill>
      <patternFill patternType="solid">
        <fgColor rgb="FF005A3C"/>
        <bgColor indexed="64"/>
      </patternFill>
    </fill>
    <fill>
      <patternFill patternType="solid">
        <fgColor theme="9"/>
        <bgColor indexed="64"/>
      </patternFill>
    </fill>
    <fill>
      <patternFill patternType="solid">
        <fgColor theme="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4" tint="-0.499984740745262"/>
        <bgColor theme="4" tint="0.39997558519241921"/>
      </patternFill>
    </fill>
    <fill>
      <patternFill patternType="solid">
        <fgColor rgb="FFDAEEF3"/>
        <bgColor indexed="64"/>
      </patternFill>
    </fill>
    <fill>
      <patternFill patternType="solid">
        <fgColor theme="0"/>
        <bgColor theme="4" tint="0.39997558519241921"/>
      </patternFill>
    </fill>
    <fill>
      <patternFill patternType="solid">
        <fgColor theme="4" tint="-0.499984740745262"/>
        <bgColor theme="4" tint="0.59999389629810485"/>
      </patternFill>
    </fill>
    <fill>
      <patternFill patternType="solid">
        <fgColor theme="0"/>
        <bgColor theme="4" tint="0.59999389629810485"/>
      </patternFill>
    </fill>
    <fill>
      <patternFill patternType="solid">
        <fgColor rgb="FF365F91"/>
        <bgColor indexed="64"/>
      </patternFill>
    </fill>
    <fill>
      <patternFill patternType="solid">
        <fgColor rgb="FF1F497D"/>
        <bgColor indexed="64"/>
      </patternFill>
    </fill>
    <fill>
      <patternFill patternType="solid">
        <fgColor theme="1"/>
        <bgColor theme="4" tint="0.39997558519241921"/>
      </patternFill>
    </fill>
    <fill>
      <patternFill patternType="solid">
        <fgColor theme="1" tint="0.499984740745262"/>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8" tint="-0.499984740745262"/>
        <bgColor indexed="64"/>
      </patternFill>
    </fill>
    <fill>
      <patternFill patternType="solid">
        <fgColor theme="4" tint="-0.499984740745262"/>
        <bgColor indexed="64"/>
      </patternFill>
    </fill>
    <fill>
      <patternFill patternType="solid">
        <fgColor theme="4" tint="-0.249977111117893"/>
        <bgColor theme="4" tint="0.39997558519241921"/>
      </patternFill>
    </fill>
    <fill>
      <patternFill patternType="solid">
        <fgColor theme="4" tint="-0.249977111117893"/>
        <bgColor theme="4" tint="0.59999389629810485"/>
      </patternFill>
    </fill>
    <fill>
      <patternFill patternType="solid">
        <fgColor rgb="FFFFFFFF"/>
        <bgColor rgb="FFFFFFFF"/>
      </patternFill>
    </fill>
    <fill>
      <patternFill patternType="solid">
        <fgColor rgb="FFFFFF00"/>
        <bgColor rgb="FFFFFFFF"/>
      </patternFill>
    </fill>
  </fills>
  <borders count="30">
    <border>
      <left/>
      <right/>
      <top/>
      <bottom/>
      <diagonal/>
    </border>
    <border>
      <left/>
      <right/>
      <top/>
      <bottom style="dashDot">
        <color auto="1"/>
      </bottom>
      <diagonal/>
    </border>
    <border>
      <left/>
      <right/>
      <top style="dashDot">
        <color theme="0"/>
      </top>
      <bottom style="dashDot">
        <color theme="0"/>
      </bottom>
      <diagonal/>
    </border>
    <border>
      <left/>
      <right/>
      <top style="dashDot">
        <color auto="1"/>
      </top>
      <bottom style="dashDot">
        <color auto="1"/>
      </bottom>
      <diagonal/>
    </border>
    <border>
      <left/>
      <right/>
      <top style="dashDot">
        <color auto="1"/>
      </top>
      <bottom/>
      <diagonal/>
    </border>
    <border>
      <left style="hair">
        <color rgb="FF005A3C"/>
      </left>
      <right style="hair">
        <color rgb="FF005A3C"/>
      </right>
      <top style="hair">
        <color rgb="FF005A3C"/>
      </top>
      <bottom style="hair">
        <color rgb="FF005A3C"/>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top/>
      <bottom style="medium">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style="hair">
        <color auto="1"/>
      </top>
      <bottom/>
      <diagonal/>
    </border>
    <border>
      <left style="medium">
        <color auto="1"/>
      </left>
      <right style="medium">
        <color auto="1"/>
      </right>
      <top style="medium">
        <color auto="1"/>
      </top>
      <bottom style="medium">
        <color auto="1"/>
      </bottom>
      <diagonal/>
    </border>
    <border>
      <left style="hair">
        <color auto="1"/>
      </left>
      <right style="hair">
        <color auto="1"/>
      </right>
      <top style="hair">
        <color auto="1"/>
      </top>
      <bottom style="medium">
        <color auto="1"/>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thin">
        <color indexed="64"/>
      </bottom>
      <diagonal/>
    </border>
    <border>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5A3C"/>
      </left>
      <right style="hair">
        <color rgb="FF005A3C"/>
      </right>
      <top style="hair">
        <color rgb="FF005A3C"/>
      </top>
      <bottom style="hair">
        <color rgb="FF005A3C"/>
      </bottom>
      <diagonal/>
    </border>
  </borders>
  <cellStyleXfs count="43">
    <xf numFmtId="0" fontId="0" fillId="0" borderId="0"/>
    <xf numFmtId="44" fontId="1" fillId="0" borderId="0" applyFont="0" applyFill="0" applyBorder="0" applyAlignment="0" applyProtection="0"/>
    <xf numFmtId="9" fontId="1" fillId="0" borderId="0" applyFont="0" applyFill="0" applyBorder="0" applyAlignment="0" applyProtection="0"/>
    <xf numFmtId="44" fontId="6" fillId="0" borderId="0"/>
    <xf numFmtId="44" fontId="6" fillId="0" borderId="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164" fontId="6" fillId="0" borderId="0" applyBorder="0" applyAlignment="0" applyProtection="0"/>
    <xf numFmtId="44" fontId="7" fillId="0" borderId="0" applyFont="0" applyFill="0" applyBorder="0" applyAlignment="0" applyProtection="0"/>
    <xf numFmtId="0" fontId="7" fillId="0" borderId="0"/>
    <xf numFmtId="0" fontId="8" fillId="0" borderId="0"/>
    <xf numFmtId="0" fontId="9" fillId="0" borderId="0"/>
    <xf numFmtId="0" fontId="1" fillId="0" borderId="0"/>
    <xf numFmtId="0" fontId="6" fillId="0" borderId="0"/>
    <xf numFmtId="0" fontId="7" fillId="0" borderId="0"/>
    <xf numFmtId="0" fontId="6" fillId="0" borderId="0"/>
    <xf numFmtId="0" fontId="1" fillId="0" borderId="0"/>
    <xf numFmtId="0" fontId="6" fillId="0" borderId="0"/>
    <xf numFmtId="0" fontId="6" fillId="0" borderId="0"/>
    <xf numFmtId="0" fontId="6" fillId="0" borderId="0"/>
    <xf numFmtId="0" fontId="1" fillId="0" borderId="0"/>
    <xf numFmtId="0" fontId="10"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165" fontId="6" fillId="0" borderId="0" applyFont="0" applyFill="0" applyBorder="0" applyAlignment="0" applyProtection="0"/>
    <xf numFmtId="43" fontId="11" fillId="0" borderId="0" applyFont="0" applyFill="0" applyBorder="0" applyAlignment="0" applyProtection="0"/>
    <xf numFmtId="0" fontId="16" fillId="0" borderId="0"/>
    <xf numFmtId="0" fontId="1" fillId="0" borderId="0"/>
    <xf numFmtId="0" fontId="1" fillId="0" borderId="0"/>
    <xf numFmtId="0" fontId="18" fillId="0" borderId="0"/>
    <xf numFmtId="0" fontId="1" fillId="0" borderId="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241">
    <xf numFmtId="0" fontId="0" fillId="0" borderId="0" xfId="0"/>
    <xf numFmtId="0" fontId="2" fillId="2" borderId="0" xfId="0" applyFont="1" applyFill="1" applyAlignment="1">
      <alignment horizontal="center" vertical="center" wrapText="1"/>
    </xf>
    <xf numFmtId="0" fontId="2" fillId="2" borderId="0" xfId="0" applyFont="1" applyFill="1" applyAlignment="1">
      <alignment vertical="center" wrapText="1"/>
    </xf>
    <xf numFmtId="0" fontId="0" fillId="0" borderId="1" xfId="0" applyBorder="1"/>
    <xf numFmtId="43" fontId="0" fillId="3" borderId="1" xfId="0" applyNumberFormat="1" applyFill="1" applyBorder="1"/>
    <xf numFmtId="43" fontId="0" fillId="4" borderId="1" xfId="0" applyNumberFormat="1" applyFill="1" applyBorder="1"/>
    <xf numFmtId="43" fontId="0" fillId="5" borderId="1" xfId="0" applyNumberFormat="1" applyFill="1" applyBorder="1"/>
    <xf numFmtId="43" fontId="0" fillId="7" borderId="1" xfId="0" applyNumberFormat="1" applyFill="1" applyBorder="1"/>
    <xf numFmtId="43" fontId="4" fillId="2" borderId="2" xfId="0" applyNumberFormat="1" applyFont="1" applyFill="1" applyBorder="1"/>
    <xf numFmtId="0" fontId="0" fillId="0" borderId="3" xfId="0" applyBorder="1"/>
    <xf numFmtId="43" fontId="0" fillId="3" borderId="3" xfId="0" applyNumberFormat="1" applyFill="1" applyBorder="1"/>
    <xf numFmtId="43" fontId="0" fillId="5" borderId="3" xfId="0" applyNumberFormat="1" applyFill="1" applyBorder="1"/>
    <xf numFmtId="43" fontId="3" fillId="6" borderId="3" xfId="0" applyNumberFormat="1" applyFont="1" applyFill="1" applyBorder="1"/>
    <xf numFmtId="43" fontId="0" fillId="7" borderId="3" xfId="0" applyNumberFormat="1" applyFill="1" applyBorder="1"/>
    <xf numFmtId="0" fontId="0" fillId="0" borderId="3" xfId="0" applyBorder="1" applyAlignment="1">
      <alignment vertical="center"/>
    </xf>
    <xf numFmtId="43" fontId="0" fillId="0" borderId="0" xfId="0" applyNumberFormat="1"/>
    <xf numFmtId="43" fontId="3" fillId="3" borderId="3" xfId="0" applyNumberFormat="1" applyFont="1" applyFill="1" applyBorder="1"/>
    <xf numFmtId="43" fontId="3" fillId="4" borderId="3" xfId="0" applyNumberFormat="1" applyFont="1" applyFill="1" applyBorder="1"/>
    <xf numFmtId="43" fontId="3" fillId="5" borderId="3" xfId="0" applyNumberFormat="1" applyFont="1" applyFill="1" applyBorder="1"/>
    <xf numFmtId="43" fontId="3" fillId="7" borderId="3" xfId="0" applyNumberFormat="1" applyFont="1" applyFill="1" applyBorder="1"/>
    <xf numFmtId="43" fontId="2" fillId="2" borderId="2" xfId="0" applyNumberFormat="1" applyFont="1" applyFill="1" applyBorder="1"/>
    <xf numFmtId="0" fontId="0" fillId="0" borderId="3" xfId="0" applyBorder="1" applyAlignment="1">
      <alignment wrapText="1"/>
    </xf>
    <xf numFmtId="0" fontId="0" fillId="0" borderId="3" xfId="0" applyBorder="1" applyAlignment="1">
      <alignment vertical="center" wrapText="1"/>
    </xf>
    <xf numFmtId="43" fontId="0" fillId="8" borderId="3" xfId="0" applyNumberFormat="1" applyFill="1" applyBorder="1"/>
    <xf numFmtId="43" fontId="0" fillId="9" borderId="3" xfId="0" applyNumberFormat="1" applyFill="1" applyBorder="1"/>
    <xf numFmtId="43" fontId="0" fillId="11" borderId="3" xfId="0" applyNumberFormat="1" applyFill="1" applyBorder="1"/>
    <xf numFmtId="166" fontId="0" fillId="0" borderId="0" xfId="0" applyNumberFormat="1"/>
    <xf numFmtId="49" fontId="0" fillId="0" borderId="0" xfId="0" applyNumberFormat="1" applyAlignment="1">
      <alignment horizontal="center" vertical="center"/>
    </xf>
    <xf numFmtId="0" fontId="0" fillId="0" borderId="0" xfId="0" applyAlignment="1">
      <alignment horizontal="center" vertical="center"/>
    </xf>
    <xf numFmtId="0" fontId="12" fillId="12" borderId="5" xfId="0" applyFont="1" applyFill="1" applyBorder="1" applyAlignment="1">
      <alignment horizontal="left"/>
    </xf>
    <xf numFmtId="49" fontId="0" fillId="0" borderId="0" xfId="0" applyNumberFormat="1" applyAlignment="1">
      <alignment horizontal="center"/>
    </xf>
    <xf numFmtId="0" fontId="0" fillId="0" borderId="0" xfId="0" applyAlignment="1">
      <alignment horizontal="center"/>
    </xf>
    <xf numFmtId="0" fontId="0" fillId="3" borderId="0" xfId="0" applyFill="1"/>
    <xf numFmtId="0" fontId="4" fillId="2" borderId="0" xfId="0" applyFont="1" applyFill="1"/>
    <xf numFmtId="49" fontId="0" fillId="0" borderId="0" xfId="0" quotePrefix="1" applyNumberFormat="1" applyAlignment="1">
      <alignment horizontal="center" vertical="center"/>
    </xf>
    <xf numFmtId="49" fontId="0" fillId="0" borderId="0" xfId="0" quotePrefix="1" applyNumberFormat="1" applyAlignment="1">
      <alignment horizontal="center"/>
    </xf>
    <xf numFmtId="0" fontId="0" fillId="0" borderId="0" xfId="0" quotePrefix="1"/>
    <xf numFmtId="0" fontId="13" fillId="13" borderId="0" xfId="0" applyFont="1" applyFill="1"/>
    <xf numFmtId="44" fontId="2" fillId="2" borderId="0" xfId="1" applyFont="1" applyFill="1"/>
    <xf numFmtId="0" fontId="2" fillId="2" borderId="0" xfId="0" applyFont="1" applyFill="1" applyAlignment="1">
      <alignment vertical="center"/>
    </xf>
    <xf numFmtId="43" fontId="0" fillId="15" borderId="3" xfId="0" applyNumberFormat="1" applyFill="1" applyBorder="1"/>
    <xf numFmtId="43" fontId="0" fillId="16" borderId="3" xfId="0" applyNumberFormat="1" applyFill="1" applyBorder="1"/>
    <xf numFmtId="0" fontId="15" fillId="18" borderId="6" xfId="0" applyFont="1" applyFill="1" applyBorder="1" applyAlignment="1">
      <alignment horizontal="center" vertical="center" wrapText="1"/>
    </xf>
    <xf numFmtId="0" fontId="15" fillId="17" borderId="6" xfId="0" applyFont="1" applyFill="1" applyBorder="1" applyAlignment="1">
      <alignment horizontal="center" vertical="center" wrapText="1"/>
    </xf>
    <xf numFmtId="0" fontId="15" fillId="17" borderId="7" xfId="0" applyFont="1" applyFill="1" applyBorder="1" applyAlignment="1">
      <alignment horizontal="center" vertical="center"/>
    </xf>
    <xf numFmtId="0" fontId="15" fillId="17" borderId="8" xfId="0" applyFont="1" applyFill="1" applyBorder="1" applyAlignment="1">
      <alignment horizontal="center" vertical="center" wrapText="1"/>
    </xf>
    <xf numFmtId="166" fontId="4" fillId="2" borderId="0" xfId="0" applyNumberFormat="1" applyFont="1" applyFill="1"/>
    <xf numFmtId="0" fontId="3" fillId="0" borderId="0" xfId="0" applyFont="1"/>
    <xf numFmtId="43" fontId="3" fillId="20" borderId="3" xfId="0" applyNumberFormat="1" applyFont="1" applyFill="1" applyBorder="1"/>
    <xf numFmtId="43" fontId="0" fillId="19" borderId="3" xfId="0" applyNumberFormat="1" applyFill="1" applyBorder="1"/>
    <xf numFmtId="0" fontId="14" fillId="2" borderId="0" xfId="0" applyFont="1" applyFill="1" applyAlignment="1">
      <alignment horizontal="center" vertical="center" wrapText="1"/>
    </xf>
    <xf numFmtId="16" fontId="0" fillId="0" borderId="0" xfId="0" applyNumberFormat="1"/>
    <xf numFmtId="0" fontId="0" fillId="21" borderId="0" xfId="0" applyFill="1"/>
    <xf numFmtId="44" fontId="0" fillId="21" borderId="0" xfId="1" applyFont="1" applyFill="1"/>
    <xf numFmtId="0" fontId="16" fillId="0" borderId="0" xfId="29"/>
    <xf numFmtId="44" fontId="0" fillId="0" borderId="0" xfId="1" applyFont="1"/>
    <xf numFmtId="167" fontId="0" fillId="0" borderId="0" xfId="2" applyNumberFormat="1" applyFont="1"/>
    <xf numFmtId="0" fontId="5" fillId="13" borderId="0" xfId="0" applyFont="1" applyFill="1" applyAlignment="1">
      <alignment horizontal="center" wrapText="1"/>
    </xf>
    <xf numFmtId="0" fontId="5" fillId="13" borderId="0" xfId="0" applyFont="1" applyFill="1" applyAlignment="1">
      <alignment wrapText="1"/>
    </xf>
    <xf numFmtId="0" fontId="3" fillId="13" borderId="0" xfId="0" applyFont="1" applyFill="1" applyAlignment="1">
      <alignment wrapText="1"/>
    </xf>
    <xf numFmtId="44" fontId="0" fillId="0" borderId="10" xfId="1" applyFont="1" applyBorder="1"/>
    <xf numFmtId="0" fontId="0" fillId="0" borderId="10" xfId="0" applyBorder="1" applyAlignment="1">
      <alignment horizontal="center"/>
    </xf>
    <xf numFmtId="9" fontId="0" fillId="0" borderId="10" xfId="0" applyNumberFormat="1" applyBorder="1" applyAlignment="1">
      <alignment horizontal="center"/>
    </xf>
    <xf numFmtId="44" fontId="0" fillId="0" borderId="10" xfId="1" applyFont="1" applyBorder="1" applyAlignment="1">
      <alignment horizontal="center"/>
    </xf>
    <xf numFmtId="44" fontId="0" fillId="0" borderId="0" xfId="1" applyFont="1" applyBorder="1"/>
    <xf numFmtId="0" fontId="0" fillId="0" borderId="0" xfId="0" applyAlignment="1">
      <alignment horizontal="left"/>
    </xf>
    <xf numFmtId="44" fontId="3" fillId="0" borderId="0" xfId="1" applyFont="1" applyFill="1" applyBorder="1"/>
    <xf numFmtId="0" fontId="3" fillId="0" borderId="0" xfId="0" applyFont="1" applyAlignment="1">
      <alignment horizontal="center"/>
    </xf>
    <xf numFmtId="44" fontId="3" fillId="0" borderId="14" xfId="1" applyFont="1" applyFill="1" applyBorder="1"/>
    <xf numFmtId="0" fontId="3" fillId="0" borderId="14" xfId="0" applyFont="1" applyBorder="1" applyAlignment="1">
      <alignment horizontal="center"/>
    </xf>
    <xf numFmtId="0" fontId="0" fillId="0" borderId="15" xfId="0" applyBorder="1" applyAlignment="1">
      <alignment horizontal="center"/>
    </xf>
    <xf numFmtId="9" fontId="0" fillId="0" borderId="12" xfId="0" applyNumberFormat="1" applyBorder="1" applyAlignment="1">
      <alignment horizontal="center"/>
    </xf>
    <xf numFmtId="44" fontId="0" fillId="0" borderId="0" xfId="0" applyNumberFormat="1"/>
    <xf numFmtId="44" fontId="14" fillId="12" borderId="10" xfId="1" applyFont="1" applyFill="1" applyBorder="1" applyAlignment="1">
      <alignment horizontal="center" vertical="center" wrapText="1"/>
    </xf>
    <xf numFmtId="44" fontId="14" fillId="12" borderId="10" xfId="1" applyFont="1" applyFill="1" applyBorder="1" applyAlignment="1">
      <alignment horizontal="center" vertical="center"/>
    </xf>
    <xf numFmtId="44" fontId="14" fillId="12" borderId="13" xfId="1" applyFont="1" applyFill="1" applyBorder="1" applyAlignment="1">
      <alignment horizontal="center" vertical="center"/>
    </xf>
    <xf numFmtId="0" fontId="14" fillId="12" borderId="13" xfId="0" applyFont="1" applyFill="1" applyBorder="1" applyAlignment="1">
      <alignment horizontal="center" vertical="center"/>
    </xf>
    <xf numFmtId="0" fontId="14" fillId="12" borderId="13" xfId="0" applyFont="1" applyFill="1" applyBorder="1" applyAlignment="1">
      <alignment horizontal="center" vertical="center" wrapText="1"/>
    </xf>
    <xf numFmtId="0" fontId="2" fillId="2" borderId="1" xfId="0" applyFont="1" applyFill="1" applyBorder="1" applyAlignment="1">
      <alignment vertical="center" wrapText="1"/>
    </xf>
    <xf numFmtId="0" fontId="4" fillId="2" borderId="3" xfId="0" applyFont="1" applyFill="1" applyBorder="1" applyAlignment="1">
      <alignment wrapText="1"/>
    </xf>
    <xf numFmtId="43" fontId="2" fillId="2" borderId="3" xfId="0" applyNumberFormat="1" applyFont="1" applyFill="1" applyBorder="1"/>
    <xf numFmtId="0" fontId="14" fillId="14" borderId="0" xfId="0" applyFont="1" applyFill="1" applyAlignment="1">
      <alignment vertical="center" wrapText="1"/>
    </xf>
    <xf numFmtId="0" fontId="14" fillId="10" borderId="0" xfId="0" applyFont="1" applyFill="1" applyAlignment="1">
      <alignment vertical="center" wrapText="1"/>
    </xf>
    <xf numFmtId="0" fontId="0" fillId="0" borderId="0" xfId="0" applyAlignment="1">
      <alignment vertical="center" wrapText="1"/>
    </xf>
    <xf numFmtId="0" fontId="14" fillId="14" borderId="0" xfId="0" applyFont="1" applyFill="1" applyAlignment="1">
      <alignment vertical="top" wrapText="1"/>
    </xf>
    <xf numFmtId="0" fontId="14" fillId="10" borderId="0" xfId="0" applyFont="1" applyFill="1" applyAlignment="1">
      <alignment vertical="top" wrapText="1"/>
    </xf>
    <xf numFmtId="0" fontId="0" fillId="0" borderId="0" xfId="0" applyAlignment="1">
      <alignment vertical="top" wrapText="1"/>
    </xf>
    <xf numFmtId="0" fontId="0" fillId="0" borderId="16" xfId="0" applyBorder="1"/>
    <xf numFmtId="0" fontId="0" fillId="0" borderId="16" xfId="0" applyBorder="1" applyAlignment="1">
      <alignment horizontal="center"/>
    </xf>
    <xf numFmtId="4" fontId="0" fillId="0" borderId="0" xfId="0" applyNumberFormat="1"/>
    <xf numFmtId="4" fontId="0" fillId="0" borderId="16" xfId="0" applyNumberFormat="1" applyBorder="1"/>
    <xf numFmtId="14" fontId="0" fillId="0" borderId="16" xfId="0" applyNumberFormat="1" applyBorder="1"/>
    <xf numFmtId="4" fontId="0" fillId="0" borderId="16" xfId="0" applyNumberFormat="1" applyBorder="1" applyAlignment="1">
      <alignment horizontal="center"/>
    </xf>
    <xf numFmtId="49" fontId="0" fillId="0" borderId="0" xfId="0" applyNumberFormat="1"/>
    <xf numFmtId="0" fontId="0" fillId="0" borderId="0" xfId="0" applyAlignment="1">
      <alignment horizontal="right"/>
    </xf>
    <xf numFmtId="4" fontId="0" fillId="0" borderId="20" xfId="0" applyNumberFormat="1" applyBorder="1"/>
    <xf numFmtId="0" fontId="5" fillId="23" borderId="0" xfId="33" applyFont="1" applyFill="1" applyAlignment="1">
      <alignment wrapText="1"/>
    </xf>
    <xf numFmtId="0" fontId="1" fillId="23" borderId="0" xfId="33" applyFill="1"/>
    <xf numFmtId="0" fontId="7" fillId="25" borderId="21" xfId="0" applyFont="1" applyFill="1" applyBorder="1" applyAlignment="1">
      <alignment horizontal="left" vertical="center" wrapText="1"/>
    </xf>
    <xf numFmtId="6" fontId="7" fillId="25" borderId="22" xfId="0" applyNumberFormat="1" applyFont="1" applyFill="1" applyBorder="1" applyAlignment="1">
      <alignment horizontal="left" vertical="center"/>
    </xf>
    <xf numFmtId="0" fontId="22" fillId="29" borderId="21" xfId="0" applyFont="1" applyFill="1" applyBorder="1" applyAlignment="1">
      <alignment horizontal="left" vertical="center" wrapText="1"/>
    </xf>
    <xf numFmtId="6" fontId="22" fillId="29" borderId="22" xfId="0" applyNumberFormat="1" applyFont="1" applyFill="1" applyBorder="1" applyAlignment="1">
      <alignment horizontal="left" vertical="center"/>
    </xf>
    <xf numFmtId="0" fontId="7" fillId="0" borderId="21" xfId="0" applyFont="1" applyBorder="1" applyAlignment="1">
      <alignment horizontal="left" vertical="center" wrapText="1"/>
    </xf>
    <xf numFmtId="6" fontId="7" fillId="0" borderId="22" xfId="0" applyNumberFormat="1" applyFont="1" applyBorder="1" applyAlignment="1">
      <alignment horizontal="left" vertical="center"/>
    </xf>
    <xf numFmtId="0" fontId="23" fillId="30" borderId="21" xfId="0" applyFont="1" applyFill="1" applyBorder="1" applyAlignment="1">
      <alignment horizontal="left" vertical="center" wrapText="1"/>
    </xf>
    <xf numFmtId="6" fontId="23" fillId="30" borderId="22" xfId="0" applyNumberFormat="1" applyFont="1" applyFill="1" applyBorder="1" applyAlignment="1">
      <alignment horizontal="left" vertical="center"/>
    </xf>
    <xf numFmtId="10" fontId="0" fillId="0" borderId="0" xfId="0" applyNumberFormat="1"/>
    <xf numFmtId="0" fontId="24" fillId="32" borderId="0" xfId="0" applyFont="1" applyFill="1"/>
    <xf numFmtId="42" fontId="24" fillId="32" borderId="0" xfId="0" applyNumberFormat="1" applyFont="1" applyFill="1"/>
    <xf numFmtId="10" fontId="24" fillId="32" borderId="0" xfId="2" applyNumberFormat="1" applyFont="1" applyFill="1"/>
    <xf numFmtId="42" fontId="24" fillId="32" borderId="0" xfId="2" applyNumberFormat="1" applyFont="1" applyFill="1"/>
    <xf numFmtId="0" fontId="20" fillId="32" borderId="0" xfId="0" applyFont="1" applyFill="1"/>
    <xf numFmtId="42" fontId="20" fillId="32" borderId="0" xfId="0" applyNumberFormat="1" applyFont="1" applyFill="1"/>
    <xf numFmtId="42" fontId="0" fillId="0" borderId="0" xfId="0" applyNumberFormat="1"/>
    <xf numFmtId="6" fontId="7" fillId="25" borderId="22" xfId="0" applyNumberFormat="1" applyFont="1" applyFill="1" applyBorder="1" applyAlignment="1">
      <alignment horizontal="center" vertical="center"/>
    </xf>
    <xf numFmtId="6" fontId="22" fillId="29" borderId="22" xfId="0" applyNumberFormat="1" applyFont="1" applyFill="1" applyBorder="1" applyAlignment="1">
      <alignment horizontal="center" vertical="center"/>
    </xf>
    <xf numFmtId="6" fontId="7" fillId="0" borderId="22" xfId="0" applyNumberFormat="1" applyFont="1" applyBorder="1" applyAlignment="1">
      <alignment horizontal="center" vertical="center"/>
    </xf>
    <xf numFmtId="6" fontId="23" fillId="30" borderId="22" xfId="0" applyNumberFormat="1" applyFont="1" applyFill="1" applyBorder="1" applyAlignment="1">
      <alignment horizontal="center" vertical="center"/>
    </xf>
    <xf numFmtId="0" fontId="0" fillId="2" borderId="0" xfId="0" applyFill="1" applyAlignment="1">
      <alignment wrapText="1"/>
    </xf>
    <xf numFmtId="0" fontId="0" fillId="0" borderId="23" xfId="0" applyBorder="1" applyAlignment="1">
      <alignment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4" fillId="2" borderId="0" xfId="0" applyFont="1" applyFill="1" applyAlignment="1">
      <alignment wrapText="1"/>
    </xf>
    <xf numFmtId="43" fontId="4" fillId="10" borderId="2" xfId="0" applyNumberFormat="1" applyFont="1" applyFill="1" applyBorder="1"/>
    <xf numFmtId="43" fontId="0" fillId="0" borderId="1" xfId="0" applyNumberFormat="1" applyBorder="1"/>
    <xf numFmtId="43" fontId="0" fillId="33" borderId="1" xfId="0" applyNumberFormat="1" applyFill="1" applyBorder="1"/>
    <xf numFmtId="43" fontId="0" fillId="6" borderId="1" xfId="0" applyNumberFormat="1" applyFill="1" applyBorder="1"/>
    <xf numFmtId="167" fontId="4" fillId="10" borderId="2" xfId="2" applyNumberFormat="1" applyFont="1" applyFill="1" applyBorder="1" applyAlignment="1">
      <alignment horizontal="center"/>
    </xf>
    <xf numFmtId="167" fontId="0" fillId="0" borderId="1" xfId="2" applyNumberFormat="1" applyFont="1" applyFill="1" applyBorder="1" applyAlignment="1">
      <alignment horizontal="center"/>
    </xf>
    <xf numFmtId="167" fontId="0" fillId="4" borderId="1" xfId="2" applyNumberFormat="1" applyFont="1" applyFill="1" applyBorder="1"/>
    <xf numFmtId="167" fontId="0" fillId="5" borderId="1" xfId="2" applyNumberFormat="1" applyFont="1" applyFill="1" applyBorder="1" applyAlignment="1">
      <alignment horizontal="center"/>
    </xf>
    <xf numFmtId="167" fontId="0" fillId="0" borderId="0" xfId="0" applyNumberFormat="1"/>
    <xf numFmtId="43" fontId="0" fillId="33" borderId="3" xfId="0" applyNumberFormat="1" applyFill="1" applyBorder="1"/>
    <xf numFmtId="43" fontId="0" fillId="6" borderId="3" xfId="0" applyNumberFormat="1" applyFill="1" applyBorder="1"/>
    <xf numFmtId="167" fontId="0" fillId="4" borderId="3" xfId="2" applyNumberFormat="1" applyFont="1" applyFill="1" applyBorder="1"/>
    <xf numFmtId="167" fontId="0" fillId="5" borderId="3" xfId="2" applyNumberFormat="1" applyFont="1" applyFill="1" applyBorder="1" applyAlignment="1">
      <alignment horizontal="center"/>
    </xf>
    <xf numFmtId="167" fontId="0" fillId="0" borderId="1" xfId="2" applyNumberFormat="1" applyFont="1" applyFill="1" applyBorder="1" applyAlignment="1">
      <alignment horizontal="left"/>
    </xf>
    <xf numFmtId="0" fontId="4" fillId="0" borderId="0" xfId="0" applyFont="1"/>
    <xf numFmtId="43" fontId="3" fillId="33" borderId="3" xfId="0" applyNumberFormat="1" applyFont="1" applyFill="1" applyBorder="1"/>
    <xf numFmtId="43" fontId="2" fillId="10" borderId="2" xfId="0" applyNumberFormat="1" applyFont="1" applyFill="1" applyBorder="1"/>
    <xf numFmtId="43" fontId="3" fillId="0" borderId="3" xfId="0" applyNumberFormat="1" applyFont="1" applyBorder="1"/>
    <xf numFmtId="43" fontId="2" fillId="2" borderId="1" xfId="0" applyNumberFormat="1" applyFont="1" applyFill="1" applyBorder="1"/>
    <xf numFmtId="167" fontId="2" fillId="10" borderId="0" xfId="2" applyNumberFormat="1" applyFont="1" applyFill="1" applyBorder="1" applyAlignment="1">
      <alignment horizontal="center"/>
    </xf>
    <xf numFmtId="167" fontId="3" fillId="0" borderId="4" xfId="2" applyNumberFormat="1" applyFont="1" applyFill="1" applyBorder="1" applyAlignment="1">
      <alignment horizontal="center"/>
    </xf>
    <xf numFmtId="167" fontId="3" fillId="4" borderId="4" xfId="2" applyNumberFormat="1" applyFont="1" applyFill="1" applyBorder="1"/>
    <xf numFmtId="167" fontId="3" fillId="5" borderId="4" xfId="2" applyNumberFormat="1" applyFont="1" applyFill="1" applyBorder="1" applyAlignment="1">
      <alignment horizontal="center"/>
    </xf>
    <xf numFmtId="8" fontId="0" fillId="34" borderId="0" xfId="1" applyNumberFormat="1" applyFont="1" applyFill="1" applyAlignment="1">
      <alignment vertical="center" wrapText="1"/>
    </xf>
    <xf numFmtId="8" fontId="4" fillId="35" borderId="0" xfId="1" applyNumberFormat="1" applyFont="1" applyFill="1" applyAlignment="1">
      <alignment vertical="center" wrapText="1"/>
    </xf>
    <xf numFmtId="40" fontId="0" fillId="34" borderId="0" xfId="1" applyNumberFormat="1" applyFont="1" applyFill="1" applyAlignment="1">
      <alignment vertical="center" wrapText="1"/>
    </xf>
    <xf numFmtId="0" fontId="3" fillId="22" borderId="16" xfId="0" applyFont="1" applyFill="1" applyBorder="1" applyAlignment="1">
      <alignment vertical="center" wrapText="1"/>
    </xf>
    <xf numFmtId="0" fontId="14" fillId="24" borderId="16" xfId="0" applyFont="1" applyFill="1" applyBorder="1" applyAlignment="1">
      <alignment vertical="center"/>
    </xf>
    <xf numFmtId="42" fontId="14" fillId="24" borderId="16" xfId="1" applyNumberFormat="1" applyFont="1" applyFill="1" applyBorder="1" applyAlignment="1">
      <alignment vertical="center"/>
    </xf>
    <xf numFmtId="10" fontId="20" fillId="24" borderId="16" xfId="2" applyNumberFormat="1" applyFont="1" applyFill="1" applyBorder="1" applyAlignment="1">
      <alignment vertical="center"/>
    </xf>
    <xf numFmtId="0" fontId="21" fillId="26" borderId="16" xfId="0" applyFont="1" applyFill="1" applyBorder="1" applyAlignment="1">
      <alignment vertical="center"/>
    </xf>
    <xf numFmtId="0" fontId="21" fillId="26" borderId="16" xfId="1" applyNumberFormat="1" applyFont="1" applyFill="1" applyBorder="1" applyAlignment="1">
      <alignment vertical="center"/>
    </xf>
    <xf numFmtId="42" fontId="21" fillId="26" borderId="16" xfId="1" applyNumberFormat="1" applyFont="1" applyFill="1" applyBorder="1" applyAlignment="1">
      <alignment vertical="center"/>
    </xf>
    <xf numFmtId="10" fontId="21" fillId="26" borderId="16" xfId="2" applyNumberFormat="1" applyFont="1" applyFill="1" applyBorder="1" applyAlignment="1">
      <alignment vertical="center"/>
    </xf>
    <xf numFmtId="10" fontId="20" fillId="27" borderId="16" xfId="2" applyNumberFormat="1" applyFont="1" applyFill="1" applyBorder="1" applyAlignment="1">
      <alignment vertical="center"/>
    </xf>
    <xf numFmtId="0" fontId="21" fillId="28" borderId="16" xfId="0" applyFont="1" applyFill="1" applyBorder="1" applyAlignment="1">
      <alignment vertical="center"/>
    </xf>
    <xf numFmtId="0" fontId="21" fillId="28" borderId="16" xfId="1" applyNumberFormat="1" applyFont="1" applyFill="1" applyBorder="1" applyAlignment="1">
      <alignment vertical="center"/>
    </xf>
    <xf numFmtId="42" fontId="21" fillId="28" borderId="16" xfId="1" applyNumberFormat="1" applyFont="1" applyFill="1" applyBorder="1" applyAlignment="1">
      <alignment vertical="center"/>
    </xf>
    <xf numFmtId="10" fontId="21" fillId="28" borderId="16" xfId="2" applyNumberFormat="1" applyFont="1" applyFill="1" applyBorder="1" applyAlignment="1">
      <alignment vertical="center"/>
    </xf>
    <xf numFmtId="0" fontId="21" fillId="28" borderId="16" xfId="0" applyFont="1" applyFill="1" applyBorder="1" applyAlignment="1">
      <alignment vertical="center" wrapText="1"/>
    </xf>
    <xf numFmtId="10" fontId="14" fillId="27" borderId="16" xfId="2" applyNumberFormat="1" applyFont="1" applyFill="1" applyBorder="1" applyAlignment="1">
      <alignment vertical="center"/>
    </xf>
    <xf numFmtId="0" fontId="14" fillId="24" borderId="16" xfId="1" applyNumberFormat="1" applyFont="1" applyFill="1" applyBorder="1" applyAlignment="1">
      <alignment vertical="center"/>
    </xf>
    <xf numFmtId="10" fontId="14" fillId="24" borderId="16" xfId="2" applyNumberFormat="1" applyFont="1" applyFill="1" applyBorder="1" applyAlignment="1">
      <alignment vertical="center"/>
    </xf>
    <xf numFmtId="49" fontId="21" fillId="28" borderId="16" xfId="0" applyNumberFormat="1" applyFont="1" applyFill="1" applyBorder="1" applyAlignment="1">
      <alignment vertical="center"/>
    </xf>
    <xf numFmtId="10" fontId="14" fillId="31" borderId="16" xfId="2" applyNumberFormat="1" applyFont="1" applyFill="1" applyBorder="1" applyAlignment="1">
      <alignment vertical="center"/>
    </xf>
    <xf numFmtId="0" fontId="5" fillId="22" borderId="16" xfId="0" applyFont="1" applyFill="1" applyBorder="1" applyAlignment="1">
      <alignment vertical="center" wrapText="1"/>
    </xf>
    <xf numFmtId="0" fontId="21" fillId="26" borderId="16" xfId="0" applyFont="1" applyFill="1" applyBorder="1" applyAlignment="1">
      <alignment horizontal="left" vertical="center" wrapText="1"/>
    </xf>
    <xf numFmtId="10" fontId="5" fillId="26" borderId="16" xfId="2" applyNumberFormat="1" applyFont="1" applyFill="1" applyBorder="1" applyAlignment="1">
      <alignment vertical="center"/>
    </xf>
    <xf numFmtId="0" fontId="21" fillId="28" borderId="16" xfId="0" applyFont="1" applyFill="1" applyBorder="1" applyAlignment="1">
      <alignment horizontal="left" vertical="center" wrapText="1"/>
    </xf>
    <xf numFmtId="10" fontId="14" fillId="31" borderId="16" xfId="2" applyNumberFormat="1" applyFont="1" applyFill="1" applyBorder="1" applyAlignment="1">
      <alignment horizontal="left" vertical="center"/>
    </xf>
    <xf numFmtId="0" fontId="2" fillId="36" borderId="16" xfId="0" applyFont="1" applyFill="1" applyBorder="1" applyAlignment="1">
      <alignment vertical="center" wrapText="1"/>
    </xf>
    <xf numFmtId="0" fontId="14" fillId="37" borderId="16" xfId="0" applyFont="1" applyFill="1" applyBorder="1" applyAlignment="1">
      <alignment vertical="center"/>
    </xf>
    <xf numFmtId="0" fontId="20" fillId="37" borderId="16" xfId="1" applyNumberFormat="1" applyFont="1" applyFill="1" applyBorder="1" applyAlignment="1">
      <alignment vertical="center"/>
    </xf>
    <xf numFmtId="42" fontId="14" fillId="37" borderId="16" xfId="1" applyNumberFormat="1" applyFont="1" applyFill="1" applyBorder="1" applyAlignment="1">
      <alignment vertical="center"/>
    </xf>
    <xf numFmtId="0" fontId="14" fillId="38" borderId="16" xfId="0" applyFont="1" applyFill="1" applyBorder="1" applyAlignment="1">
      <alignment vertical="center"/>
    </xf>
    <xf numFmtId="0" fontId="20" fillId="38" borderId="16" xfId="1" applyNumberFormat="1" applyFont="1" applyFill="1" applyBorder="1" applyAlignment="1">
      <alignment vertical="center"/>
    </xf>
    <xf numFmtId="42" fontId="14" fillId="38" borderId="16" xfId="1" applyNumberFormat="1" applyFont="1" applyFill="1" applyBorder="1" applyAlignment="1">
      <alignment vertical="center"/>
    </xf>
    <xf numFmtId="0" fontId="14" fillId="38" borderId="16" xfId="1" applyNumberFormat="1" applyFont="1" applyFill="1" applyBorder="1" applyAlignment="1">
      <alignment vertical="center"/>
    </xf>
    <xf numFmtId="0" fontId="14" fillId="37" borderId="16" xfId="1" applyNumberFormat="1" applyFont="1" applyFill="1" applyBorder="1" applyAlignment="1">
      <alignment vertical="center"/>
    </xf>
    <xf numFmtId="49" fontId="14" fillId="38" borderId="16" xfId="0" applyNumberFormat="1" applyFont="1" applyFill="1" applyBorder="1" applyAlignment="1">
      <alignment vertical="center"/>
    </xf>
    <xf numFmtId="0" fontId="14" fillId="36" borderId="16" xfId="0" applyFont="1" applyFill="1" applyBorder="1" applyAlignment="1">
      <alignment horizontal="center" vertical="center" wrapText="1"/>
    </xf>
    <xf numFmtId="0" fontId="14" fillId="36" borderId="16" xfId="0" applyFont="1" applyFill="1" applyBorder="1" applyAlignment="1">
      <alignment vertical="center" wrapText="1"/>
    </xf>
    <xf numFmtId="0" fontId="14" fillId="38" borderId="16" xfId="0" applyFont="1" applyFill="1" applyBorder="1" applyAlignment="1">
      <alignment horizontal="left" vertical="center" wrapText="1"/>
    </xf>
    <xf numFmtId="0" fontId="14" fillId="24" borderId="16" xfId="0" applyFont="1" applyFill="1" applyBorder="1" applyAlignment="1">
      <alignment horizontal="left" vertical="center"/>
    </xf>
    <xf numFmtId="0" fontId="26" fillId="0" borderId="26" xfId="0" applyFont="1" applyBorder="1"/>
    <xf numFmtId="0" fontId="3" fillId="0" borderId="0" xfId="0" applyFont="1" applyAlignment="1">
      <alignment horizontal="left"/>
    </xf>
    <xf numFmtId="0" fontId="25" fillId="0" borderId="0" xfId="0" applyFont="1" applyAlignment="1">
      <alignment horizontal="left"/>
    </xf>
    <xf numFmtId="0" fontId="27" fillId="0" borderId="0" xfId="0" applyFont="1" applyAlignment="1">
      <alignment horizontal="center"/>
    </xf>
    <xf numFmtId="42" fontId="26" fillId="0" borderId="28" xfId="0" applyNumberFormat="1" applyFont="1" applyBorder="1"/>
    <xf numFmtId="0" fontId="26" fillId="0" borderId="27" xfId="0" applyFont="1" applyBorder="1"/>
    <xf numFmtId="0" fontId="33" fillId="0" borderId="0" xfId="0" applyFont="1"/>
    <xf numFmtId="0" fontId="0" fillId="0" borderId="3" xfId="0" applyBorder="1" applyAlignment="1">
      <alignment horizontal="center" vertical="center"/>
    </xf>
    <xf numFmtId="0" fontId="30" fillId="39" borderId="29" xfId="10" applyFont="1" applyFill="1" applyBorder="1" applyAlignment="1">
      <alignment horizontal="left" vertical="center"/>
    </xf>
    <xf numFmtId="0" fontId="30" fillId="39" borderId="5" xfId="10" applyFont="1" applyFill="1" applyBorder="1" applyAlignment="1">
      <alignment horizontal="left" vertical="center" wrapText="1"/>
    </xf>
    <xf numFmtId="0" fontId="0" fillId="0" borderId="3" xfId="0" applyBorder="1" applyAlignment="1">
      <alignment horizontal="center"/>
    </xf>
    <xf numFmtId="0" fontId="32" fillId="3" borderId="0" xfId="0" applyFont="1" applyFill="1"/>
    <xf numFmtId="0" fontId="0" fillId="0" borderId="1" xfId="0" applyBorder="1" applyAlignment="1">
      <alignment horizontal="center"/>
    </xf>
    <xf numFmtId="0" fontId="31" fillId="39" borderId="5" xfId="10" applyFont="1" applyFill="1" applyBorder="1" applyAlignment="1">
      <alignment horizontal="center" vertical="center"/>
    </xf>
    <xf numFmtId="0" fontId="31" fillId="40" borderId="5" xfId="10" applyFont="1" applyFill="1" applyBorder="1" applyAlignment="1">
      <alignment horizontal="center" vertical="center"/>
    </xf>
    <xf numFmtId="0" fontId="0" fillId="0" borderId="0" xfId="0" applyAlignment="1">
      <alignment horizontal="left" vertical="top" wrapText="1"/>
    </xf>
    <xf numFmtId="0" fontId="19" fillId="0" borderId="16" xfId="0" applyFont="1" applyBorder="1" applyAlignment="1">
      <alignment horizontal="center"/>
    </xf>
    <xf numFmtId="0" fontId="19" fillId="0" borderId="0" xfId="0" applyFont="1" applyAlignment="1">
      <alignment horizontal="center"/>
    </xf>
    <xf numFmtId="0" fontId="28" fillId="4" borderId="0" xfId="0" applyFont="1" applyFill="1" applyAlignment="1">
      <alignment horizontal="center" vertical="center"/>
    </xf>
    <xf numFmtId="0" fontId="29" fillId="11" borderId="0" xfId="0" applyFont="1" applyFill="1" applyAlignment="1">
      <alignment horizontal="center" vertical="center"/>
    </xf>
    <xf numFmtId="0" fontId="0" fillId="0" borderId="0" xfId="0" applyAlignment="1">
      <alignment horizontal="left" vertical="center" wrapText="1"/>
    </xf>
    <xf numFmtId="0" fontId="5" fillId="0" borderId="4" xfId="0" applyFont="1" applyBorder="1" applyAlignment="1">
      <alignment horizontal="right"/>
    </xf>
    <xf numFmtId="0" fontId="0" fillId="34" borderId="0" xfId="0" applyFill="1" applyAlignment="1">
      <alignment horizontal="left" vertical="center" wrapText="1"/>
    </xf>
    <xf numFmtId="0" fontId="4" fillId="35" borderId="0" xfId="0" applyFont="1" applyFill="1" applyAlignment="1">
      <alignment horizontal="left" vertical="center" wrapText="1"/>
    </xf>
    <xf numFmtId="0" fontId="0" fillId="34" borderId="0" xfId="0" applyFill="1" applyAlignment="1">
      <alignment horizontal="center" vertical="center" wrapText="1"/>
    </xf>
    <xf numFmtId="14" fontId="3" fillId="0" borderId="13" xfId="0" applyNumberFormat="1" applyFont="1" applyBorder="1" applyAlignment="1">
      <alignment horizontal="center" vertical="center"/>
    </xf>
    <xf numFmtId="14" fontId="3" fillId="0" borderId="12" xfId="0" applyNumberFormat="1" applyFont="1" applyBorder="1" applyAlignment="1">
      <alignment horizontal="center" vertical="center"/>
    </xf>
    <xf numFmtId="14" fontId="3" fillId="0" borderId="11" xfId="0" applyNumberFormat="1"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14" fillId="12" borderId="13" xfId="0" applyFont="1" applyFill="1" applyBorder="1" applyAlignment="1">
      <alignment horizontal="center" vertical="center"/>
    </xf>
    <xf numFmtId="3" fontId="3" fillId="0" borderId="13" xfId="0" applyNumberFormat="1" applyFont="1" applyBorder="1" applyAlignment="1">
      <alignment horizontal="center" vertical="center"/>
    </xf>
    <xf numFmtId="44" fontId="14" fillId="12" borderId="17" xfId="1" applyFont="1" applyFill="1" applyBorder="1" applyAlignment="1">
      <alignment horizontal="center" vertical="center" wrapText="1"/>
    </xf>
    <xf numFmtId="44" fontId="14" fillId="12" borderId="18" xfId="1" applyFont="1" applyFill="1" applyBorder="1" applyAlignment="1">
      <alignment horizontal="center" vertical="center" wrapText="1"/>
    </xf>
    <xf numFmtId="44" fontId="14" fillId="12" borderId="19" xfId="1" applyFont="1" applyFill="1" applyBorder="1" applyAlignment="1">
      <alignment horizontal="center" vertical="center" wrapText="1"/>
    </xf>
    <xf numFmtId="0" fontId="3" fillId="13" borderId="0" xfId="0" applyFont="1" applyFill="1" applyAlignment="1">
      <alignment horizontal="center" wrapText="1"/>
    </xf>
    <xf numFmtId="0" fontId="5" fillId="13" borderId="0" xfId="0" applyFont="1" applyFill="1" applyAlignment="1">
      <alignment horizontal="center" wrapText="1"/>
    </xf>
    <xf numFmtId="0" fontId="2" fillId="2" borderId="0" xfId="0" applyFont="1" applyFill="1" applyAlignment="1">
      <alignment horizontal="center" vertical="center" wrapText="1"/>
    </xf>
    <xf numFmtId="0" fontId="13" fillId="13" borderId="0" xfId="0" applyFont="1" applyFill="1" applyAlignment="1">
      <alignment horizontal="center" wrapText="1"/>
    </xf>
    <xf numFmtId="0" fontId="13" fillId="9" borderId="9" xfId="0" applyFont="1" applyFill="1" applyBorder="1" applyAlignment="1">
      <alignment horizontal="center" vertical="center"/>
    </xf>
    <xf numFmtId="0" fontId="13" fillId="9" borderId="0" xfId="0" applyFont="1" applyFill="1" applyAlignment="1">
      <alignment horizontal="center"/>
    </xf>
    <xf numFmtId="0" fontId="8" fillId="0" borderId="0" xfId="11"/>
    <xf numFmtId="39" fontId="8" fillId="0" borderId="0" xfId="11" applyNumberFormat="1" applyAlignment="1"/>
    <xf numFmtId="0" fontId="8" fillId="0" borderId="0" xfId="11"/>
    <xf numFmtId="0" fontId="8" fillId="0" borderId="0" xfId="11"/>
    <xf numFmtId="0" fontId="8" fillId="0" borderId="0" xfId="11"/>
    <xf numFmtId="39" fontId="8" fillId="0" borderId="0" xfId="11" applyNumberFormat="1" applyAlignment="1"/>
    <xf numFmtId="0" fontId="8" fillId="0" borderId="0" xfId="11"/>
    <xf numFmtId="0" fontId="8" fillId="0" borderId="0" xfId="11"/>
    <xf numFmtId="39" fontId="8" fillId="0" borderId="0" xfId="11" applyNumberFormat="1" applyAlignment="1"/>
  </cellXfs>
  <cellStyles count="43">
    <cellStyle name="Moeda" xfId="1" builtinId="4"/>
    <cellStyle name="Moeda 10" xfId="42" xr:uid="{D522F633-A197-415D-99EE-AC0DA13AB7BE}"/>
    <cellStyle name="Moeda 2" xfId="3" xr:uid="{00000000-0005-0000-0000-000001000000}"/>
    <cellStyle name="Moeda 2 2" xfId="4" xr:uid="{00000000-0005-0000-0000-000002000000}"/>
    <cellStyle name="Moeda 2 3" xfId="5" xr:uid="{00000000-0005-0000-0000-000003000000}"/>
    <cellStyle name="Moeda 2 4" xfId="35" xr:uid="{D1008EA5-DE36-448F-AE06-33B8D80CDE40}"/>
    <cellStyle name="Moeda 3" xfId="6" xr:uid="{00000000-0005-0000-0000-000004000000}"/>
    <cellStyle name="Moeda 3 2" xfId="7" xr:uid="{00000000-0005-0000-0000-000005000000}"/>
    <cellStyle name="Moeda 3 3" xfId="36" xr:uid="{3E9E7D6A-3C3A-42AB-B403-AA4894B70F6E}"/>
    <cellStyle name="Moeda 4" xfId="8" xr:uid="{00000000-0005-0000-0000-000006000000}"/>
    <cellStyle name="Moeda 4 2" xfId="38" xr:uid="{7F757DB2-DC3F-4503-885A-3075F8A6386B}"/>
    <cellStyle name="Moeda 5" xfId="9" xr:uid="{00000000-0005-0000-0000-000007000000}"/>
    <cellStyle name="Moeda 5 2" xfId="40" xr:uid="{2BA5A1A1-A61B-4A98-BF89-AAC56A280D8B}"/>
    <cellStyle name="Moeda 6" xfId="34" xr:uid="{B8620BEB-C222-40E2-88B8-9CEC4401EEA4}"/>
    <cellStyle name="Normal" xfId="0" builtinId="0"/>
    <cellStyle name="Normal 10" xfId="10" xr:uid="{00000000-0005-0000-0000-000009000000}"/>
    <cellStyle name="Normal 11" xfId="11" xr:uid="{00000000-0005-0000-0000-00000A000000}"/>
    <cellStyle name="Normal 12" xfId="12" xr:uid="{00000000-0005-0000-0000-00000B000000}"/>
    <cellStyle name="Normal 13" xfId="29" xr:uid="{00000000-0005-0000-0000-00000C000000}"/>
    <cellStyle name="Normal 14" xfId="32" xr:uid="{CB596B43-B1BC-4F3D-A05B-CB4629D5231A}"/>
    <cellStyle name="Normal 2" xfId="13" xr:uid="{00000000-0005-0000-0000-00000D000000}"/>
    <cellStyle name="Normal 2 2" xfId="14" xr:uid="{00000000-0005-0000-0000-00000E000000}"/>
    <cellStyle name="Normal 2 2 2" xfId="30" xr:uid="{00000000-0005-0000-0000-00000F000000}"/>
    <cellStyle name="Normal 2 3" xfId="15" xr:uid="{00000000-0005-0000-0000-000010000000}"/>
    <cellStyle name="Normal 21" xfId="33" xr:uid="{A1B79C92-0153-4D5B-A586-8A8965A90AD5}"/>
    <cellStyle name="Normal 3" xfId="16" xr:uid="{00000000-0005-0000-0000-000011000000}"/>
    <cellStyle name="Normal 3 2" xfId="17" xr:uid="{00000000-0005-0000-0000-000012000000}"/>
    <cellStyle name="Normal 4" xfId="18" xr:uid="{00000000-0005-0000-0000-000013000000}"/>
    <cellStyle name="Normal 4 2" xfId="31" xr:uid="{00000000-0005-0000-0000-000014000000}"/>
    <cellStyle name="Normal 4 3" xfId="37" xr:uid="{61B8FB6E-0DFD-4758-BAEB-6A6F710918BE}"/>
    <cellStyle name="Normal 5" xfId="19" xr:uid="{00000000-0005-0000-0000-000015000000}"/>
    <cellStyle name="Normal 5 2" xfId="39" xr:uid="{C6BFF4CC-9434-4459-A5C7-30CB8CD9CBE7}"/>
    <cellStyle name="Normal 6" xfId="20" xr:uid="{00000000-0005-0000-0000-000016000000}"/>
    <cellStyle name="Normal 6 2" xfId="21" xr:uid="{00000000-0005-0000-0000-000017000000}"/>
    <cellStyle name="Normal 7" xfId="22" xr:uid="{00000000-0005-0000-0000-000018000000}"/>
    <cellStyle name="Normal 8" xfId="23" xr:uid="{00000000-0005-0000-0000-000019000000}"/>
    <cellStyle name="Normal 9" xfId="24" xr:uid="{00000000-0005-0000-0000-00001A000000}"/>
    <cellStyle name="Porcentagem" xfId="2" builtinId="5"/>
    <cellStyle name="Porcentagem 2" xfId="25" xr:uid="{00000000-0005-0000-0000-00001C000000}"/>
    <cellStyle name="Porcentagem 3" xfId="26" xr:uid="{00000000-0005-0000-0000-00001D000000}"/>
    <cellStyle name="Porcentagem 4" xfId="41" xr:uid="{264A9C1C-9DC6-44D6-BE16-A0173C4B53DD}"/>
    <cellStyle name="Separador de milhares 2" xfId="27" xr:uid="{00000000-0005-0000-0000-00001E000000}"/>
    <cellStyle name="Vírgula 2" xfId="28" xr:uid="{00000000-0005-0000-0000-00001F000000}"/>
  </cellStyles>
  <dxfs count="19">
    <dxf>
      <fill>
        <patternFill patternType="solid">
          <fgColor indexed="64"/>
          <bgColor theme="3" tint="0.59999389629810485"/>
        </patternFill>
      </fill>
    </dxf>
    <dxf>
      <fill>
        <patternFill patternType="solid">
          <fgColor indexed="64"/>
          <bgColor theme="3" tint="0.59999389629810485"/>
        </patternFill>
      </fill>
    </dxf>
    <dxf>
      <fill>
        <patternFill patternType="solid">
          <fgColor indexed="64"/>
          <bgColor theme="3" tint="0.59999389629810485"/>
        </patternFill>
      </fill>
    </dxf>
    <dxf>
      <fill>
        <patternFill patternType="solid">
          <fgColor indexed="64"/>
          <bgColor theme="3" tint="0.59999389629810485"/>
        </patternFill>
      </fill>
    </dxf>
    <dxf>
      <border outline="0">
        <top style="thin">
          <color auto="1"/>
        </top>
      </border>
    </dxf>
    <dxf>
      <border outline="0">
        <bottom style="thin">
          <color auto="1"/>
        </bottom>
      </border>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auto="1"/>
        </left>
        <right style="thin">
          <color auto="1"/>
        </right>
        <top/>
        <bottom/>
      </border>
      <protection locked="1" hidden="0"/>
    </dxf>
    <dxf>
      <numFmt numFmtId="32" formatCode="_-&quot;R$&quot;\ * #,##0_-;\-&quot;R$&quot;\ * #,##0_-;_-&quot;R$&quot;\ * &quot;-&quot;_-;_-@_-"/>
    </dxf>
    <dxf>
      <numFmt numFmtId="32" formatCode="_-&quot;R$&quot;\ * #,##0_-;\-&quot;R$&quot;\ * #,##0_-;_-&quot;R$&quot;\ * &quot;-&quot;_-;_-@_-"/>
    </dxf>
    <dxf>
      <font>
        <b/>
      </font>
    </dxf>
    <dxf>
      <font>
        <b/>
        <i val="0"/>
        <strike val="0"/>
        <outline val="0"/>
        <shadow val="0"/>
        <u val="none"/>
        <vertAlign val="baseline"/>
        <sz val="13"/>
        <color theme="1"/>
        <name val="Calibri"/>
        <family val="2"/>
        <scheme val="minor"/>
      </font>
      <alignment horizontal="center" vertical="bottom" textRotation="0" wrapText="0" indent="0" justifyLastLine="0" shrinkToFit="0" readingOrder="0"/>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8"/>
          <bgColor theme="8"/>
        </patternFill>
      </fill>
    </dxf>
    <dxf>
      <font>
        <b/>
        <color theme="0"/>
      </font>
      <fill>
        <patternFill patternType="solid">
          <fgColor theme="8"/>
          <bgColor theme="8"/>
        </patternFill>
      </fill>
    </dxf>
    <dxf>
      <border>
        <top style="double">
          <color theme="1"/>
        </top>
      </border>
    </dxf>
    <dxf>
      <font>
        <b/>
        <i val="0"/>
        <color theme="0"/>
      </font>
      <fill>
        <patternFill patternType="solid">
          <fgColor rgb="FF005A3C"/>
          <bgColor rgb="FF005A3C"/>
        </patternFill>
      </fill>
      <border>
        <bottom style="medium">
          <color theme="1"/>
        </bottom>
      </border>
    </dxf>
    <dxf>
      <font>
        <color theme="1"/>
      </font>
      <border>
        <top style="medium">
          <color theme="1"/>
        </top>
        <bottom style="medium">
          <color theme="1"/>
        </bottom>
      </border>
    </dxf>
    <dxf>
      <font>
        <b/>
        <i val="0"/>
        <color theme="0"/>
      </font>
      <fill>
        <patternFill>
          <bgColor rgb="FF005A3C"/>
        </patternFill>
      </fill>
    </dxf>
  </dxfs>
  <tableStyles count="2" defaultTableStyle="TableStyleMedium2" defaultPivotStyle="PivotStyleLight16">
    <tableStyle name="Estilo de Tabela 1" pivot="0" count="1" xr9:uid="{B16C1A24-89FD-4527-BD78-EEEC25BA520E}">
      <tableStyleElement type="headerRow" dxfId="18"/>
    </tableStyle>
    <tableStyle name="TableStyleMedium20 2" pivot="0" count="7" xr9:uid="{17931281-55EC-4AB4-8583-DFD0E910F167}">
      <tableStyleElement type="wholeTable" dxfId="17"/>
      <tableStyleElement type="headerRow" dxfId="16"/>
      <tableStyleElement type="totalRow" dxfId="15"/>
      <tableStyleElement type="firstColumn" dxfId="14"/>
      <tableStyleElement type="lastColumn" dxfId="13"/>
      <tableStyleElement type="firstRowStripe" dxfId="12"/>
      <tableStyleElement type="firstColumnStripe" dxfId="1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PLADI\CPO\Agentes%20de%20Planejamento\2019\Planilha%20dos%20APs%20-%20backups%20e%20testes\AEOs\2019.02.11\ACI\D0%20-%20AC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PROPLADI\CPO\Agentes%20de%20Planejamento\2019\Planilha%20dos%20APs%20-%20backups%20e%20testes\AEOs\2019.02.11\ACI\D0%20-%20AC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PLADI\CPO\Or&#231;amento\2016\Or&#231;amento%202016\Modelo%20PLANILHA%20DE%20PREVIS&#195;O%20OR&#199;AMENT&#193;RIA%20%202016%20-%20DESPESAS%20DE%20USO%20COMU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PROPLADI\CPO\Or&#231;amento\2016\Or&#231;amento%202016\Modelo%20PLANILHA%20DE%20PREVIS&#195;O%20OR&#199;AMENT&#193;RIA%20%202016%20-%20DESPESAS%20DE%20USO%20COMU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ROPLADI/propladi/TODA%20PROPLADI/GABINETE%20-%20Leonel/CPO/Or&#231;amento%202024/or&#231;amento%20das%20AEO/Distribui&#231;&#227;o%20or&#231;ament&#225;ria%20AEO%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xecução - Custeio"/>
      <sheetName val="2. Execução - Investimento"/>
      <sheetName val="3. Diárias"/>
      <sheetName val="4. Remanejamentos - Custeio"/>
      <sheetName val="5. Remanejamentos -Investimento"/>
      <sheetName val="6. Planejamento x Execução"/>
      <sheetName val="7. Execução - Custeio"/>
      <sheetName val="8. Execução - Investimento"/>
      <sheetName val="9. Diárias"/>
      <sheetName val="10. Pré-Empenhos"/>
      <sheetName val="11. Empenhos"/>
    </sheetNames>
    <sheetDataSet>
      <sheetData sheetId="0">
        <row r="6">
          <cell r="B6" t="str">
            <v>D0</v>
          </cell>
        </row>
      </sheetData>
      <sheetData sheetId="1">
        <row r="9">
          <cell r="I9">
            <v>0</v>
          </cell>
        </row>
      </sheetData>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xecução - Custeio"/>
      <sheetName val="2. Execução - Investimento"/>
      <sheetName val="3. Diárias"/>
      <sheetName val="4. Remanejamentos - Custeio"/>
      <sheetName val="5. Remanejamentos -Investimento"/>
      <sheetName val="6. Planejamento x Execução"/>
      <sheetName val="7. Execução - Custeio"/>
      <sheetName val="8. Execução - Investimento"/>
      <sheetName val="9. Diárias"/>
      <sheetName val="10. Pré-Empenhos"/>
      <sheetName val="11. Empenhos"/>
    </sheetNames>
    <sheetDataSet>
      <sheetData sheetId="0">
        <row r="6">
          <cell r="B6" t="str">
            <v>D0</v>
          </cell>
        </row>
      </sheetData>
      <sheetData sheetId="1">
        <row r="9">
          <cell r="I9">
            <v>0</v>
          </cell>
        </row>
      </sheetData>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TA 2016"/>
    </sheetNames>
    <sheetDataSet>
      <sheetData sheetId="0">
        <row r="90">
          <cell r="A90" t="str">
            <v xml:space="preserve">105 - RECURSOS DO TESOURO </v>
          </cell>
        </row>
        <row r="91">
          <cell r="A91" t="str">
            <v>250 - RECURSOS PRÓPRIOS</v>
          </cell>
        </row>
        <row r="92">
          <cell r="A92" t="str">
            <v>281 - RECURSOS DE CONVÊNIOS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TA 2016"/>
    </sheetNames>
    <sheetDataSet>
      <sheetData sheetId="0">
        <row r="90">
          <cell r="A90" t="str">
            <v xml:space="preserve">105 - RECURSOS DO TESOURO </v>
          </cell>
        </row>
        <row r="91">
          <cell r="A91" t="str">
            <v>250 - RECURSOS PRÓPRIOS</v>
          </cell>
        </row>
        <row r="92">
          <cell r="A92" t="str">
            <v>281 - RECURSOS DE CONVÊNIOS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stimento"/>
      <sheetName val="Custeio (2024)"/>
      <sheetName val="Proposta  2024"/>
      <sheetName val="Origem dos recursos"/>
      <sheetName val="Planilha1"/>
      <sheetName val="Proposta oficial 2022"/>
    </sheetNames>
    <sheetDataSet>
      <sheetData sheetId="0"/>
      <sheetData sheetId="1">
        <row r="42">
          <cell r="B42" t="str">
            <v>A0</v>
          </cell>
          <cell r="C42">
            <v>2989872.88</v>
          </cell>
        </row>
        <row r="43">
          <cell r="C43" t="str">
            <v>Soma TOTAL</v>
          </cell>
        </row>
        <row r="44">
          <cell r="B44"/>
          <cell r="C44">
            <v>283592.39450582326</v>
          </cell>
        </row>
        <row r="45">
          <cell r="B45" t="str">
            <v>A1</v>
          </cell>
          <cell r="C45">
            <v>560700</v>
          </cell>
        </row>
        <row r="46">
          <cell r="C46" t="str">
            <v>Soma TOTAL</v>
          </cell>
        </row>
        <row r="47">
          <cell r="B47"/>
          <cell r="C47">
            <v>111165.59439249543</v>
          </cell>
        </row>
        <row r="48">
          <cell r="B48" t="str">
            <v>B0</v>
          </cell>
          <cell r="C48">
            <v>227500</v>
          </cell>
        </row>
        <row r="49">
          <cell r="C49" t="str">
            <v>Soma TOTAL</v>
          </cell>
        </row>
        <row r="50">
          <cell r="B50"/>
          <cell r="C50">
            <v>2306.4730552301512</v>
          </cell>
        </row>
        <row r="51">
          <cell r="B51" t="str">
            <v>B1</v>
          </cell>
          <cell r="C51">
            <v>7200</v>
          </cell>
        </row>
        <row r="52">
          <cell r="C52" t="str">
            <v>Soma TOTAL</v>
          </cell>
        </row>
        <row r="53">
          <cell r="B53"/>
          <cell r="C53">
            <v>1121.2021796257679</v>
          </cell>
        </row>
        <row r="54">
          <cell r="B54" t="str">
            <v>B3</v>
          </cell>
          <cell r="C54">
            <v>3500</v>
          </cell>
        </row>
        <row r="55">
          <cell r="C55" t="str">
            <v>Soma TOTAL</v>
          </cell>
        </row>
        <row r="56">
          <cell r="B56"/>
          <cell r="C56">
            <v>3907.0628456463101</v>
          </cell>
        </row>
        <row r="57">
          <cell r="B57" t="str">
            <v>C0</v>
          </cell>
          <cell r="C57">
            <v>12196.48</v>
          </cell>
        </row>
        <row r="58">
          <cell r="C58" t="str">
            <v>Soma TOTAL</v>
          </cell>
        </row>
        <row r="59">
          <cell r="B59"/>
          <cell r="C59">
            <v>136982.33171186238</v>
          </cell>
        </row>
        <row r="60">
          <cell r="B60" t="str">
            <v>D0</v>
          </cell>
          <cell r="C60">
            <v>404022.8</v>
          </cell>
        </row>
        <row r="61">
          <cell r="C61" t="str">
            <v>Soma TOTAL</v>
          </cell>
        </row>
        <row r="62">
          <cell r="B62"/>
          <cell r="C62">
            <v>138040.96850339198</v>
          </cell>
        </row>
        <row r="63">
          <cell r="B63" t="str">
            <v>E5</v>
          </cell>
          <cell r="C63">
            <v>299246.87</v>
          </cell>
        </row>
        <row r="64">
          <cell r="C64" t="str">
            <v>Soma TOTAL</v>
          </cell>
        </row>
        <row r="65">
          <cell r="B65"/>
          <cell r="C65">
            <v>40455.537388736862</v>
          </cell>
        </row>
        <row r="66">
          <cell r="B66" t="str">
            <v>D2</v>
          </cell>
          <cell r="C66">
            <v>110800</v>
          </cell>
        </row>
        <row r="67">
          <cell r="C67" t="str">
            <v>Soma TOTAL</v>
          </cell>
        </row>
        <row r="68">
          <cell r="B68"/>
          <cell r="C68">
            <v>67656.542953417767</v>
          </cell>
        </row>
        <row r="69">
          <cell r="B69" t="str">
            <v>D3</v>
          </cell>
          <cell r="C69">
            <v>211200</v>
          </cell>
        </row>
        <row r="70">
          <cell r="B70">
            <v>0</v>
          </cell>
          <cell r="C70" t="str">
            <v>Soma TOTAL</v>
          </cell>
        </row>
        <row r="71">
          <cell r="B71"/>
          <cell r="C71">
            <v>19625594.04599794</v>
          </cell>
        </row>
        <row r="72">
          <cell r="B72" t="str">
            <v>E0</v>
          </cell>
          <cell r="C72">
            <v>33357634.219999999</v>
          </cell>
        </row>
        <row r="73">
          <cell r="C73" t="str">
            <v>Soma TOTAL</v>
          </cell>
        </row>
        <row r="74">
          <cell r="B74"/>
          <cell r="C74">
            <v>39671.336549958607</v>
          </cell>
        </row>
        <row r="75">
          <cell r="B75" t="str">
            <v>E1</v>
          </cell>
          <cell r="C75">
            <v>86000</v>
          </cell>
        </row>
        <row r="76">
          <cell r="C76" t="str">
            <v>Soma TOTAL</v>
          </cell>
        </row>
        <row r="77">
          <cell r="B77"/>
          <cell r="C77">
            <v>213476.89500074624</v>
          </cell>
        </row>
        <row r="78">
          <cell r="B78" t="str">
            <v>B4</v>
          </cell>
          <cell r="C78">
            <v>340000</v>
          </cell>
        </row>
        <row r="79">
          <cell r="C79" t="str">
            <v>Soma TOTAL</v>
          </cell>
        </row>
        <row r="80">
          <cell r="B80"/>
          <cell r="C80">
            <v>611558.97799175826</v>
          </cell>
        </row>
        <row r="81">
          <cell r="B81" t="str">
            <v>E4</v>
          </cell>
          <cell r="C81">
            <v>1325744.8999999999</v>
          </cell>
        </row>
        <row r="82">
          <cell r="C82" t="str">
            <v>Soma TOTAL</v>
          </cell>
        </row>
        <row r="83">
          <cell r="B83"/>
          <cell r="C83">
            <v>153713.03031656222</v>
          </cell>
        </row>
        <row r="84">
          <cell r="B84" t="str">
            <v>F0</v>
          </cell>
          <cell r="C84">
            <v>270578.66000000003</v>
          </cell>
        </row>
        <row r="85">
          <cell r="C85" t="str">
            <v>Soma TOTAL</v>
          </cell>
        </row>
        <row r="86">
          <cell r="B86"/>
          <cell r="C86">
            <v>108393.06924113068</v>
          </cell>
        </row>
        <row r="87">
          <cell r="B87" t="str">
            <v>F7</v>
          </cell>
          <cell r="C87">
            <v>172635.28</v>
          </cell>
        </row>
        <row r="88">
          <cell r="C88" t="str">
            <v>Soma TOTAL</v>
          </cell>
        </row>
        <row r="89">
          <cell r="B89"/>
          <cell r="C89">
            <v>117960.31434872966</v>
          </cell>
        </row>
        <row r="90">
          <cell r="B90" t="str">
            <v>G0</v>
          </cell>
          <cell r="C90">
            <v>241283.62</v>
          </cell>
        </row>
        <row r="91">
          <cell r="C91" t="str">
            <v>Soma TOTAL</v>
          </cell>
        </row>
        <row r="92">
          <cell r="B92"/>
          <cell r="C92">
            <v>115176.72453356939</v>
          </cell>
        </row>
        <row r="93">
          <cell r="B93" t="str">
            <v>G7</v>
          </cell>
          <cell r="C93">
            <v>183439.46</v>
          </cell>
        </row>
        <row r="94">
          <cell r="C94" t="str">
            <v>Soma TOTAL</v>
          </cell>
        </row>
        <row r="95">
          <cell r="B95"/>
          <cell r="C95">
            <v>86021.834655687853</v>
          </cell>
        </row>
        <row r="96">
          <cell r="B96" t="str">
            <v>H0</v>
          </cell>
          <cell r="C96">
            <v>188530</v>
          </cell>
        </row>
        <row r="97">
          <cell r="C97" t="str">
            <v>Soma TOTAL</v>
          </cell>
        </row>
        <row r="98">
          <cell r="B98"/>
          <cell r="C98">
            <v>293149.55776342307</v>
          </cell>
        </row>
        <row r="99">
          <cell r="B99" t="str">
            <v>H7</v>
          </cell>
          <cell r="C99">
            <v>561396.6</v>
          </cell>
        </row>
        <row r="100">
          <cell r="C100" t="str">
            <v>Soma TOTAL</v>
          </cell>
        </row>
        <row r="101">
          <cell r="B101"/>
          <cell r="C101">
            <v>1243475.4268836731</v>
          </cell>
        </row>
        <row r="102">
          <cell r="B102" t="str">
            <v>I0</v>
          </cell>
          <cell r="C102">
            <v>2065954.92</v>
          </cell>
        </row>
        <row r="103">
          <cell r="C103" t="str">
            <v>Soma TOTAL</v>
          </cell>
        </row>
        <row r="104">
          <cell r="B104"/>
          <cell r="C104">
            <v>1085159.6389169598</v>
          </cell>
        </row>
        <row r="105">
          <cell r="B105" t="str">
            <v>J0</v>
          </cell>
          <cell r="C105">
            <v>2770200.91</v>
          </cell>
        </row>
        <row r="106">
          <cell r="C106" t="str">
            <v>Soma TOTAL</v>
          </cell>
        </row>
        <row r="107">
          <cell r="B107"/>
          <cell r="C107">
            <v>177218.20573231482</v>
          </cell>
        </row>
        <row r="108">
          <cell r="B108" t="str">
            <v>J1</v>
          </cell>
          <cell r="C108">
            <v>435533.89999999997</v>
          </cell>
        </row>
        <row r="109">
          <cell r="C109" t="str">
            <v>Soma TOTAL</v>
          </cell>
        </row>
        <row r="110">
          <cell r="B110"/>
          <cell r="C110">
            <v>219328.14139019765</v>
          </cell>
        </row>
        <row r="111">
          <cell r="B111" t="str">
            <v>J2</v>
          </cell>
          <cell r="C111">
            <v>475462.18</v>
          </cell>
        </row>
        <row r="112">
          <cell r="C112" t="str">
            <v>Soma TOTAL</v>
          </cell>
        </row>
        <row r="113">
          <cell r="B113"/>
          <cell r="C113">
            <v>136107.53773697035</v>
          </cell>
        </row>
        <row r="114">
          <cell r="B114" t="str">
            <v>K0</v>
          </cell>
          <cell r="C114">
            <v>1423000</v>
          </cell>
        </row>
        <row r="115">
          <cell r="B115">
            <v>10462.759999999776</v>
          </cell>
          <cell r="C115" t="str">
            <v>Soma TOTAL</v>
          </cell>
        </row>
        <row r="116">
          <cell r="B116"/>
          <cell r="C116">
            <v>766870.256516036</v>
          </cell>
        </row>
        <row r="117">
          <cell r="B117" t="str">
            <v>K1</v>
          </cell>
          <cell r="C117">
            <v>2367500</v>
          </cell>
        </row>
        <row r="118">
          <cell r="C118" t="str">
            <v>Soma TOTAL</v>
          </cell>
        </row>
        <row r="119">
          <cell r="B119"/>
          <cell r="C119">
            <v>10477.592723950414</v>
          </cell>
        </row>
        <row r="120">
          <cell r="B120" t="str">
            <v>L0</v>
          </cell>
          <cell r="C120">
            <v>32707.37</v>
          </cell>
        </row>
        <row r="121">
          <cell r="B121">
            <v>0</v>
          </cell>
          <cell r="C121" t="str">
            <v>Soma TOTAL</v>
          </cell>
        </row>
        <row r="122">
          <cell r="B122"/>
          <cell r="C122">
            <v>0</v>
          </cell>
        </row>
        <row r="123">
          <cell r="B123" t="str">
            <v>M0</v>
          </cell>
          <cell r="C123">
            <v>0</v>
          </cell>
        </row>
        <row r="124">
          <cell r="B124"/>
          <cell r="C124" t="str">
            <v>Soma TOTAL</v>
          </cell>
        </row>
        <row r="125">
          <cell r="B125"/>
          <cell r="C125">
            <v>375919.59779963107</v>
          </cell>
        </row>
        <row r="126">
          <cell r="B126" t="str">
            <v>N0</v>
          </cell>
          <cell r="C126">
            <v>1058910.2799999998</v>
          </cell>
        </row>
        <row r="127">
          <cell r="B127">
            <v>0</v>
          </cell>
          <cell r="C127" t="str">
            <v>Soma TOTAL</v>
          </cell>
        </row>
        <row r="128">
          <cell r="B128"/>
          <cell r="C128">
            <v>4876806.7945572417</v>
          </cell>
        </row>
        <row r="129">
          <cell r="B129" t="str">
            <v>P0</v>
          </cell>
          <cell r="C129">
            <v>8030859.25</v>
          </cell>
        </row>
        <row r="130">
          <cell r="C130" t="str">
            <v>Soma TOTAL</v>
          </cell>
        </row>
        <row r="131">
          <cell r="B131"/>
          <cell r="C131">
            <v>445046.63213686127</v>
          </cell>
        </row>
        <row r="132">
          <cell r="B132" t="str">
            <v>Q0</v>
          </cell>
          <cell r="C132">
            <v>2636006.1799999997</v>
          </cell>
        </row>
        <row r="133">
          <cell r="C133" t="str">
            <v>Soma TOTAL</v>
          </cell>
        </row>
        <row r="134">
          <cell r="B134"/>
          <cell r="C134">
            <v>1590727.8928632047</v>
          </cell>
        </row>
        <row r="135">
          <cell r="B135" t="str">
            <v>R0</v>
          </cell>
          <cell r="C135">
            <v>7426088.4399999995</v>
          </cell>
        </row>
        <row r="136">
          <cell r="C136" t="str">
            <v>Soma TOTAL</v>
          </cell>
        </row>
        <row r="137">
          <cell r="B137"/>
          <cell r="C137">
            <v>280406.59705007111</v>
          </cell>
        </row>
        <row r="138">
          <cell r="B138" t="str">
            <v>R2</v>
          </cell>
          <cell r="C138">
            <v>786963.06</v>
          </cell>
        </row>
        <row r="139">
          <cell r="C139" t="str">
            <v>Soma TOTAL</v>
          </cell>
        </row>
        <row r="140">
          <cell r="B140"/>
          <cell r="C140">
            <v>758259.60137493536</v>
          </cell>
        </row>
        <row r="141">
          <cell r="B141" t="str">
            <v>S0</v>
          </cell>
          <cell r="C141">
            <v>4216315.76</v>
          </cell>
        </row>
        <row r="142">
          <cell r="C142" t="str">
            <v>Soma TOTAL</v>
          </cell>
        </row>
        <row r="143">
          <cell r="B143"/>
          <cell r="C143">
            <v>109198.94170073587</v>
          </cell>
        </row>
        <row r="144">
          <cell r="B144" t="str">
            <v>T0</v>
          </cell>
          <cell r="C144">
            <v>217856.8</v>
          </cell>
        </row>
        <row r="145">
          <cell r="C145" t="str">
            <v>Soma TOTAL</v>
          </cell>
        </row>
        <row r="146">
          <cell r="B146"/>
          <cell r="C146">
            <v>55922.870118517851</v>
          </cell>
        </row>
        <row r="147">
          <cell r="B147" t="str">
            <v>U0</v>
          </cell>
          <cell r="C147">
            <v>196032.19</v>
          </cell>
        </row>
        <row r="148">
          <cell r="C148" t="str">
            <v>Soma TOTAL</v>
          </cell>
        </row>
        <row r="149">
          <cell r="B149"/>
          <cell r="C149">
            <v>376540.01957460458</v>
          </cell>
        </row>
        <row r="150">
          <cell r="B150" t="str">
            <v>V0</v>
          </cell>
          <cell r="C150">
            <v>2380551.2400000002</v>
          </cell>
        </row>
        <row r="151">
          <cell r="B151">
            <v>3294819.29</v>
          </cell>
          <cell r="C151" t="str">
            <v>Soma TOTAL</v>
          </cell>
        </row>
        <row r="152">
          <cell r="B152"/>
          <cell r="C152">
            <v>100459.71529446883</v>
          </cell>
        </row>
        <row r="153">
          <cell r="B153" t="str">
            <v>V4</v>
          </cell>
          <cell r="C153">
            <v>160000</v>
          </cell>
        </row>
        <row r="154">
          <cell r="C154" t="str">
            <v>Soma TOTAL</v>
          </cell>
        </row>
        <row r="155">
          <cell r="B155"/>
          <cell r="C155">
            <v>321264.59553516109</v>
          </cell>
        </row>
        <row r="156">
          <cell r="B156" t="str">
            <v>V2</v>
          </cell>
          <cell r="C156">
            <v>1002875.4</v>
          </cell>
        </row>
        <row r="157">
          <cell r="C157" t="str">
            <v>Soma TOTAL</v>
          </cell>
        </row>
        <row r="158">
          <cell r="B158"/>
          <cell r="C158">
            <v>5882061.8508735616</v>
          </cell>
        </row>
        <row r="159">
          <cell r="B159" t="str">
            <v>M1</v>
          </cell>
          <cell r="C159">
            <v>9507649.4800000004</v>
          </cell>
        </row>
        <row r="160">
          <cell r="C160" t="str">
            <v>Soma TOTAL</v>
          </cell>
        </row>
        <row r="161">
          <cell r="B161"/>
          <cell r="C161">
            <v>0</v>
          </cell>
        </row>
        <row r="162">
          <cell r="B162" t="str">
            <v>Z0</v>
          </cell>
          <cell r="C162">
            <v>0</v>
          </cell>
        </row>
        <row r="168">
          <cell r="B168" t="str">
            <v>A0</v>
          </cell>
          <cell r="C168">
            <v>1085131.197285166</v>
          </cell>
        </row>
        <row r="169">
          <cell r="C169">
            <v>2989872.88</v>
          </cell>
        </row>
        <row r="170">
          <cell r="C170" t="str">
            <v>Soma TOTAL</v>
          </cell>
        </row>
        <row r="171">
          <cell r="B171" t="str">
            <v>A1</v>
          </cell>
          <cell r="C171">
            <v>283592.39450582326</v>
          </cell>
        </row>
        <row r="172">
          <cell r="C172">
            <v>560700</v>
          </cell>
        </row>
        <row r="173">
          <cell r="C173" t="str">
            <v>Soma TOTAL</v>
          </cell>
        </row>
        <row r="174">
          <cell r="B174" t="str">
            <v>B0</v>
          </cell>
          <cell r="C174">
            <v>111165.59439249543</v>
          </cell>
        </row>
        <row r="175">
          <cell r="C175">
            <v>227500</v>
          </cell>
        </row>
        <row r="176">
          <cell r="C176" t="str">
            <v>Soma TOTAL</v>
          </cell>
        </row>
        <row r="177">
          <cell r="B177" t="str">
            <v>B1</v>
          </cell>
          <cell r="C177">
            <v>2306.4730552301512</v>
          </cell>
        </row>
        <row r="178">
          <cell r="C178">
            <v>7200</v>
          </cell>
        </row>
        <row r="179">
          <cell r="C179" t="str">
            <v>Soma TOTAL</v>
          </cell>
        </row>
        <row r="180">
          <cell r="B180" t="str">
            <v>B3</v>
          </cell>
          <cell r="C180">
            <v>1121.2021796257679</v>
          </cell>
        </row>
        <row r="181">
          <cell r="C181">
            <v>3500</v>
          </cell>
        </row>
        <row r="182">
          <cell r="C182" t="str">
            <v>Soma TOTAL</v>
          </cell>
        </row>
        <row r="183">
          <cell r="B183" t="str">
            <v>C0</v>
          </cell>
          <cell r="C183">
            <v>3907.0628456463101</v>
          </cell>
        </row>
        <row r="184">
          <cell r="C184">
            <v>12196.48</v>
          </cell>
        </row>
        <row r="185">
          <cell r="C185" t="str">
            <v>Soma TOTAL</v>
          </cell>
        </row>
        <row r="186">
          <cell r="B186" t="str">
            <v>D0</v>
          </cell>
          <cell r="C186">
            <v>136982.33171186238</v>
          </cell>
        </row>
        <row r="187">
          <cell r="C187">
            <v>404022.8</v>
          </cell>
        </row>
        <row r="188">
          <cell r="C188" t="str">
            <v>Soma TOTAL</v>
          </cell>
        </row>
        <row r="189">
          <cell r="B189" t="str">
            <v>E5</v>
          </cell>
          <cell r="C189">
            <v>138040.96850339198</v>
          </cell>
        </row>
        <row r="190">
          <cell r="C190">
            <v>299246.87</v>
          </cell>
        </row>
        <row r="191">
          <cell r="C191" t="str">
            <v>Soma TOTAL</v>
          </cell>
        </row>
        <row r="192">
          <cell r="B192" t="str">
            <v>D2</v>
          </cell>
          <cell r="C192">
            <v>40455.537388736862</v>
          </cell>
        </row>
        <row r="193">
          <cell r="C193">
            <v>110800</v>
          </cell>
        </row>
        <row r="194">
          <cell r="C194" t="str">
            <v>Soma TOTAL</v>
          </cell>
        </row>
        <row r="195">
          <cell r="B195" t="str">
            <v>D3</v>
          </cell>
          <cell r="C195">
            <v>67656.542953417767</v>
          </cell>
        </row>
        <row r="196">
          <cell r="B196">
            <v>0</v>
          </cell>
          <cell r="C196">
            <v>211200</v>
          </cell>
        </row>
        <row r="197">
          <cell r="C197" t="str">
            <v>Soma TOTAL</v>
          </cell>
        </row>
        <row r="198">
          <cell r="B198" t="str">
            <v>E0</v>
          </cell>
          <cell r="C198">
            <v>19625594.04599794</v>
          </cell>
        </row>
        <row r="199">
          <cell r="C199">
            <v>33357634.219999999</v>
          </cell>
        </row>
        <row r="200">
          <cell r="C200" t="str">
            <v>Soma TOTAL</v>
          </cell>
        </row>
        <row r="201">
          <cell r="B201" t="str">
            <v>E1</v>
          </cell>
          <cell r="C201">
            <v>39671.336549958607</v>
          </cell>
        </row>
        <row r="202">
          <cell r="C202">
            <v>86000</v>
          </cell>
        </row>
        <row r="203">
          <cell r="C203" t="str">
            <v>Soma TOTAL</v>
          </cell>
        </row>
        <row r="204">
          <cell r="B204" t="str">
            <v>B4</v>
          </cell>
          <cell r="C204">
            <v>213476.89500074624</v>
          </cell>
        </row>
        <row r="205">
          <cell r="C205">
            <v>340000</v>
          </cell>
        </row>
        <row r="206">
          <cell r="C206" t="str">
            <v>Soma TOTAL</v>
          </cell>
        </row>
        <row r="207">
          <cell r="B207" t="str">
            <v>E4</v>
          </cell>
          <cell r="C207">
            <v>611558.97799175826</v>
          </cell>
        </row>
        <row r="208">
          <cell r="C208">
            <v>1325744.8999999999</v>
          </cell>
        </row>
        <row r="209">
          <cell r="C209" t="str">
            <v>Soma TOTAL</v>
          </cell>
        </row>
        <row r="210">
          <cell r="B210" t="str">
            <v>F0</v>
          </cell>
          <cell r="C210">
            <v>153713.03031656222</v>
          </cell>
        </row>
        <row r="211">
          <cell r="C211">
            <v>270578.66000000003</v>
          </cell>
        </row>
        <row r="212">
          <cell r="C212" t="str">
            <v>Soma TOTAL</v>
          </cell>
        </row>
        <row r="213">
          <cell r="B213" t="str">
            <v>F7</v>
          </cell>
          <cell r="C213">
            <v>108393.06924113068</v>
          </cell>
        </row>
        <row r="214">
          <cell r="C214">
            <v>172635.28</v>
          </cell>
        </row>
        <row r="215">
          <cell r="C215" t="str">
            <v>Soma TOTAL</v>
          </cell>
        </row>
        <row r="216">
          <cell r="B216" t="str">
            <v>G0</v>
          </cell>
          <cell r="C216">
            <v>117960.31434872966</v>
          </cell>
        </row>
        <row r="217">
          <cell r="C217">
            <v>241283.62</v>
          </cell>
        </row>
        <row r="218">
          <cell r="C218" t="str">
            <v>Soma TOTAL</v>
          </cell>
        </row>
        <row r="219">
          <cell r="B219" t="str">
            <v>G7</v>
          </cell>
          <cell r="C219">
            <v>115176.72453356939</v>
          </cell>
        </row>
        <row r="220">
          <cell r="C220">
            <v>183439.46</v>
          </cell>
        </row>
        <row r="221">
          <cell r="C221" t="str">
            <v>Soma TOTAL</v>
          </cell>
        </row>
        <row r="222">
          <cell r="B222" t="str">
            <v>H0</v>
          </cell>
          <cell r="C222">
            <v>86021.834655687853</v>
          </cell>
        </row>
        <row r="223">
          <cell r="C223">
            <v>188530</v>
          </cell>
        </row>
        <row r="224">
          <cell r="C224" t="str">
            <v>Soma TOTAL</v>
          </cell>
        </row>
        <row r="225">
          <cell r="B225" t="str">
            <v>H7</v>
          </cell>
          <cell r="C225">
            <v>293149.55776342307</v>
          </cell>
        </row>
        <row r="226">
          <cell r="C226">
            <v>561396.6</v>
          </cell>
        </row>
        <row r="227">
          <cell r="C227" t="str">
            <v>Soma TOTAL</v>
          </cell>
        </row>
        <row r="228">
          <cell r="B228" t="str">
            <v>I0</v>
          </cell>
          <cell r="C228">
            <v>1243475.4268836731</v>
          </cell>
        </row>
        <row r="229">
          <cell r="C229">
            <v>2065954.92</v>
          </cell>
        </row>
        <row r="230">
          <cell r="C230" t="str">
            <v>Soma TOTAL</v>
          </cell>
        </row>
        <row r="231">
          <cell r="B231" t="str">
            <v>J0</v>
          </cell>
          <cell r="C231">
            <v>1085159.6389169598</v>
          </cell>
        </row>
        <row r="232">
          <cell r="C232">
            <v>2770200.91</v>
          </cell>
        </row>
        <row r="233">
          <cell r="C233" t="str">
            <v>Soma TOTAL</v>
          </cell>
        </row>
        <row r="234">
          <cell r="B234" t="str">
            <v>J1</v>
          </cell>
          <cell r="C234">
            <v>177218.20573231482</v>
          </cell>
        </row>
        <row r="235">
          <cell r="C235">
            <v>435533.89999999997</v>
          </cell>
        </row>
        <row r="236">
          <cell r="C236" t="str">
            <v>Soma TOTAL</v>
          </cell>
        </row>
        <row r="237">
          <cell r="B237" t="str">
            <v>J2</v>
          </cell>
          <cell r="C237">
            <v>219328.14139019765</v>
          </cell>
        </row>
        <row r="238">
          <cell r="C238">
            <v>475462.18</v>
          </cell>
        </row>
        <row r="239">
          <cell r="C239" t="str">
            <v>Soma TOTAL</v>
          </cell>
        </row>
        <row r="240">
          <cell r="B240" t="str">
            <v>K0</v>
          </cell>
          <cell r="C240">
            <v>136107.53773697035</v>
          </cell>
        </row>
        <row r="241">
          <cell r="B241">
            <v>10462.759999999776</v>
          </cell>
          <cell r="C241">
            <v>1423000</v>
          </cell>
        </row>
        <row r="242">
          <cell r="C242" t="str">
            <v>Soma TOTAL</v>
          </cell>
        </row>
        <row r="243">
          <cell r="B243" t="str">
            <v>K1</v>
          </cell>
          <cell r="C243">
            <v>766870.256516036</v>
          </cell>
        </row>
        <row r="244">
          <cell r="C244">
            <v>2367500</v>
          </cell>
        </row>
        <row r="245">
          <cell r="C245" t="str">
            <v>Soma TOTAL</v>
          </cell>
        </row>
        <row r="246">
          <cell r="B246" t="str">
            <v>L0</v>
          </cell>
          <cell r="C246">
            <v>10477.592723950414</v>
          </cell>
        </row>
        <row r="247">
          <cell r="B247">
            <v>0</v>
          </cell>
          <cell r="C247">
            <v>32707.37</v>
          </cell>
        </row>
        <row r="248">
          <cell r="C248" t="str">
            <v>Soma TOTAL</v>
          </cell>
        </row>
        <row r="249">
          <cell r="B249" t="str">
            <v>M0</v>
          </cell>
          <cell r="C249">
            <v>0</v>
          </cell>
        </row>
        <row r="250">
          <cell r="C250">
            <v>0</v>
          </cell>
        </row>
        <row r="251">
          <cell r="C251" t="str">
            <v>Soma TOTAL</v>
          </cell>
        </row>
        <row r="252">
          <cell r="B252" t="str">
            <v>N0</v>
          </cell>
          <cell r="C252">
            <v>375919.59779963107</v>
          </cell>
        </row>
        <row r="253">
          <cell r="B253">
            <v>0</v>
          </cell>
          <cell r="C253">
            <v>1058910.2799999998</v>
          </cell>
        </row>
        <row r="254">
          <cell r="C254" t="str">
            <v>Soma TOTAL</v>
          </cell>
        </row>
        <row r="255">
          <cell r="B255" t="str">
            <v>P0</v>
          </cell>
          <cell r="C255">
            <v>4876806.7945572417</v>
          </cell>
        </row>
        <row r="256">
          <cell r="C256">
            <v>8030859.25</v>
          </cell>
        </row>
        <row r="257">
          <cell r="C257" t="str">
            <v>Soma TOTAL</v>
          </cell>
        </row>
        <row r="258">
          <cell r="B258" t="str">
            <v>Q0</v>
          </cell>
          <cell r="C258">
            <v>445046.63213686127</v>
          </cell>
        </row>
        <row r="259">
          <cell r="C259">
            <v>2636006.1799999997</v>
          </cell>
        </row>
        <row r="260">
          <cell r="C260" t="str">
            <v>Soma TOTAL</v>
          </cell>
        </row>
        <row r="261">
          <cell r="B261" t="str">
            <v>R0</v>
          </cell>
          <cell r="C261">
            <v>1590727.8928632047</v>
          </cell>
        </row>
        <row r="262">
          <cell r="C262">
            <v>7426088.4399999995</v>
          </cell>
        </row>
        <row r="263">
          <cell r="C263" t="str">
            <v>Soma TOTAL</v>
          </cell>
        </row>
        <row r="264">
          <cell r="B264" t="str">
            <v>R2</v>
          </cell>
          <cell r="C264">
            <v>280406.59705007111</v>
          </cell>
        </row>
        <row r="265">
          <cell r="C265">
            <v>786963.06</v>
          </cell>
        </row>
        <row r="266">
          <cell r="C266" t="str">
            <v>Soma TOTAL</v>
          </cell>
        </row>
        <row r="267">
          <cell r="B267" t="str">
            <v>S0</v>
          </cell>
          <cell r="C267">
            <v>758259.60137493536</v>
          </cell>
        </row>
        <row r="268">
          <cell r="C268">
            <v>4216315.76</v>
          </cell>
        </row>
        <row r="269">
          <cell r="C269" t="str">
            <v>Soma TOTAL</v>
          </cell>
        </row>
        <row r="270">
          <cell r="B270" t="str">
            <v>T0</v>
          </cell>
          <cell r="C270">
            <v>109198.94170073587</v>
          </cell>
        </row>
        <row r="271">
          <cell r="C271">
            <v>217856.8</v>
          </cell>
        </row>
        <row r="272">
          <cell r="C272" t="str">
            <v>Soma TOTAL</v>
          </cell>
        </row>
        <row r="273">
          <cell r="B273" t="str">
            <v>U0</v>
          </cell>
          <cell r="C273">
            <v>55922.870118517851</v>
          </cell>
        </row>
        <row r="274">
          <cell r="C274">
            <v>196032.19</v>
          </cell>
        </row>
        <row r="275">
          <cell r="C275" t="str">
            <v>Soma TOTAL</v>
          </cell>
        </row>
        <row r="276">
          <cell r="B276" t="str">
            <v>V0</v>
          </cell>
          <cell r="C276">
            <v>376540.01957460458</v>
          </cell>
        </row>
        <row r="277">
          <cell r="B277">
            <v>3112365.4699999997</v>
          </cell>
          <cell r="C277">
            <v>2380551.2400000002</v>
          </cell>
        </row>
        <row r="278">
          <cell r="C278" t="str">
            <v>Soma TOTAL</v>
          </cell>
        </row>
        <row r="279">
          <cell r="B279" t="str">
            <v>V4</v>
          </cell>
          <cell r="C279">
            <v>100459.71529446883</v>
          </cell>
        </row>
        <row r="280">
          <cell r="C280">
            <v>160000</v>
          </cell>
        </row>
        <row r="281">
          <cell r="C281" t="str">
            <v>Soma TOTAL</v>
          </cell>
        </row>
        <row r="282">
          <cell r="B282" t="str">
            <v>V2</v>
          </cell>
          <cell r="C282">
            <v>321264.59553516109</v>
          </cell>
        </row>
        <row r="283">
          <cell r="C283">
            <v>1002875.4</v>
          </cell>
        </row>
        <row r="284">
          <cell r="C284" t="str">
            <v>Soma TOTAL</v>
          </cell>
        </row>
        <row r="285">
          <cell r="B285" t="str">
            <v>M1</v>
          </cell>
          <cell r="C285">
            <v>5882061.8508735616</v>
          </cell>
        </row>
        <row r="286">
          <cell r="C286">
            <v>9507649.4800000004</v>
          </cell>
        </row>
        <row r="287">
          <cell r="C287" t="str">
            <v>Soma TOTAL</v>
          </cell>
        </row>
        <row r="288">
          <cell r="B288" t="str">
            <v>Z0</v>
          </cell>
          <cell r="C288">
            <v>0</v>
          </cell>
        </row>
      </sheetData>
      <sheetData sheetId="2"/>
      <sheetData sheetId="3">
        <row r="16">
          <cell r="F16">
            <v>2430670</v>
          </cell>
        </row>
        <row r="17">
          <cell r="F17">
            <v>21600</v>
          </cell>
        </row>
        <row r="18">
          <cell r="F18">
            <v>10010142</v>
          </cell>
        </row>
        <row r="24">
          <cell r="F24">
            <v>57859290</v>
          </cell>
        </row>
      </sheetData>
      <sheetData sheetId="4">
        <row r="45">
          <cell r="D45" t="str">
            <v>A0</v>
          </cell>
          <cell r="E45">
            <v>2123395.77</v>
          </cell>
          <cell r="F45">
            <v>2068943.9899999995</v>
          </cell>
        </row>
        <row r="46">
          <cell r="D46" t="str">
            <v>A1</v>
          </cell>
          <cell r="E46">
            <v>106200</v>
          </cell>
          <cell r="F46">
            <v>103700</v>
          </cell>
        </row>
        <row r="47">
          <cell r="D47" t="str">
            <v>B0</v>
          </cell>
          <cell r="E47">
            <v>44356.689999999995</v>
          </cell>
          <cell r="F47">
            <v>44351.689999999995</v>
          </cell>
        </row>
        <row r="48">
          <cell r="D48" t="str">
            <v>B1</v>
          </cell>
          <cell r="E48">
            <v>5329.4</v>
          </cell>
          <cell r="F48">
            <v>5329.4</v>
          </cell>
        </row>
        <row r="49">
          <cell r="D49" t="str">
            <v>B3</v>
          </cell>
          <cell r="E49">
            <v>0</v>
          </cell>
          <cell r="F49">
            <v>0</v>
          </cell>
        </row>
        <row r="50">
          <cell r="D50" t="str">
            <v>B4</v>
          </cell>
          <cell r="E50">
            <v>359989.93999999994</v>
          </cell>
          <cell r="F50">
            <v>359989.93999999994</v>
          </cell>
        </row>
        <row r="51">
          <cell r="D51" t="str">
            <v>C0</v>
          </cell>
          <cell r="E51">
            <v>3100</v>
          </cell>
          <cell r="F51">
            <v>3100</v>
          </cell>
        </row>
        <row r="52">
          <cell r="D52" t="str">
            <v>D0</v>
          </cell>
          <cell r="E52">
            <v>13803.62</v>
          </cell>
          <cell r="F52">
            <v>36548.14</v>
          </cell>
        </row>
        <row r="53">
          <cell r="D53" t="str">
            <v>D2</v>
          </cell>
          <cell r="E53">
            <v>26693.41</v>
          </cell>
          <cell r="F53">
            <v>15342.380000000001</v>
          </cell>
        </row>
        <row r="54">
          <cell r="D54" t="str">
            <v>D3</v>
          </cell>
          <cell r="E54">
            <v>9720</v>
          </cell>
          <cell r="F54">
            <v>8808.75</v>
          </cell>
        </row>
        <row r="55">
          <cell r="D55" t="str">
            <v>E0</v>
          </cell>
          <cell r="E55">
            <v>22745583.450000003</v>
          </cell>
          <cell r="F55">
            <v>24340223.929999992</v>
          </cell>
        </row>
        <row r="56">
          <cell r="D56" t="str">
            <v>E1</v>
          </cell>
          <cell r="E56">
            <v>30000</v>
          </cell>
          <cell r="F56">
            <v>57.95</v>
          </cell>
        </row>
        <row r="57">
          <cell r="D57" t="str">
            <v>E4</v>
          </cell>
          <cell r="E57">
            <v>665639.55000000005</v>
          </cell>
          <cell r="F57">
            <v>565290.16</v>
          </cell>
        </row>
        <row r="58">
          <cell r="D58" t="str">
            <v>F0</v>
          </cell>
          <cell r="E58">
            <v>94599.73</v>
          </cell>
          <cell r="F58">
            <v>62023.399999999994</v>
          </cell>
        </row>
        <row r="59">
          <cell r="D59" t="str">
            <v>F7</v>
          </cell>
          <cell r="E59">
            <v>25892.2</v>
          </cell>
          <cell r="F59">
            <v>26660.2</v>
          </cell>
        </row>
        <row r="60">
          <cell r="D60" t="str">
            <v>G0</v>
          </cell>
          <cell r="E60">
            <v>95340.07</v>
          </cell>
          <cell r="F60">
            <v>100696.92</v>
          </cell>
        </row>
        <row r="61">
          <cell r="D61" t="str">
            <v>G7</v>
          </cell>
          <cell r="E61">
            <v>39864.770000000004</v>
          </cell>
          <cell r="F61">
            <v>44390.06</v>
          </cell>
        </row>
        <row r="62">
          <cell r="D62" t="str">
            <v>H0</v>
          </cell>
          <cell r="E62">
            <v>173218.9</v>
          </cell>
          <cell r="F62">
            <v>131297.61000000002</v>
          </cell>
        </row>
        <row r="63">
          <cell r="D63" t="str">
            <v>H7</v>
          </cell>
          <cell r="E63">
            <v>140460.76</v>
          </cell>
          <cell r="F63">
            <v>118260.28</v>
          </cell>
        </row>
        <row r="64">
          <cell r="D64" t="str">
            <v>I0</v>
          </cell>
          <cell r="E64">
            <v>1064977.9500000004</v>
          </cell>
          <cell r="F64">
            <v>1030996.6200000003</v>
          </cell>
        </row>
        <row r="65">
          <cell r="D65" t="str">
            <v>J0</v>
          </cell>
          <cell r="E65">
            <v>1962401.07</v>
          </cell>
          <cell r="F65">
            <v>1860269.32</v>
          </cell>
        </row>
        <row r="66">
          <cell r="D66" t="str">
            <v>J1</v>
          </cell>
          <cell r="E66">
            <v>13186.51</v>
          </cell>
          <cell r="F66">
            <v>63043.51</v>
          </cell>
        </row>
        <row r="67">
          <cell r="D67" t="str">
            <v>J2</v>
          </cell>
          <cell r="E67">
            <v>246805.74</v>
          </cell>
          <cell r="F67">
            <v>243448.54</v>
          </cell>
        </row>
        <row r="68">
          <cell r="D68" t="str">
            <v>K0</v>
          </cell>
          <cell r="E68">
            <v>215623.56000000006</v>
          </cell>
          <cell r="F68">
            <v>192477.90999999997</v>
          </cell>
        </row>
        <row r="69">
          <cell r="D69" t="str">
            <v>K1</v>
          </cell>
          <cell r="E69">
            <v>437010.24999999994</v>
          </cell>
          <cell r="F69">
            <v>441805.28</v>
          </cell>
        </row>
        <row r="70">
          <cell r="D70" t="str">
            <v>L0</v>
          </cell>
          <cell r="E70">
            <v>7565.24</v>
          </cell>
          <cell r="F70">
            <v>7565.24</v>
          </cell>
        </row>
        <row r="71">
          <cell r="D71" t="str">
            <v>M0</v>
          </cell>
          <cell r="E71">
            <v>8983744.5700000003</v>
          </cell>
          <cell r="F71">
            <v>11372293.920000002</v>
          </cell>
        </row>
        <row r="72">
          <cell r="D72" t="str">
            <v>M1</v>
          </cell>
          <cell r="E72">
            <v>5545723.8500000006</v>
          </cell>
          <cell r="F72">
            <v>4511205.0200000005</v>
          </cell>
        </row>
        <row r="73">
          <cell r="D73" t="str">
            <v>N0</v>
          </cell>
          <cell r="E73">
            <v>689428.38</v>
          </cell>
          <cell r="F73">
            <v>417037.89999999997</v>
          </cell>
        </row>
        <row r="74">
          <cell r="D74" t="str">
            <v>P0</v>
          </cell>
          <cell r="E74">
            <v>3749436.13</v>
          </cell>
          <cell r="F74">
            <v>4032435.9400000004</v>
          </cell>
        </row>
        <row r="75">
          <cell r="D75" t="str">
            <v>Q0</v>
          </cell>
          <cell r="E75">
            <v>1564556.07</v>
          </cell>
          <cell r="F75">
            <v>1446928.7399999995</v>
          </cell>
        </row>
        <row r="76">
          <cell r="D76" t="str">
            <v>R0</v>
          </cell>
          <cell r="E76">
            <v>1337346.8199999998</v>
          </cell>
          <cell r="F76">
            <v>931844.92999999982</v>
          </cell>
        </row>
        <row r="77">
          <cell r="D77" t="str">
            <v>R2</v>
          </cell>
          <cell r="E77">
            <v>47862</v>
          </cell>
          <cell r="F77">
            <v>183861.63</v>
          </cell>
        </row>
        <row r="78">
          <cell r="D78" t="str">
            <v>S1</v>
          </cell>
          <cell r="E78">
            <v>1584038.07</v>
          </cell>
          <cell r="F78">
            <v>1584038.07</v>
          </cell>
        </row>
        <row r="79">
          <cell r="D79" t="str">
            <v>T0</v>
          </cell>
          <cell r="E79">
            <v>160859.9</v>
          </cell>
          <cell r="F79">
            <v>137858.09999999998</v>
          </cell>
        </row>
        <row r="80">
          <cell r="D80" t="str">
            <v>U0</v>
          </cell>
          <cell r="E80">
            <v>67589.17</v>
          </cell>
          <cell r="F80">
            <v>99223.17</v>
          </cell>
        </row>
        <row r="81">
          <cell r="D81" t="str">
            <v>V0</v>
          </cell>
          <cell r="E81">
            <v>473211.60000000015</v>
          </cell>
          <cell r="F81">
            <v>315545.63000000012</v>
          </cell>
        </row>
        <row r="82">
          <cell r="D82" t="str">
            <v>V1</v>
          </cell>
          <cell r="E82">
            <v>2385206.73</v>
          </cell>
          <cell r="F82">
            <v>2270167.92</v>
          </cell>
        </row>
        <row r="83">
          <cell r="D83" t="str">
            <v>V2</v>
          </cell>
          <cell r="E83">
            <v>437081.99</v>
          </cell>
          <cell r="F83">
            <v>437081.99</v>
          </cell>
        </row>
        <row r="84">
          <cell r="D84" t="str">
            <v>V4</v>
          </cell>
          <cell r="E84">
            <v>72124</v>
          </cell>
          <cell r="F84">
            <v>163507.99</v>
          </cell>
        </row>
      </sheetData>
      <sheetData sheetId="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E242A3C-89BB-4C47-9BD2-4B37C555FBF0}" name="Tabela111" displayName="Tabela111" ref="W4:Y14" totalsRowShown="0" headerRowDxfId="10">
  <autoFilter ref="W4:Y14" xr:uid="{9E242A3C-89BB-4C47-9BD2-4B37C555FBF0}"/>
  <tableColumns count="3">
    <tableColumn id="1" xr3:uid="{E8412A85-5A5A-4648-9523-437ADE9EA5CC}" name="AEO" dataDxfId="9"/>
    <tableColumn id="3" xr3:uid="{A1C26AE6-1C75-4824-8B61-502620CF73D9}" name="AEO CÓDIGO" dataDxfId="8"/>
    <tableColumn id="4" xr3:uid="{95D6A14C-18B4-44A5-AF84-807890259BF0}" name="Valor distribuído" dataDxfId="7"/>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A1:G301" totalsRowShown="0" headerRowDxfId="6" headerRowBorderDxfId="5" tableBorderDxfId="4">
  <autoFilter ref="A1:G301" xr:uid="{00000000-0009-0000-0100-000001000000}"/>
  <tableColumns count="7">
    <tableColumn id="1" xr3:uid="{00000000-0010-0000-0000-000001000000}" name="Status do Lançamento"/>
    <tableColumn id="2" xr3:uid="{00000000-0010-0000-0000-000002000000}" name="DATA (dia/mês)"/>
    <tableColumn id="3" xr3:uid="{00000000-0010-0000-0000-000003000000}" name="DE (ÁREA / ORIGEM)" dataDxfId="3"/>
    <tableColumn id="4" xr3:uid="{00000000-0010-0000-0000-000004000000}" name="PARA (ÁREA / DESTINO)" dataDxfId="2"/>
    <tableColumn id="7" xr3:uid="{00000000-0010-0000-0000-000007000000}" name="CUSTEIO ou INVESTIMENTO?" dataDxfId="1"/>
    <tableColumn id="5" xr3:uid="{00000000-0010-0000-0000-000005000000}" name="JUSTIFICATIVA"/>
    <tableColumn id="6" xr3:uid="{00000000-0010-0000-0000-000006000000}" name="VALOR" dataDxfId="0" dataCellStyle="Moeda"/>
  </tableColumns>
  <tableStyleInfo name="TableStyleMedium6"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59DBB-8934-4744-83B6-05619ABFEFEF}">
  <dimension ref="A1:L45"/>
  <sheetViews>
    <sheetView workbookViewId="0">
      <selection activeCell="D7" sqref="D7"/>
    </sheetView>
  </sheetViews>
  <sheetFormatPr defaultRowHeight="15" x14ac:dyDescent="0.25"/>
  <cols>
    <col min="1" max="1" width="29" customWidth="1"/>
    <col min="2" max="2" width="5.85546875" customWidth="1"/>
    <col min="3" max="3" width="7" customWidth="1"/>
    <col min="4" max="4" width="16" customWidth="1"/>
    <col min="5" max="5" width="16.28515625" hidden="1" customWidth="1"/>
    <col min="6" max="6" width="16" customWidth="1"/>
    <col min="7" max="7" width="9.5703125" hidden="1" customWidth="1"/>
    <col min="8" max="9" width="9.7109375" hidden="1" customWidth="1"/>
    <col min="10" max="10" width="3.140625" customWidth="1"/>
    <col min="11" max="11" width="44.5703125" customWidth="1"/>
    <col min="12" max="12" width="15" customWidth="1"/>
  </cols>
  <sheetData>
    <row r="1" spans="1:12" ht="24.75" customHeight="1" x14ac:dyDescent="0.5">
      <c r="A1" s="203" t="s">
        <v>634</v>
      </c>
      <c r="B1" s="203"/>
      <c r="C1" s="203"/>
      <c r="D1" s="203"/>
      <c r="E1" s="203"/>
      <c r="F1" s="203"/>
      <c r="G1" s="203"/>
      <c r="H1" s="203"/>
      <c r="I1" s="203"/>
      <c r="K1" s="204" t="s">
        <v>635</v>
      </c>
      <c r="L1" s="204"/>
    </row>
    <row r="2" spans="1:12" ht="45" x14ac:dyDescent="0.25">
      <c r="A2" s="173" t="s">
        <v>636</v>
      </c>
      <c r="B2" s="173" t="s">
        <v>637</v>
      </c>
      <c r="C2" s="173" t="s">
        <v>638</v>
      </c>
      <c r="D2" s="173" t="s">
        <v>639</v>
      </c>
      <c r="E2" s="173" t="s">
        <v>640</v>
      </c>
      <c r="F2" s="173" t="s">
        <v>641</v>
      </c>
      <c r="G2" s="149" t="s">
        <v>642</v>
      </c>
      <c r="H2" s="149" t="s">
        <v>643</v>
      </c>
      <c r="I2" s="149" t="s">
        <v>644</v>
      </c>
      <c r="K2" s="96" t="s">
        <v>645</v>
      </c>
      <c r="L2" s="97"/>
    </row>
    <row r="3" spans="1:12" ht="16.5" thickBot="1" x14ac:dyDescent="0.3">
      <c r="A3" s="174" t="s">
        <v>646</v>
      </c>
      <c r="B3" s="175"/>
      <c r="C3" s="175"/>
      <c r="D3" s="176">
        <f>D4+D5</f>
        <v>47410</v>
      </c>
      <c r="E3" s="176">
        <f t="shared" ref="E3:F3" si="0">E4+E5</f>
        <v>47410</v>
      </c>
      <c r="F3" s="176">
        <f t="shared" si="0"/>
        <v>46548</v>
      </c>
      <c r="G3" s="152">
        <f>E3/D3</f>
        <v>1</v>
      </c>
      <c r="H3" s="152">
        <f>F3/E3</f>
        <v>0.98181818181818181</v>
      </c>
      <c r="I3" s="152">
        <f>F3/D3</f>
        <v>0.98181818181818181</v>
      </c>
      <c r="K3" s="98" t="s">
        <v>92</v>
      </c>
      <c r="L3" s="99">
        <v>7904658</v>
      </c>
    </row>
    <row r="4" spans="1:12" ht="30.75" thickBot="1" x14ac:dyDescent="0.3">
      <c r="A4" s="153" t="s">
        <v>647</v>
      </c>
      <c r="B4" s="154">
        <v>2</v>
      </c>
      <c r="C4" s="154">
        <v>0</v>
      </c>
      <c r="D4" s="155">
        <v>37928</v>
      </c>
      <c r="E4" s="155">
        <v>37928</v>
      </c>
      <c r="F4" s="155">
        <v>37238</v>
      </c>
      <c r="G4" s="156">
        <f t="shared" ref="G4:H24" si="1">E4/D4</f>
        <v>1</v>
      </c>
      <c r="H4" s="156">
        <f t="shared" si="1"/>
        <v>0.98180763551993255</v>
      </c>
      <c r="I4" s="156">
        <f t="shared" ref="I4:I27" si="2">F4/D4</f>
        <v>0.98180763551993255</v>
      </c>
      <c r="K4" s="98" t="s">
        <v>93</v>
      </c>
      <c r="L4" s="99">
        <v>2208248</v>
      </c>
    </row>
    <row r="5" spans="1:12" ht="30.75" thickBot="1" x14ac:dyDescent="0.3">
      <c r="A5" s="153" t="s">
        <v>648</v>
      </c>
      <c r="B5" s="154">
        <v>2</v>
      </c>
      <c r="C5" s="154">
        <v>9</v>
      </c>
      <c r="D5" s="155">
        <v>9482</v>
      </c>
      <c r="E5" s="155">
        <v>9482</v>
      </c>
      <c r="F5" s="155">
        <v>9310</v>
      </c>
      <c r="G5" s="156">
        <f t="shared" si="1"/>
        <v>1</v>
      </c>
      <c r="H5" s="156">
        <f t="shared" si="1"/>
        <v>0.98186036701117907</v>
      </c>
      <c r="I5" s="156">
        <f t="shared" si="2"/>
        <v>0.98186036701117907</v>
      </c>
      <c r="K5" s="98" t="s">
        <v>94</v>
      </c>
      <c r="L5" s="99">
        <v>30977208</v>
      </c>
    </row>
    <row r="6" spans="1:12" ht="16.5" thickBot="1" x14ac:dyDescent="0.3">
      <c r="A6" s="177" t="s">
        <v>649</v>
      </c>
      <c r="B6" s="178"/>
      <c r="C6" s="178"/>
      <c r="D6" s="179">
        <f>D7+D8</f>
        <v>126426</v>
      </c>
      <c r="E6" s="179">
        <f t="shared" ref="E6:F6" si="3">E7+E8</f>
        <v>126426</v>
      </c>
      <c r="F6" s="179">
        <f t="shared" si="3"/>
        <v>124392</v>
      </c>
      <c r="G6" s="157">
        <f t="shared" si="1"/>
        <v>1</v>
      </c>
      <c r="H6" s="157">
        <f t="shared" si="1"/>
        <v>0.98391153718380708</v>
      </c>
      <c r="I6" s="157">
        <f t="shared" si="2"/>
        <v>0.98391153718380708</v>
      </c>
      <c r="K6" s="98" t="s">
        <v>95</v>
      </c>
      <c r="L6" s="99">
        <v>1316387</v>
      </c>
    </row>
    <row r="7" spans="1:12" ht="30.75" thickBot="1" x14ac:dyDescent="0.3">
      <c r="A7" s="158" t="s">
        <v>650</v>
      </c>
      <c r="B7" s="159">
        <v>2</v>
      </c>
      <c r="C7" s="159">
        <v>0</v>
      </c>
      <c r="D7" s="160">
        <v>101141</v>
      </c>
      <c r="E7" s="160">
        <v>101141</v>
      </c>
      <c r="F7" s="160">
        <v>99514</v>
      </c>
      <c r="G7" s="161">
        <f t="shared" si="1"/>
        <v>1</v>
      </c>
      <c r="H7" s="161">
        <f t="shared" si="1"/>
        <v>0.9839135464351747</v>
      </c>
      <c r="I7" s="161">
        <f t="shared" si="2"/>
        <v>0.9839135464351747</v>
      </c>
      <c r="K7" s="98" t="s">
        <v>96</v>
      </c>
      <c r="L7" s="99">
        <v>3819511</v>
      </c>
    </row>
    <row r="8" spans="1:12" ht="16.5" thickBot="1" x14ac:dyDescent="0.3">
      <c r="A8" s="158" t="s">
        <v>651</v>
      </c>
      <c r="B8" s="159">
        <v>2</v>
      </c>
      <c r="C8" s="159">
        <v>9</v>
      </c>
      <c r="D8" s="160">
        <v>25285</v>
      </c>
      <c r="E8" s="160">
        <v>25285</v>
      </c>
      <c r="F8" s="160">
        <v>24878</v>
      </c>
      <c r="G8" s="161">
        <f t="shared" si="1"/>
        <v>1</v>
      </c>
      <c r="H8" s="161">
        <f t="shared" si="1"/>
        <v>0.98390350009887284</v>
      </c>
      <c r="I8" s="161">
        <f t="shared" si="2"/>
        <v>0.98390350009887284</v>
      </c>
      <c r="K8" s="100" t="s">
        <v>97</v>
      </c>
      <c r="L8" s="101">
        <v>46226012</v>
      </c>
    </row>
    <row r="9" spans="1:12" ht="30.75" thickBot="1" x14ac:dyDescent="0.3">
      <c r="A9" s="174" t="s">
        <v>652</v>
      </c>
      <c r="B9" s="175"/>
      <c r="C9" s="175"/>
      <c r="D9" s="176">
        <f>D10+D11</f>
        <v>3010000</v>
      </c>
      <c r="E9" s="176">
        <f t="shared" ref="E9:F9" si="4">E10+E11</f>
        <v>2963647</v>
      </c>
      <c r="F9" s="176">
        <f t="shared" si="4"/>
        <v>2868660</v>
      </c>
      <c r="G9" s="152">
        <f t="shared" si="1"/>
        <v>0.98460033222591359</v>
      </c>
      <c r="H9" s="152">
        <f t="shared" si="1"/>
        <v>0.96794928680777437</v>
      </c>
      <c r="I9" s="152">
        <f t="shared" si="2"/>
        <v>0.95304318936877075</v>
      </c>
      <c r="K9" s="102" t="s">
        <v>653</v>
      </c>
      <c r="L9" s="103">
        <v>9612132</v>
      </c>
    </row>
    <row r="10" spans="1:12" ht="30.75" thickBot="1" x14ac:dyDescent="0.3">
      <c r="A10" s="162" t="s">
        <v>654</v>
      </c>
      <c r="B10" s="159">
        <v>2</v>
      </c>
      <c r="C10" s="159">
        <v>8</v>
      </c>
      <c r="D10" s="160">
        <v>3010000</v>
      </c>
      <c r="E10" s="160">
        <v>2963647</v>
      </c>
      <c r="F10" s="160">
        <v>2868660</v>
      </c>
      <c r="G10" s="161">
        <f t="shared" si="1"/>
        <v>0.98460033222591359</v>
      </c>
      <c r="H10" s="161">
        <f t="shared" si="1"/>
        <v>0.96794928680777437</v>
      </c>
      <c r="I10" s="161">
        <f t="shared" si="2"/>
        <v>0.95304318936877075</v>
      </c>
      <c r="K10" s="102" t="s">
        <v>655</v>
      </c>
      <c r="L10" s="103">
        <v>1680193</v>
      </c>
    </row>
    <row r="11" spans="1:12" ht="32.25" thickBot="1" x14ac:dyDescent="0.3">
      <c r="A11" s="162" t="s">
        <v>656</v>
      </c>
      <c r="B11" s="159"/>
      <c r="C11" s="159"/>
      <c r="D11" s="160">
        <v>0</v>
      </c>
      <c r="E11" s="160">
        <v>0</v>
      </c>
      <c r="F11" s="160">
        <v>0</v>
      </c>
      <c r="G11" s="161"/>
      <c r="H11" s="161"/>
      <c r="I11" s="161"/>
      <c r="K11" s="100" t="s">
        <v>657</v>
      </c>
      <c r="L11" s="101">
        <v>11292325</v>
      </c>
    </row>
    <row r="12" spans="1:12" ht="16.5" thickBot="1" x14ac:dyDescent="0.3">
      <c r="A12" s="177" t="s">
        <v>658</v>
      </c>
      <c r="B12" s="180"/>
      <c r="C12" s="180"/>
      <c r="D12" s="179">
        <f>D13+D14+D15+D16</f>
        <v>41779826</v>
      </c>
      <c r="E12" s="179">
        <f t="shared" ref="E12:F12" si="5">E13+E14+E15+E16</f>
        <v>45015876</v>
      </c>
      <c r="F12" s="179">
        <f t="shared" si="5"/>
        <v>43862210</v>
      </c>
      <c r="G12" s="163">
        <f t="shared" si="1"/>
        <v>1.0774548462695848</v>
      </c>
      <c r="H12" s="163">
        <f t="shared" si="1"/>
        <v>0.97437201932935835</v>
      </c>
      <c r="I12" s="163">
        <f t="shared" si="2"/>
        <v>1.0498418542958987</v>
      </c>
      <c r="K12" s="104" t="s">
        <v>91</v>
      </c>
      <c r="L12" s="105">
        <v>57518337</v>
      </c>
    </row>
    <row r="13" spans="1:12" ht="15.75" x14ac:dyDescent="0.25">
      <c r="A13" s="162" t="s">
        <v>659</v>
      </c>
      <c r="B13" s="159">
        <v>2</v>
      </c>
      <c r="C13" s="159">
        <v>8</v>
      </c>
      <c r="D13" s="160">
        <v>36942295</v>
      </c>
      <c r="E13" s="160">
        <v>36378345</v>
      </c>
      <c r="F13" s="160">
        <v>35259389</v>
      </c>
      <c r="G13" s="161">
        <f t="shared" si="1"/>
        <v>0.9847342998046007</v>
      </c>
      <c r="H13" s="161">
        <f t="shared" si="1"/>
        <v>0.96924115156970447</v>
      </c>
      <c r="I13" s="161">
        <f t="shared" si="2"/>
        <v>0.95444500673279775</v>
      </c>
    </row>
    <row r="14" spans="1:12" ht="31.5" x14ac:dyDescent="0.25">
      <c r="A14" s="162" t="s">
        <v>660</v>
      </c>
      <c r="B14" s="159">
        <v>6</v>
      </c>
      <c r="C14" s="159">
        <v>8</v>
      </c>
      <c r="D14" s="160">
        <v>0</v>
      </c>
      <c r="E14" s="160">
        <v>3800000</v>
      </c>
      <c r="F14" s="160">
        <v>3800000</v>
      </c>
      <c r="G14" s="161"/>
      <c r="H14" s="161">
        <f t="shared" si="1"/>
        <v>1</v>
      </c>
      <c r="I14" s="161"/>
    </row>
    <row r="15" spans="1:12" ht="15.75" x14ac:dyDescent="0.25">
      <c r="A15" s="162" t="s">
        <v>661</v>
      </c>
      <c r="B15" s="159">
        <v>2</v>
      </c>
      <c r="C15" s="159">
        <v>8</v>
      </c>
      <c r="D15" s="160">
        <v>2372151</v>
      </c>
      <c r="E15" s="160">
        <v>2372151</v>
      </c>
      <c r="F15" s="160">
        <v>2372151</v>
      </c>
      <c r="G15" s="161">
        <f t="shared" si="1"/>
        <v>1</v>
      </c>
      <c r="H15" s="161">
        <f t="shared" si="1"/>
        <v>1</v>
      </c>
      <c r="I15" s="161">
        <f t="shared" si="2"/>
        <v>1</v>
      </c>
    </row>
    <row r="16" spans="1:12" ht="15.75" x14ac:dyDescent="0.25">
      <c r="A16" s="162" t="s">
        <v>662</v>
      </c>
      <c r="B16" s="159">
        <v>2</v>
      </c>
      <c r="C16" s="159">
        <v>8</v>
      </c>
      <c r="D16" s="160">
        <v>2465380</v>
      </c>
      <c r="E16" s="160">
        <v>2465380</v>
      </c>
      <c r="F16" s="160">
        <v>2430670</v>
      </c>
      <c r="G16" s="161">
        <f t="shared" si="1"/>
        <v>1</v>
      </c>
      <c r="H16" s="161">
        <f t="shared" si="1"/>
        <v>0.98592103448555601</v>
      </c>
      <c r="I16" s="161">
        <f t="shared" si="2"/>
        <v>0.98592103448555601</v>
      </c>
    </row>
    <row r="17" spans="1:11" ht="15.75" x14ac:dyDescent="0.25">
      <c r="A17" s="174" t="s">
        <v>663</v>
      </c>
      <c r="B17" s="181">
        <v>2</v>
      </c>
      <c r="C17" s="181">
        <v>8</v>
      </c>
      <c r="D17" s="176">
        <v>21600</v>
      </c>
      <c r="E17" s="176">
        <v>21600</v>
      </c>
      <c r="F17" s="176">
        <v>21600</v>
      </c>
      <c r="G17" s="165">
        <f t="shared" si="1"/>
        <v>1</v>
      </c>
      <c r="H17" s="165">
        <f t="shared" si="1"/>
        <v>1</v>
      </c>
      <c r="I17" s="165">
        <f t="shared" si="2"/>
        <v>1</v>
      </c>
    </row>
    <row r="18" spans="1:11" ht="15.75" x14ac:dyDescent="0.25">
      <c r="A18" s="182" t="s">
        <v>664</v>
      </c>
      <c r="B18" s="178"/>
      <c r="C18" s="178"/>
      <c r="D18" s="179">
        <f>D19+D20</f>
        <v>10271344</v>
      </c>
      <c r="E18" s="179">
        <f t="shared" ref="E18:F18" si="6">E19+E20</f>
        <v>10147057</v>
      </c>
      <c r="F18" s="179">
        <f t="shared" si="6"/>
        <v>10010142</v>
      </c>
      <c r="G18" s="157">
        <f t="shared" si="1"/>
        <v>0.9878996361138328</v>
      </c>
      <c r="H18" s="157">
        <f t="shared" si="1"/>
        <v>0.98650692511138949</v>
      </c>
      <c r="I18" s="157">
        <f t="shared" si="2"/>
        <v>0.97456983234131778</v>
      </c>
      <c r="K18" s="106"/>
    </row>
    <row r="19" spans="1:11" ht="15.75" x14ac:dyDescent="0.25">
      <c r="A19" s="166" t="s">
        <v>665</v>
      </c>
      <c r="B19" s="159">
        <v>2</v>
      </c>
      <c r="C19" s="159">
        <v>0</v>
      </c>
      <c r="D19" s="160">
        <v>8217076</v>
      </c>
      <c r="E19" s="160">
        <v>8092789</v>
      </c>
      <c r="F19" s="160">
        <v>7955874</v>
      </c>
      <c r="G19" s="161">
        <f t="shared" si="1"/>
        <v>0.98487454661487861</v>
      </c>
      <c r="H19" s="161">
        <f t="shared" si="1"/>
        <v>0.9830818522514303</v>
      </c>
      <c r="I19" s="161">
        <f t="shared" si="2"/>
        <v>0.96821229352144245</v>
      </c>
      <c r="K19" s="106"/>
    </row>
    <row r="20" spans="1:11" ht="15.75" x14ac:dyDescent="0.25">
      <c r="A20" s="166" t="s">
        <v>666</v>
      </c>
      <c r="B20" s="159">
        <v>2</v>
      </c>
      <c r="C20" s="159">
        <v>9</v>
      </c>
      <c r="D20" s="160">
        <v>2054268</v>
      </c>
      <c r="E20" s="160">
        <v>2054268</v>
      </c>
      <c r="F20" s="160">
        <v>2054268</v>
      </c>
      <c r="G20" s="161">
        <f t="shared" si="1"/>
        <v>1</v>
      </c>
      <c r="H20" s="161">
        <f t="shared" si="1"/>
        <v>1</v>
      </c>
      <c r="I20" s="161">
        <f t="shared" si="2"/>
        <v>1</v>
      </c>
    </row>
    <row r="21" spans="1:11" ht="15.75" x14ac:dyDescent="0.25">
      <c r="A21" s="174" t="s">
        <v>667</v>
      </c>
      <c r="B21" s="181">
        <v>2</v>
      </c>
      <c r="C21" s="181">
        <v>8</v>
      </c>
      <c r="D21" s="176">
        <v>120000</v>
      </c>
      <c r="E21" s="176">
        <v>120000</v>
      </c>
      <c r="F21" s="176">
        <v>120000</v>
      </c>
      <c r="G21" s="165">
        <f t="shared" si="1"/>
        <v>1</v>
      </c>
      <c r="H21" s="165">
        <f t="shared" si="1"/>
        <v>1</v>
      </c>
      <c r="I21" s="165">
        <f t="shared" si="2"/>
        <v>1</v>
      </c>
    </row>
    <row r="22" spans="1:11" ht="15.75" x14ac:dyDescent="0.25">
      <c r="A22" s="182" t="s">
        <v>668</v>
      </c>
      <c r="B22" s="180">
        <v>6</v>
      </c>
      <c r="C22" s="180">
        <v>8</v>
      </c>
      <c r="D22" s="179">
        <v>0</v>
      </c>
      <c r="E22" s="179">
        <v>500000</v>
      </c>
      <c r="F22" s="179">
        <v>500000</v>
      </c>
      <c r="G22" s="163"/>
      <c r="H22" s="163">
        <f t="shared" si="1"/>
        <v>1</v>
      </c>
      <c r="I22" s="163"/>
    </row>
    <row r="23" spans="1:11" ht="15.75" x14ac:dyDescent="0.25">
      <c r="A23" s="174" t="s">
        <v>669</v>
      </c>
      <c r="B23" s="181">
        <v>2</v>
      </c>
      <c r="C23" s="181">
        <v>8</v>
      </c>
      <c r="D23" s="176">
        <v>305738</v>
      </c>
      <c r="E23" s="176">
        <v>305738</v>
      </c>
      <c r="F23" s="176">
        <v>305738</v>
      </c>
      <c r="G23" s="165">
        <f t="shared" ref="G23" si="7">E23/D23</f>
        <v>1</v>
      </c>
      <c r="H23" s="165">
        <f t="shared" si="1"/>
        <v>1</v>
      </c>
      <c r="I23" s="165">
        <f t="shared" ref="I23" si="8">F23/D23</f>
        <v>1</v>
      </c>
    </row>
    <row r="24" spans="1:11" ht="15.75" x14ac:dyDescent="0.25">
      <c r="A24" s="150" t="s">
        <v>91</v>
      </c>
      <c r="B24" s="164"/>
      <c r="C24" s="164"/>
      <c r="D24" s="151">
        <f>D3+D6+D9+D12+D17+D18+D21+D22+D23</f>
        <v>55682344</v>
      </c>
      <c r="E24" s="151">
        <f t="shared" ref="E24" si="9">E3+E6+E9+E12+E17+E18+E21+E22+E23</f>
        <v>59247754</v>
      </c>
      <c r="F24" s="151">
        <f>F3+F6+F9+F12+F17+F18+F21+F22+F23</f>
        <v>57859290</v>
      </c>
      <c r="G24" s="167">
        <f t="shared" si="1"/>
        <v>1.0640312483971579</v>
      </c>
      <c r="H24" s="167">
        <f t="shared" si="1"/>
        <v>0.97656512008877161</v>
      </c>
      <c r="I24" s="167">
        <f t="shared" si="2"/>
        <v>1.0390958038691762</v>
      </c>
    </row>
    <row r="25" spans="1:11" ht="15.75" hidden="1" x14ac:dyDescent="0.25">
      <c r="A25" s="107" t="s">
        <v>670</v>
      </c>
      <c r="B25" s="107"/>
      <c r="C25" s="107"/>
      <c r="D25" s="108">
        <f>D4+D5+D7+D8+D10+D13+D16+D19+D20+D21+D17+D23</f>
        <v>53310193</v>
      </c>
      <c r="E25" s="108">
        <f t="shared" ref="E25" si="10">E4+E5+E7+E8+E10+E13+E16+E19+E20+E21+E17+E23</f>
        <v>52575603</v>
      </c>
      <c r="F25" s="108">
        <f>F4+F5+F7+F8+F10+F13+F16+F19+F20+F21+F17+F23</f>
        <v>51187139</v>
      </c>
      <c r="G25" s="109">
        <f t="shared" ref="G25:H27" si="11">E25/D25</f>
        <v>0.9862204588154464</v>
      </c>
      <c r="H25" s="109">
        <f t="shared" si="11"/>
        <v>0.97359109699607249</v>
      </c>
      <c r="I25" s="109">
        <f t="shared" si="2"/>
        <v>0.96017545837810037</v>
      </c>
    </row>
    <row r="26" spans="1:11" ht="15.75" hidden="1" x14ac:dyDescent="0.25">
      <c r="A26" s="107" t="s">
        <v>671</v>
      </c>
      <c r="B26" s="107"/>
      <c r="C26" s="107"/>
      <c r="D26" s="108">
        <f>D20+D8+D5</f>
        <v>2089035</v>
      </c>
      <c r="E26" s="108">
        <f>E20+E8+E5</f>
        <v>2089035</v>
      </c>
      <c r="F26" s="108">
        <f>F20+F8+F5</f>
        <v>2088456</v>
      </c>
      <c r="G26" s="109">
        <f t="shared" si="11"/>
        <v>1</v>
      </c>
      <c r="H26" s="109">
        <f t="shared" si="11"/>
        <v>0.99972283853549604</v>
      </c>
      <c r="I26" s="109">
        <f t="shared" si="2"/>
        <v>0.99972283853549604</v>
      </c>
    </row>
    <row r="27" spans="1:11" ht="15.75" hidden="1" x14ac:dyDescent="0.25">
      <c r="A27" s="107" t="s">
        <v>672</v>
      </c>
      <c r="B27" s="107"/>
      <c r="C27" s="107"/>
      <c r="D27" s="108">
        <f>D4+D5+D7+D8+D10+D13+D16+D19+D20+D21+D17+D23-D26</f>
        <v>51221158</v>
      </c>
      <c r="E27" s="108">
        <f t="shared" ref="E27:F27" si="12">E4+E5+E7+E8+E10+E13+E16+E19+E20+E21+E17+E23-E26</f>
        <v>50486568</v>
      </c>
      <c r="F27" s="108">
        <f t="shared" si="12"/>
        <v>49098683</v>
      </c>
      <c r="G27" s="109">
        <f t="shared" si="11"/>
        <v>0.98565846558955184</v>
      </c>
      <c r="H27" s="109">
        <f t="shared" si="11"/>
        <v>0.97250981686851834</v>
      </c>
      <c r="I27" s="109">
        <f t="shared" si="2"/>
        <v>0.95856253386539991</v>
      </c>
      <c r="K27" s="106"/>
    </row>
    <row r="28" spans="1:11" ht="15.75" hidden="1" x14ac:dyDescent="0.25">
      <c r="A28" s="107" t="s">
        <v>673</v>
      </c>
      <c r="B28" s="107"/>
      <c r="C28" s="107"/>
      <c r="D28" s="109">
        <f>D26/D25</f>
        <v>3.918640849790208E-2</v>
      </c>
      <c r="E28" s="109">
        <f t="shared" ref="E28:F28" si="13">E26/E25</f>
        <v>3.9733923736452438E-2</v>
      </c>
      <c r="F28" s="109">
        <f t="shared" si="13"/>
        <v>4.0800404961097748E-2</v>
      </c>
      <c r="G28" s="107"/>
      <c r="H28" s="107"/>
      <c r="I28" s="107"/>
    </row>
    <row r="29" spans="1:11" ht="15.75" hidden="1" x14ac:dyDescent="0.25">
      <c r="A29" s="107" t="s">
        <v>674</v>
      </c>
      <c r="B29" s="107"/>
      <c r="C29" s="107"/>
      <c r="D29" s="110">
        <f>D30-D25</f>
        <v>0</v>
      </c>
      <c r="E29" s="110">
        <f t="shared" ref="E29:F29" si="14">E30-E25</f>
        <v>4300000</v>
      </c>
      <c r="F29" s="110">
        <f t="shared" si="14"/>
        <v>4300000</v>
      </c>
      <c r="G29" s="109"/>
      <c r="H29" s="109">
        <f t="shared" ref="H29:H30" si="15">F29/E29</f>
        <v>1</v>
      </c>
      <c r="I29" s="109"/>
    </row>
    <row r="30" spans="1:11" ht="15.75" hidden="1" x14ac:dyDescent="0.25">
      <c r="A30" s="107" t="s">
        <v>675</v>
      </c>
      <c r="B30" s="111"/>
      <c r="C30" s="111"/>
      <c r="D30" s="112">
        <f>D25</f>
        <v>53310193</v>
      </c>
      <c r="E30" s="112">
        <f>E25+E11+E14+E22</f>
        <v>56875603</v>
      </c>
      <c r="F30" s="112">
        <f>F25+F11+F14+F22</f>
        <v>55487139</v>
      </c>
      <c r="G30" s="109">
        <f t="shared" ref="G30" si="16">E30/D30</f>
        <v>1.0668804556757092</v>
      </c>
      <c r="H30" s="109">
        <f t="shared" si="15"/>
        <v>0.97558770497782676</v>
      </c>
      <c r="I30" s="109">
        <f t="shared" ref="I30" si="17">F30/D30</f>
        <v>1.0408354552383632</v>
      </c>
    </row>
    <row r="31" spans="1:11" ht="34.5" hidden="1" customHeight="1" x14ac:dyDescent="0.25">
      <c r="A31" s="202" t="s">
        <v>676</v>
      </c>
      <c r="B31" s="202"/>
      <c r="C31" s="202"/>
      <c r="D31" s="202"/>
      <c r="E31" s="202"/>
      <c r="F31" s="202"/>
      <c r="G31" s="202"/>
      <c r="H31" s="202"/>
      <c r="I31" s="202"/>
    </row>
    <row r="32" spans="1:11" x14ac:dyDescent="0.25">
      <c r="D32" s="113"/>
      <c r="E32" s="113"/>
      <c r="F32" s="113"/>
    </row>
    <row r="33" spans="1:12" ht="31.5" x14ac:dyDescent="0.5">
      <c r="A33" s="203" t="s">
        <v>677</v>
      </c>
      <c r="B33" s="203"/>
      <c r="C33" s="203"/>
      <c r="D33" s="203"/>
      <c r="E33" s="203"/>
      <c r="F33" s="203"/>
      <c r="G33" s="203"/>
      <c r="H33" s="203"/>
      <c r="I33" s="203"/>
      <c r="K33" s="204" t="s">
        <v>678</v>
      </c>
      <c r="L33" s="204"/>
    </row>
    <row r="34" spans="1:12" ht="63" x14ac:dyDescent="0.25">
      <c r="A34" s="183" t="s">
        <v>679</v>
      </c>
      <c r="B34" s="184" t="s">
        <v>637</v>
      </c>
      <c r="C34" s="184" t="s">
        <v>638</v>
      </c>
      <c r="D34" s="184" t="s">
        <v>639</v>
      </c>
      <c r="E34" s="184" t="s">
        <v>640</v>
      </c>
      <c r="F34" s="184" t="s">
        <v>641</v>
      </c>
      <c r="G34" s="168" t="s">
        <v>642</v>
      </c>
      <c r="H34" s="168" t="s">
        <v>643</v>
      </c>
      <c r="I34" s="168" t="s">
        <v>644</v>
      </c>
      <c r="K34" s="96" t="s">
        <v>680</v>
      </c>
      <c r="L34" s="97"/>
    </row>
    <row r="35" spans="1:12" ht="16.5" thickBot="1" x14ac:dyDescent="0.3">
      <c r="A35" s="177" t="s">
        <v>658</v>
      </c>
      <c r="B35" s="181"/>
      <c r="C35" s="181"/>
      <c r="D35" s="176">
        <f t="shared" ref="D35:F35" si="18">D36+D37</f>
        <v>0</v>
      </c>
      <c r="E35" s="176">
        <f t="shared" si="18"/>
        <v>2650000</v>
      </c>
      <c r="F35" s="176">
        <f t="shared" si="18"/>
        <v>2650000</v>
      </c>
      <c r="G35" s="152"/>
      <c r="H35" s="152">
        <f>F35/E35</f>
        <v>1</v>
      </c>
      <c r="I35" s="152"/>
      <c r="K35" s="98" t="s">
        <v>312</v>
      </c>
      <c r="L35" s="114">
        <v>1933412</v>
      </c>
    </row>
    <row r="36" spans="1:12" ht="32.25" thickBot="1" x14ac:dyDescent="0.3">
      <c r="A36" s="169" t="s">
        <v>660</v>
      </c>
      <c r="B36" s="154">
        <v>6</v>
      </c>
      <c r="C36" s="154">
        <v>8</v>
      </c>
      <c r="D36" s="155">
        <v>0</v>
      </c>
      <c r="E36" s="155">
        <v>650000</v>
      </c>
      <c r="F36" s="155">
        <v>650000</v>
      </c>
      <c r="G36" s="170"/>
      <c r="H36" s="170">
        <f t="shared" ref="H36:H44" si="19">F36/E36</f>
        <v>1</v>
      </c>
      <c r="I36" s="170"/>
      <c r="K36" s="98" t="s">
        <v>95</v>
      </c>
      <c r="L36" s="114">
        <v>550000</v>
      </c>
    </row>
    <row r="37" spans="1:12" ht="32.25" thickBot="1" x14ac:dyDescent="0.3">
      <c r="A37" s="169" t="s">
        <v>687</v>
      </c>
      <c r="B37" s="154">
        <v>2</v>
      </c>
      <c r="C37" s="154">
        <v>8</v>
      </c>
      <c r="D37" s="155">
        <v>0</v>
      </c>
      <c r="E37" s="155">
        <v>2000000</v>
      </c>
      <c r="F37" s="155">
        <v>2000000</v>
      </c>
      <c r="G37" s="170"/>
      <c r="H37" s="170">
        <f t="shared" si="19"/>
        <v>1</v>
      </c>
      <c r="I37" s="170"/>
      <c r="K37" s="100" t="s">
        <v>97</v>
      </c>
      <c r="L37" s="115">
        <v>2483412</v>
      </c>
    </row>
    <row r="38" spans="1:12" ht="30.75" thickBot="1" x14ac:dyDescent="0.3">
      <c r="A38" s="185" t="s">
        <v>681</v>
      </c>
      <c r="B38" s="180"/>
      <c r="C38" s="180"/>
      <c r="D38" s="179">
        <f t="shared" ref="D38:F38" si="20">D39+D40</f>
        <v>2000000</v>
      </c>
      <c r="E38" s="179">
        <f t="shared" si="20"/>
        <v>2000000</v>
      </c>
      <c r="F38" s="179">
        <f t="shared" si="20"/>
        <v>1989741</v>
      </c>
      <c r="G38" s="163">
        <f t="shared" ref="G38:G44" si="21">E38/D38</f>
        <v>1</v>
      </c>
      <c r="H38" s="163">
        <f t="shared" si="19"/>
        <v>0.99487049999999999</v>
      </c>
      <c r="I38" s="163">
        <f t="shared" ref="I38:I44" si="22">F38/D38</f>
        <v>0.99487049999999999</v>
      </c>
      <c r="K38" s="102" t="s">
        <v>653</v>
      </c>
      <c r="L38" s="116">
        <v>2917287</v>
      </c>
    </row>
    <row r="39" spans="1:12" ht="16.5" thickBot="1" x14ac:dyDescent="0.3">
      <c r="A39" s="171" t="s">
        <v>682</v>
      </c>
      <c r="B39" s="159"/>
      <c r="C39" s="159"/>
      <c r="D39" s="160">
        <v>1000000</v>
      </c>
      <c r="E39" s="160">
        <v>1000000</v>
      </c>
      <c r="F39" s="160">
        <v>989741</v>
      </c>
      <c r="G39" s="161">
        <f t="shared" si="21"/>
        <v>1</v>
      </c>
      <c r="H39" s="161">
        <f t="shared" si="19"/>
        <v>0.98974099999999998</v>
      </c>
      <c r="I39" s="161">
        <f t="shared" si="22"/>
        <v>0.98974099999999998</v>
      </c>
      <c r="K39" s="104" t="s">
        <v>98</v>
      </c>
      <c r="L39" s="117">
        <v>5400699</v>
      </c>
    </row>
    <row r="40" spans="1:12" ht="15.75" x14ac:dyDescent="0.25">
      <c r="A40" s="171" t="s">
        <v>683</v>
      </c>
      <c r="B40" s="159">
        <v>2</v>
      </c>
      <c r="C40" s="159">
        <v>8</v>
      </c>
      <c r="D40" s="160">
        <v>1000000</v>
      </c>
      <c r="E40" s="160">
        <v>1000000</v>
      </c>
      <c r="F40" s="160">
        <v>1000000</v>
      </c>
      <c r="G40" s="161">
        <f t="shared" si="21"/>
        <v>1</v>
      </c>
      <c r="H40" s="161">
        <f t="shared" si="19"/>
        <v>1</v>
      </c>
      <c r="I40" s="161">
        <f t="shared" si="22"/>
        <v>1</v>
      </c>
    </row>
    <row r="41" spans="1:12" ht="15.75" x14ac:dyDescent="0.25">
      <c r="A41" s="174" t="s">
        <v>684</v>
      </c>
      <c r="B41" s="181">
        <v>2</v>
      </c>
      <c r="C41" s="181">
        <v>8</v>
      </c>
      <c r="D41" s="176">
        <v>1000000</v>
      </c>
      <c r="E41" s="176">
        <v>984549</v>
      </c>
      <c r="F41" s="176">
        <v>984549</v>
      </c>
      <c r="G41" s="165">
        <f t="shared" si="21"/>
        <v>0.98454900000000001</v>
      </c>
      <c r="H41" s="165">
        <f t="shared" si="19"/>
        <v>1</v>
      </c>
      <c r="I41" s="165">
        <f t="shared" si="22"/>
        <v>0.98454900000000001</v>
      </c>
    </row>
    <row r="42" spans="1:12" ht="15.75" x14ac:dyDescent="0.25">
      <c r="A42" s="186" t="s">
        <v>91</v>
      </c>
      <c r="B42" s="186"/>
      <c r="C42" s="186"/>
      <c r="D42" s="151">
        <f t="shared" ref="D42:E42" si="23">D38+D35+D41</f>
        <v>3000000</v>
      </c>
      <c r="E42" s="151">
        <f t="shared" si="23"/>
        <v>5634549</v>
      </c>
      <c r="F42" s="151">
        <f>F38+F35+F41</f>
        <v>5624290</v>
      </c>
      <c r="G42" s="172">
        <f t="shared" si="21"/>
        <v>1.8781829999999999</v>
      </c>
      <c r="H42" s="172">
        <f t="shared" si="19"/>
        <v>0.99817926865131534</v>
      </c>
      <c r="I42" s="172">
        <f t="shared" si="22"/>
        <v>1.8747633333333333</v>
      </c>
    </row>
    <row r="43" spans="1:12" ht="15.75" hidden="1" x14ac:dyDescent="0.25">
      <c r="A43" s="107" t="s">
        <v>685</v>
      </c>
      <c r="B43" s="107"/>
      <c r="C43" s="107"/>
      <c r="D43" s="108">
        <f>D39+D41</f>
        <v>2000000</v>
      </c>
      <c r="E43" s="108">
        <f t="shared" ref="E43:F43" si="24">E39+E41</f>
        <v>1984549</v>
      </c>
      <c r="F43" s="108">
        <f t="shared" si="24"/>
        <v>1974290</v>
      </c>
      <c r="G43" s="109">
        <f t="shared" si="21"/>
        <v>0.99227449999999995</v>
      </c>
      <c r="H43" s="109">
        <f t="shared" si="19"/>
        <v>0.99483056351846189</v>
      </c>
      <c r="I43" s="109">
        <f t="shared" si="22"/>
        <v>0.98714500000000005</v>
      </c>
    </row>
    <row r="44" spans="1:12" ht="15.75" hidden="1" x14ac:dyDescent="0.25">
      <c r="A44" s="107" t="s">
        <v>686</v>
      </c>
      <c r="B44" s="107"/>
      <c r="C44" s="107"/>
      <c r="D44" s="108">
        <f>D41+D39+D37</f>
        <v>2000000</v>
      </c>
      <c r="E44" s="108">
        <f t="shared" ref="E44:F44" si="25">E41+E39+E37</f>
        <v>3984549</v>
      </c>
      <c r="F44" s="108">
        <f t="shared" si="25"/>
        <v>3974290</v>
      </c>
      <c r="G44" s="109">
        <f t="shared" si="21"/>
        <v>1.9922744999999999</v>
      </c>
      <c r="H44" s="109">
        <f t="shared" si="19"/>
        <v>0.99742530459532563</v>
      </c>
      <c r="I44" s="109">
        <f t="shared" si="22"/>
        <v>1.9871449999999999</v>
      </c>
    </row>
    <row r="45" spans="1:12" ht="49.5" customHeight="1" x14ac:dyDescent="0.25">
      <c r="A45" s="202" t="s">
        <v>688</v>
      </c>
      <c r="B45" s="202"/>
      <c r="C45" s="202"/>
      <c r="D45" s="202"/>
      <c r="E45" s="202"/>
      <c r="F45" s="202"/>
      <c r="G45" s="202"/>
      <c r="H45" s="202"/>
      <c r="I45" s="202"/>
    </row>
  </sheetData>
  <sheetProtection algorithmName="SHA-512" hashValue="LVVvUuB2vUu01yMmgR7GLmAYJKNFJI5JOXX+aC7Zmf0Xm0TZNb7e3fKrq+AA7qVIswryFIx+A1bSPKGqwCIBrQ==" saltValue="R48XqPbIIAUnPS0xKTGtgg==" spinCount="100000" sheet="1" objects="1" scenarios="1"/>
  <mergeCells count="6">
    <mergeCell ref="A45:I45"/>
    <mergeCell ref="A1:I1"/>
    <mergeCell ref="K1:L1"/>
    <mergeCell ref="A31:I31"/>
    <mergeCell ref="A33:I33"/>
    <mergeCell ref="K33:L33"/>
  </mergeCells>
  <pageMargins left="0.511811024" right="0.511811024" top="0.78740157499999996" bottom="0.78740157499999996" header="0.31496062000000002" footer="0.3149606200000000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A1:AC1001"/>
  <sheetViews>
    <sheetView topLeftCell="U70" workbookViewId="0">
      <selection activeCell="AC9" sqref="AC9"/>
    </sheetView>
  </sheetViews>
  <sheetFormatPr defaultColWidth="0" defaultRowHeight="15" zeroHeight="1" x14ac:dyDescent="0.25"/>
  <cols>
    <col min="1" max="3" width="22.85546875" customWidth="1"/>
    <col min="4" max="4" width="14.7109375" customWidth="1"/>
    <col min="5" max="5" width="23.85546875" customWidth="1"/>
    <col min="6" max="8" width="27.7109375" customWidth="1"/>
    <col min="9" max="9" width="23.5703125" customWidth="1"/>
    <col min="10" max="10" width="21.28515625" customWidth="1"/>
    <col min="11" max="11" width="47.85546875" customWidth="1"/>
    <col min="12" max="16" width="25" customWidth="1"/>
    <col min="17" max="17" width="13.42578125" bestFit="1" customWidth="1"/>
    <col min="18" max="18" width="18.85546875" customWidth="1"/>
    <col min="19" max="19" width="28.85546875" customWidth="1"/>
    <col min="20" max="20" width="20.85546875" customWidth="1"/>
    <col min="21" max="23" width="17.140625" customWidth="1"/>
    <col min="24" max="24" width="19.5703125" customWidth="1"/>
    <col min="25" max="25" width="18.7109375" customWidth="1"/>
    <col min="26" max="26" width="19.28515625" customWidth="1"/>
    <col min="27" max="27" width="26" customWidth="1"/>
    <col min="28" max="28" width="19" customWidth="1"/>
    <col min="29" max="29" width="21" customWidth="1"/>
    <col min="30" max="16384" width="9.140625" hidden="1"/>
  </cols>
  <sheetData>
    <row r="1" spans="1:29" ht="28.5" customHeight="1" x14ac:dyDescent="0.25">
      <c r="A1" s="58" t="s">
        <v>137</v>
      </c>
      <c r="I1" s="59" t="s">
        <v>185</v>
      </c>
      <c r="T1" s="36"/>
      <c r="U1" s="36"/>
      <c r="V1" s="36"/>
      <c r="W1" s="36"/>
      <c r="X1" s="36"/>
    </row>
    <row r="2" spans="1:29" ht="18.75" x14ac:dyDescent="0.3">
      <c r="A2" s="58"/>
      <c r="I2" s="59"/>
      <c r="T2" s="36"/>
      <c r="U2" s="36"/>
      <c r="V2" s="36"/>
      <c r="W2" s="36"/>
      <c r="X2" s="36"/>
      <c r="Z2" s="37" t="s">
        <v>435</v>
      </c>
    </row>
    <row r="3" spans="1:29" s="83" customFormat="1" ht="63" x14ac:dyDescent="0.25">
      <c r="A3" s="81" t="s">
        <v>104</v>
      </c>
      <c r="B3" s="82" t="s">
        <v>248</v>
      </c>
      <c r="C3" s="81" t="s">
        <v>247</v>
      </c>
      <c r="D3" s="82" t="s">
        <v>3</v>
      </c>
      <c r="E3" s="81" t="s">
        <v>105</v>
      </c>
      <c r="F3" s="82" t="s">
        <v>4</v>
      </c>
      <c r="G3" s="82" t="s">
        <v>249</v>
      </c>
      <c r="H3" s="82" t="s">
        <v>309</v>
      </c>
      <c r="I3" s="82" t="s">
        <v>184</v>
      </c>
      <c r="J3" s="82" t="s">
        <v>0</v>
      </c>
      <c r="K3" s="82" t="s">
        <v>144</v>
      </c>
      <c r="L3" s="82" t="s">
        <v>1</v>
      </c>
      <c r="M3" s="82" t="s">
        <v>145</v>
      </c>
      <c r="N3" s="81" t="s">
        <v>146</v>
      </c>
      <c r="O3" s="81" t="s">
        <v>147</v>
      </c>
      <c r="P3" s="81" t="s">
        <v>148</v>
      </c>
      <c r="Q3" s="81" t="s">
        <v>149</v>
      </c>
      <c r="R3" s="81" t="s">
        <v>150</v>
      </c>
      <c r="S3" s="82" t="s">
        <v>110</v>
      </c>
      <c r="T3" s="81" t="s">
        <v>393</v>
      </c>
      <c r="U3" s="81" t="s">
        <v>109</v>
      </c>
      <c r="V3" s="81" t="s">
        <v>375</v>
      </c>
      <c r="W3" s="82" t="s">
        <v>376</v>
      </c>
      <c r="X3" s="81" t="s">
        <v>132</v>
      </c>
      <c r="Y3" s="82" t="s">
        <v>133</v>
      </c>
      <c r="Z3" s="82" t="s">
        <v>239</v>
      </c>
      <c r="AA3" s="82" t="s">
        <v>191</v>
      </c>
      <c r="AB3" s="82" t="s">
        <v>192</v>
      </c>
      <c r="AC3" s="82" t="s">
        <v>193</v>
      </c>
    </row>
    <row r="4" spans="1:29" ht="14.45" customHeight="1" x14ac:dyDescent="0.25">
      <c r="A4" s="234" t="s">
        <v>1753</v>
      </c>
      <c r="B4" s="54">
        <v>-8</v>
      </c>
      <c r="C4" s="54"/>
      <c r="F4" s="33" t="str">
        <f>IFERROR(VLOOKUP(D4,'Tabelas auxiliares'!$A$3:$B$61,2,FALSE),"")</f>
        <v/>
      </c>
      <c r="G4" s="33" t="str">
        <f>IFERROR(VLOOKUP($B4,'Tabelas auxiliares'!$A$65:$C$102,2,FALSE),"")</f>
        <v/>
      </c>
      <c r="H4" s="33" t="str">
        <f>IFERROR(VLOOKUP($B4,'Tabelas auxiliares'!$A$65:$C$102,3,FALSE),"")</f>
        <v/>
      </c>
      <c r="I4" s="235" t="s">
        <v>1764</v>
      </c>
      <c r="J4" s="235" t="s">
        <v>1765</v>
      </c>
      <c r="K4" s="235" t="s">
        <v>1766</v>
      </c>
      <c r="L4" s="235" t="s">
        <v>1767</v>
      </c>
      <c r="M4" s="235" t="s">
        <v>1768</v>
      </c>
      <c r="N4" s="235" t="s">
        <v>154</v>
      </c>
      <c r="O4" s="235" t="s">
        <v>155</v>
      </c>
      <c r="P4" s="235" t="s">
        <v>188</v>
      </c>
      <c r="Q4" s="235" t="s">
        <v>1769</v>
      </c>
      <c r="R4" s="235" t="s">
        <v>1770</v>
      </c>
      <c r="S4" s="235" t="s">
        <v>107</v>
      </c>
      <c r="T4" s="235" t="s">
        <v>152</v>
      </c>
      <c r="U4" s="235" t="s">
        <v>106</v>
      </c>
      <c r="V4" s="235" t="s">
        <v>1150</v>
      </c>
      <c r="W4" s="235" t="s">
        <v>1151</v>
      </c>
      <c r="X4" s="33" t="str">
        <f t="shared" ref="X4:X67" si="0">LEFT(V4,1)</f>
        <v>3</v>
      </c>
      <c r="Y4" s="33" t="str">
        <f>IF(T4="","",IF(AND(T4&lt;&gt;'Tabelas auxiliares'!$B$239,T4&lt;&gt;'Tabelas auxiliares'!$B$240),"FOLHA DE PESSOAL",IF(X4='Tabelas auxiliares'!$A$240,"CUSTEIO",IF(X4='Tabelas auxiliares'!$A$239,"INVESTIMENTO","ERRO - VERIFICAR"))))</f>
        <v>CUSTEIO</v>
      </c>
      <c r="Z4" s="237">
        <v>527.87</v>
      </c>
      <c r="AA4" s="237">
        <v>527.87</v>
      </c>
      <c r="AB4" s="236"/>
      <c r="AC4" s="236"/>
    </row>
    <row r="5" spans="1:29" ht="14.45" customHeight="1" x14ac:dyDescent="0.25">
      <c r="A5" s="234" t="s">
        <v>904</v>
      </c>
      <c r="B5" s="54" t="s">
        <v>255</v>
      </c>
      <c r="C5" s="54" t="s">
        <v>796</v>
      </c>
      <c r="D5" t="s">
        <v>8</v>
      </c>
      <c r="E5" t="s">
        <v>105</v>
      </c>
      <c r="F5" s="33" t="str">
        <f>IFERROR(VLOOKUP(D5,'Tabelas auxiliares'!$A$3:$B$61,2,FALSE),"")</f>
        <v>PROPES - PRÓ-REITORIA DE PESQUISA / CEM</v>
      </c>
      <c r="G5" s="33" t="str">
        <f>IFERROR(VLOOKUP($B5,'Tabelas auxiliares'!$A$65:$C$102,2,FALSE),"")</f>
        <v>ASSISTÊNCIA - PESQUISA</v>
      </c>
      <c r="H5" s="33" t="str">
        <f>IFERROR(VLOOKUP($B5,'Tabelas auxiliares'!$A$65:$C$102,3,FALSE),"")</f>
        <v>BOLSAS DE INICIACAO CIENTIFICA / AUXILIO PARA EVENTOS ESTUDANTIS PESQUISA / AUXILIO PARA PARTICIPAÇÃO DE DOCENTES EM EVENTOS DE DIVULGAÇÃO CIENTIFICA E TECNOLÓGICA</v>
      </c>
      <c r="I5" s="235" t="s">
        <v>1771</v>
      </c>
      <c r="J5" s="235" t="s">
        <v>915</v>
      </c>
      <c r="K5" s="235" t="s">
        <v>1772</v>
      </c>
      <c r="L5" s="235" t="s">
        <v>1773</v>
      </c>
      <c r="M5" s="235" t="s">
        <v>153</v>
      </c>
      <c r="N5" s="235" t="s">
        <v>157</v>
      </c>
      <c r="O5" s="235" t="s">
        <v>918</v>
      </c>
      <c r="P5" s="235" t="s">
        <v>919</v>
      </c>
      <c r="Q5" s="235" t="s">
        <v>156</v>
      </c>
      <c r="R5" s="235" t="s">
        <v>153</v>
      </c>
      <c r="S5" s="235" t="s">
        <v>107</v>
      </c>
      <c r="T5" s="235" t="s">
        <v>152</v>
      </c>
      <c r="U5" s="235" t="s">
        <v>1774</v>
      </c>
      <c r="V5" s="235" t="s">
        <v>921</v>
      </c>
      <c r="W5" s="235" t="s">
        <v>922</v>
      </c>
      <c r="X5" s="33" t="str">
        <f t="shared" si="0"/>
        <v>3</v>
      </c>
      <c r="Y5" s="33" t="str">
        <f>IF(T5="","",IF(AND(T5&lt;&gt;'Tabelas auxiliares'!$B$239,T5&lt;&gt;'Tabelas auxiliares'!$B$240),"FOLHA DE PESSOAL",IF(X5='Tabelas auxiliares'!$A$240,"CUSTEIO",IF(X5='Tabelas auxiliares'!$A$239,"INVESTIMENTO","ERRO - VERIFICAR"))))</f>
        <v>CUSTEIO</v>
      </c>
      <c r="Z5" s="237">
        <v>6600</v>
      </c>
      <c r="AA5" s="236"/>
      <c r="AB5" s="236"/>
      <c r="AC5" s="237">
        <v>6600</v>
      </c>
    </row>
    <row r="6" spans="1:29" ht="14.45" customHeight="1" x14ac:dyDescent="0.25">
      <c r="A6" s="234" t="s">
        <v>793</v>
      </c>
      <c r="B6" s="54" t="s">
        <v>253</v>
      </c>
      <c r="C6" s="54" t="s">
        <v>795</v>
      </c>
      <c r="D6" t="s">
        <v>62</v>
      </c>
      <c r="E6" t="s">
        <v>105</v>
      </c>
      <c r="F6" s="33" t="str">
        <f>IFERROR(VLOOKUP(D6,'Tabelas auxiliares'!$A$3:$B$61,2,FALSE),"")</f>
        <v>PROAP - PNAES</v>
      </c>
      <c r="G6" s="33" t="str">
        <f>IFERROR(VLOOKUP($B6,'Tabelas auxiliares'!$A$65:$C$102,2,FALSE),"")</f>
        <v>ASSISTÊNCIA - SOCIAIS</v>
      </c>
      <c r="H6" s="33" t="str">
        <f>IFERROR(VLOOKUP($B6,'Tabelas auxiliares'!$A$65:$C$102,3,FALSE),"")</f>
        <v>AUXILIO MORADIA / AUXILIO CRECHE / AUXILIO TRANSPORTE / BOLSA PERMANENCIA / BOLSA AUXILIO ALIMENTACAO AOS ESTUDANTES DE GRADUACAO / MONITORIA DE AÇÕES AFIRMATIVAS</v>
      </c>
      <c r="I6" s="235" t="s">
        <v>1775</v>
      </c>
      <c r="J6" s="235" t="s">
        <v>1776</v>
      </c>
      <c r="K6" s="235" t="s">
        <v>1777</v>
      </c>
      <c r="L6" s="235" t="s">
        <v>1778</v>
      </c>
      <c r="M6" s="235" t="s">
        <v>153</v>
      </c>
      <c r="N6" s="235" t="s">
        <v>927</v>
      </c>
      <c r="O6" s="235" t="s">
        <v>928</v>
      </c>
      <c r="P6" s="235" t="s">
        <v>929</v>
      </c>
      <c r="Q6" s="235" t="s">
        <v>156</v>
      </c>
      <c r="R6" s="235" t="s">
        <v>153</v>
      </c>
      <c r="S6" s="235" t="s">
        <v>107</v>
      </c>
      <c r="T6" s="235" t="s">
        <v>152</v>
      </c>
      <c r="U6" s="235" t="s">
        <v>1779</v>
      </c>
      <c r="V6" s="235" t="s">
        <v>921</v>
      </c>
      <c r="W6" s="235" t="s">
        <v>922</v>
      </c>
      <c r="X6" s="33" t="str">
        <f t="shared" si="0"/>
        <v>3</v>
      </c>
      <c r="Y6" s="33" t="str">
        <f>IF(T6="","",IF(AND(T6&lt;&gt;'Tabelas auxiliares'!$B$239,T6&lt;&gt;'Tabelas auxiliares'!$B$240),"FOLHA DE PESSOAL",IF(X6='Tabelas auxiliares'!$A$240,"CUSTEIO",IF(X6='Tabelas auxiliares'!$A$239,"INVESTIMENTO","ERRO - VERIFICAR"))))</f>
        <v>CUSTEIO</v>
      </c>
      <c r="Z6" s="237">
        <v>5600</v>
      </c>
      <c r="AA6" s="236"/>
      <c r="AB6" s="236"/>
      <c r="AC6" s="237">
        <v>5600</v>
      </c>
    </row>
    <row r="7" spans="1:29" ht="14.45" customHeight="1" x14ac:dyDescent="0.25">
      <c r="A7" s="234" t="s">
        <v>793</v>
      </c>
      <c r="B7" s="54" t="s">
        <v>253</v>
      </c>
      <c r="C7" s="54" t="s">
        <v>795</v>
      </c>
      <c r="D7" t="s">
        <v>62</v>
      </c>
      <c r="E7" t="s">
        <v>105</v>
      </c>
      <c r="F7" s="33" t="str">
        <f>IFERROR(VLOOKUP(D7,'Tabelas auxiliares'!$A$3:$B$61,2,FALSE),"")</f>
        <v>PROAP - PNAES</v>
      </c>
      <c r="G7" s="33" t="str">
        <f>IFERROR(VLOOKUP($B7,'Tabelas auxiliares'!$A$65:$C$102,2,FALSE),"")</f>
        <v>ASSISTÊNCIA - SOCIAIS</v>
      </c>
      <c r="H7" s="33" t="str">
        <f>IFERROR(VLOOKUP($B7,'Tabelas auxiliares'!$A$65:$C$102,3,FALSE),"")</f>
        <v>AUXILIO MORADIA / AUXILIO CRECHE / AUXILIO TRANSPORTE / BOLSA PERMANENCIA / BOLSA AUXILIO ALIMENTACAO AOS ESTUDANTES DE GRADUACAO / MONITORIA DE AÇÕES AFIRMATIVAS</v>
      </c>
      <c r="I7" s="235" t="s">
        <v>1780</v>
      </c>
      <c r="J7" s="235" t="s">
        <v>1781</v>
      </c>
      <c r="K7" s="235" t="s">
        <v>1782</v>
      </c>
      <c r="L7" s="235" t="s">
        <v>1783</v>
      </c>
      <c r="M7" s="235" t="s">
        <v>153</v>
      </c>
      <c r="N7" s="235" t="s">
        <v>927</v>
      </c>
      <c r="O7" s="235" t="s">
        <v>918</v>
      </c>
      <c r="P7" s="235" t="s">
        <v>1784</v>
      </c>
      <c r="Q7" s="235" t="s">
        <v>156</v>
      </c>
      <c r="R7" s="235" t="s">
        <v>153</v>
      </c>
      <c r="S7" s="235" t="s">
        <v>107</v>
      </c>
      <c r="T7" s="235" t="s">
        <v>152</v>
      </c>
      <c r="U7" s="235" t="s">
        <v>1785</v>
      </c>
      <c r="V7" s="235" t="s">
        <v>921</v>
      </c>
      <c r="W7" s="235" t="s">
        <v>922</v>
      </c>
      <c r="X7" s="33" t="str">
        <f t="shared" si="0"/>
        <v>3</v>
      </c>
      <c r="Y7" s="33" t="str">
        <f>IF(T7="","",IF(AND(T7&lt;&gt;'Tabelas auxiliares'!$B$239,T7&lt;&gt;'Tabelas auxiliares'!$B$240),"FOLHA DE PESSOAL",IF(X7='Tabelas auxiliares'!$A$240,"CUSTEIO",IF(X7='Tabelas auxiliares'!$A$239,"INVESTIMENTO","ERRO - VERIFICAR"))))</f>
        <v>CUSTEIO</v>
      </c>
      <c r="Z7" s="237">
        <v>100800</v>
      </c>
      <c r="AA7" s="237">
        <v>64400</v>
      </c>
      <c r="AB7" s="237">
        <v>11200</v>
      </c>
      <c r="AC7" s="237">
        <v>25200</v>
      </c>
    </row>
    <row r="8" spans="1:29" ht="14.45" customHeight="1" x14ac:dyDescent="0.25">
      <c r="A8" s="234" t="s">
        <v>793</v>
      </c>
      <c r="B8" s="54" t="s">
        <v>253</v>
      </c>
      <c r="C8" s="54" t="s">
        <v>794</v>
      </c>
      <c r="D8" t="s">
        <v>62</v>
      </c>
      <c r="E8" t="s">
        <v>105</v>
      </c>
      <c r="F8" s="33" t="str">
        <f>IFERROR(VLOOKUP(D8,'Tabelas auxiliares'!$A$3:$B$61,2,FALSE),"")</f>
        <v>PROAP - PNAES</v>
      </c>
      <c r="G8" s="33" t="str">
        <f>IFERROR(VLOOKUP($B8,'Tabelas auxiliares'!$A$65:$C$102,2,FALSE),"")</f>
        <v>ASSISTÊNCIA - SOCIAIS</v>
      </c>
      <c r="H8" s="33" t="str">
        <f>IFERROR(VLOOKUP($B8,'Tabelas auxiliares'!$A$65:$C$102,3,FALSE),"")</f>
        <v>AUXILIO MORADIA / AUXILIO CRECHE / AUXILIO TRANSPORTE / BOLSA PERMANENCIA / BOLSA AUXILIO ALIMENTACAO AOS ESTUDANTES DE GRADUACAO / MONITORIA DE AÇÕES AFIRMATIVAS</v>
      </c>
      <c r="I8" s="235" t="s">
        <v>1786</v>
      </c>
      <c r="J8" s="235" t="s">
        <v>924</v>
      </c>
      <c r="K8" s="235" t="s">
        <v>1787</v>
      </c>
      <c r="L8" s="235" t="s">
        <v>1788</v>
      </c>
      <c r="M8" s="235" t="s">
        <v>153</v>
      </c>
      <c r="N8" s="235" t="s">
        <v>927</v>
      </c>
      <c r="O8" s="235" t="s">
        <v>928</v>
      </c>
      <c r="P8" s="235" t="s">
        <v>929</v>
      </c>
      <c r="Q8" s="235" t="s">
        <v>156</v>
      </c>
      <c r="R8" s="235" t="s">
        <v>153</v>
      </c>
      <c r="S8" s="235" t="s">
        <v>107</v>
      </c>
      <c r="T8" s="235" t="s">
        <v>152</v>
      </c>
      <c r="U8" s="235" t="s">
        <v>1779</v>
      </c>
      <c r="V8" s="235" t="s">
        <v>921</v>
      </c>
      <c r="W8" s="235" t="s">
        <v>922</v>
      </c>
      <c r="X8" s="33" t="str">
        <f t="shared" si="0"/>
        <v>3</v>
      </c>
      <c r="Y8" s="33" t="str">
        <f>IF(T8="","",IF(AND(T8&lt;&gt;'Tabelas auxiliares'!$B$239,T8&lt;&gt;'Tabelas auxiliares'!$B$240),"FOLHA DE PESSOAL",IF(X8='Tabelas auxiliares'!$A$240,"CUSTEIO",IF(X8='Tabelas auxiliares'!$A$239,"INVESTIMENTO","ERRO - VERIFICAR"))))</f>
        <v>CUSTEIO</v>
      </c>
      <c r="Z8" s="237">
        <v>24600</v>
      </c>
      <c r="AA8" s="237">
        <v>100</v>
      </c>
      <c r="AB8" s="236"/>
      <c r="AC8" s="237">
        <v>24500</v>
      </c>
    </row>
    <row r="9" spans="1:29" ht="14.45" customHeight="1" x14ac:dyDescent="0.25">
      <c r="A9" s="234" t="s">
        <v>793</v>
      </c>
      <c r="B9" s="54" t="s">
        <v>253</v>
      </c>
      <c r="C9" s="54" t="s">
        <v>905</v>
      </c>
      <c r="D9" t="s">
        <v>62</v>
      </c>
      <c r="E9" t="s">
        <v>105</v>
      </c>
      <c r="F9" s="33" t="str">
        <f>IFERROR(VLOOKUP(D9,'Tabelas auxiliares'!$A$3:$B$61,2,FALSE),"")</f>
        <v>PROAP - PNAES</v>
      </c>
      <c r="G9" s="33" t="str">
        <f>IFERROR(VLOOKUP($B9,'Tabelas auxiliares'!$A$65:$C$102,2,FALSE),"")</f>
        <v>ASSISTÊNCIA - SOCIAIS</v>
      </c>
      <c r="H9" s="33" t="str">
        <f>IFERROR(VLOOKUP($B9,'Tabelas auxiliares'!$A$65:$C$102,3,FALSE),"")</f>
        <v>AUXILIO MORADIA / AUXILIO CRECHE / AUXILIO TRANSPORTE / BOLSA PERMANENCIA / BOLSA AUXILIO ALIMENTACAO AOS ESTUDANTES DE GRADUACAO / MONITORIA DE AÇÕES AFIRMATIVAS</v>
      </c>
      <c r="I9" s="235" t="s">
        <v>1789</v>
      </c>
      <c r="J9" s="235" t="s">
        <v>1790</v>
      </c>
      <c r="K9" s="235" t="s">
        <v>1791</v>
      </c>
      <c r="L9" s="235" t="s">
        <v>1792</v>
      </c>
      <c r="M9" s="235" t="s">
        <v>153</v>
      </c>
      <c r="N9" s="235" t="s">
        <v>927</v>
      </c>
      <c r="O9" s="235" t="s">
        <v>155</v>
      </c>
      <c r="P9" s="235" t="s">
        <v>1793</v>
      </c>
      <c r="Q9" s="235" t="s">
        <v>156</v>
      </c>
      <c r="R9" s="235" t="s">
        <v>153</v>
      </c>
      <c r="S9" s="235" t="s">
        <v>107</v>
      </c>
      <c r="T9" s="235" t="s">
        <v>152</v>
      </c>
      <c r="U9" s="235" t="s">
        <v>1794</v>
      </c>
      <c r="V9" s="235" t="s">
        <v>921</v>
      </c>
      <c r="W9" s="235" t="s">
        <v>922</v>
      </c>
      <c r="X9" s="33" t="str">
        <f t="shared" si="0"/>
        <v>3</v>
      </c>
      <c r="Y9" s="33" t="str">
        <f>IF(T9="","",IF(AND(T9&lt;&gt;'Tabelas auxiliares'!$B$239,T9&lt;&gt;'Tabelas auxiliares'!$B$240),"FOLHA DE PESSOAL",IF(X9='Tabelas auxiliares'!$A$240,"CUSTEIO",IF(X9='Tabelas auxiliares'!$A$239,"INVESTIMENTO","ERRO - VERIFICAR"))))</f>
        <v>CUSTEIO</v>
      </c>
      <c r="Z9" s="237">
        <v>5200</v>
      </c>
      <c r="AA9" s="237">
        <v>5200</v>
      </c>
      <c r="AB9" s="236"/>
      <c r="AC9" s="236"/>
    </row>
    <row r="10" spans="1:29" ht="14.45" customHeight="1" x14ac:dyDescent="0.25">
      <c r="A10" s="234" t="s">
        <v>793</v>
      </c>
      <c r="B10" s="54" t="s">
        <v>253</v>
      </c>
      <c r="C10" s="54" t="s">
        <v>905</v>
      </c>
      <c r="D10" t="s">
        <v>62</v>
      </c>
      <c r="E10" t="s">
        <v>105</v>
      </c>
      <c r="F10" s="33" t="str">
        <f>IFERROR(VLOOKUP(D10,'Tabelas auxiliares'!$A$3:$B$61,2,FALSE),"")</f>
        <v>PROAP - PNAES</v>
      </c>
      <c r="G10" s="33" t="str">
        <f>IFERROR(VLOOKUP($B10,'Tabelas auxiliares'!$A$65:$C$102,2,FALSE),"")</f>
        <v>ASSISTÊNCIA - SOCIAIS</v>
      </c>
      <c r="H10" s="33" t="str">
        <f>IFERROR(VLOOKUP($B10,'Tabelas auxiliares'!$A$65:$C$102,3,FALSE),"")</f>
        <v>AUXILIO MORADIA / AUXILIO CRECHE / AUXILIO TRANSPORTE / BOLSA PERMANENCIA / BOLSA AUXILIO ALIMENTACAO AOS ESTUDANTES DE GRADUACAO / MONITORIA DE AÇÕES AFIRMATIVAS</v>
      </c>
      <c r="I10" s="235" t="s">
        <v>1795</v>
      </c>
      <c r="J10" s="235" t="s">
        <v>1796</v>
      </c>
      <c r="K10" s="235" t="s">
        <v>1797</v>
      </c>
      <c r="L10" s="235" t="s">
        <v>1798</v>
      </c>
      <c r="M10" s="235" t="s">
        <v>153</v>
      </c>
      <c r="N10" s="235" t="s">
        <v>154</v>
      </c>
      <c r="O10" s="235" t="s">
        <v>155</v>
      </c>
      <c r="P10" s="235" t="s">
        <v>188</v>
      </c>
      <c r="Q10" s="235" t="s">
        <v>156</v>
      </c>
      <c r="R10" s="235" t="s">
        <v>153</v>
      </c>
      <c r="S10" s="235" t="s">
        <v>107</v>
      </c>
      <c r="T10" s="235" t="s">
        <v>152</v>
      </c>
      <c r="U10" s="235" t="s">
        <v>106</v>
      </c>
      <c r="V10" s="235" t="s">
        <v>921</v>
      </c>
      <c r="W10" s="235" t="s">
        <v>922</v>
      </c>
      <c r="X10" s="33" t="str">
        <f t="shared" si="0"/>
        <v>3</v>
      </c>
      <c r="Y10" s="33" t="str">
        <f>IF(T10="","",IF(AND(T10&lt;&gt;'Tabelas auxiliares'!$B$239,T10&lt;&gt;'Tabelas auxiliares'!$B$240),"FOLHA DE PESSOAL",IF(X10='Tabelas auxiliares'!$A$240,"CUSTEIO",IF(X10='Tabelas auxiliares'!$A$239,"INVESTIMENTO","ERRO - VERIFICAR"))))</f>
        <v>CUSTEIO</v>
      </c>
      <c r="Z10" s="237">
        <v>1200</v>
      </c>
      <c r="AA10" s="237">
        <v>1200</v>
      </c>
      <c r="AB10" s="236"/>
      <c r="AC10" s="236"/>
    </row>
    <row r="11" spans="1:29" x14ac:dyDescent="0.25">
      <c r="A11" s="234" t="s">
        <v>793</v>
      </c>
      <c r="B11" s="54" t="s">
        <v>253</v>
      </c>
      <c r="C11" s="54" t="s">
        <v>905</v>
      </c>
      <c r="D11" t="s">
        <v>62</v>
      </c>
      <c r="E11" t="s">
        <v>105</v>
      </c>
      <c r="F11" s="33" t="str">
        <f>IFERROR(VLOOKUP(D11,'Tabelas auxiliares'!$A$3:$B$61,2,FALSE),"")</f>
        <v>PROAP - PNAES</v>
      </c>
      <c r="G11" s="33" t="str">
        <f>IFERROR(VLOOKUP($B11,'Tabelas auxiliares'!$A$65:$C$102,2,FALSE),"")</f>
        <v>ASSISTÊNCIA - SOCIAIS</v>
      </c>
      <c r="H11" s="33" t="str">
        <f>IFERROR(VLOOKUP($B11,'Tabelas auxiliares'!$A$65:$C$102,3,FALSE),"")</f>
        <v>AUXILIO MORADIA / AUXILIO CRECHE / AUXILIO TRANSPORTE / BOLSA PERMANENCIA / BOLSA AUXILIO ALIMENTACAO AOS ESTUDANTES DE GRADUACAO / MONITORIA DE AÇÕES AFIRMATIVAS</v>
      </c>
      <c r="I11" s="235" t="s">
        <v>1799</v>
      </c>
      <c r="J11" s="235" t="s">
        <v>1800</v>
      </c>
      <c r="K11" s="235" t="s">
        <v>1801</v>
      </c>
      <c r="L11" s="235" t="s">
        <v>1802</v>
      </c>
      <c r="M11" s="235" t="s">
        <v>153</v>
      </c>
      <c r="N11" s="235" t="s">
        <v>154</v>
      </c>
      <c r="O11" s="235" t="s">
        <v>155</v>
      </c>
      <c r="P11" s="235" t="s">
        <v>188</v>
      </c>
      <c r="Q11" s="235" t="s">
        <v>156</v>
      </c>
      <c r="R11" s="235" t="s">
        <v>153</v>
      </c>
      <c r="S11" s="235" t="s">
        <v>107</v>
      </c>
      <c r="T11" s="235" t="s">
        <v>152</v>
      </c>
      <c r="U11" s="235" t="s">
        <v>106</v>
      </c>
      <c r="V11" s="235" t="s">
        <v>921</v>
      </c>
      <c r="W11" s="235" t="s">
        <v>922</v>
      </c>
      <c r="X11" s="33" t="str">
        <f t="shared" si="0"/>
        <v>3</v>
      </c>
      <c r="Y11" s="33" t="str">
        <f>IF(T11="","",IF(AND(T11&lt;&gt;'Tabelas auxiliares'!$B$239,T11&lt;&gt;'Tabelas auxiliares'!$B$240),"FOLHA DE PESSOAL",IF(X11='Tabelas auxiliares'!$A$240,"CUSTEIO",IF(X11='Tabelas auxiliares'!$A$239,"INVESTIMENTO","ERRO - VERIFICAR"))))</f>
        <v>CUSTEIO</v>
      </c>
      <c r="Z11" s="237">
        <v>4800</v>
      </c>
      <c r="AA11" s="237">
        <v>4800</v>
      </c>
      <c r="AB11" s="236"/>
      <c r="AC11" s="236"/>
    </row>
    <row r="12" spans="1:29" ht="14.45" customHeight="1" x14ac:dyDescent="0.25">
      <c r="A12" s="234" t="s">
        <v>793</v>
      </c>
      <c r="B12" s="54" t="s">
        <v>253</v>
      </c>
      <c r="C12" s="54" t="s">
        <v>905</v>
      </c>
      <c r="D12" t="s">
        <v>62</v>
      </c>
      <c r="E12" t="s">
        <v>105</v>
      </c>
      <c r="F12" s="33" t="str">
        <f>IFERROR(VLOOKUP(D12,'Tabelas auxiliares'!$A$3:$B$61,2,FALSE),"")</f>
        <v>PROAP - PNAES</v>
      </c>
      <c r="G12" s="33" t="str">
        <f>IFERROR(VLOOKUP($B12,'Tabelas auxiliares'!$A$65:$C$102,2,FALSE),"")</f>
        <v>ASSISTÊNCIA - SOCIAIS</v>
      </c>
      <c r="H12" s="33" t="str">
        <f>IFERROR(VLOOKUP($B12,'Tabelas auxiliares'!$A$65:$C$102,3,FALSE),"")</f>
        <v>AUXILIO MORADIA / AUXILIO CRECHE / AUXILIO TRANSPORTE / BOLSA PERMANENCIA / BOLSA AUXILIO ALIMENTACAO AOS ESTUDANTES DE GRADUACAO / MONITORIA DE AÇÕES AFIRMATIVAS</v>
      </c>
      <c r="I12" s="235" t="s">
        <v>1799</v>
      </c>
      <c r="J12" s="235" t="s">
        <v>1800</v>
      </c>
      <c r="K12" s="235" t="s">
        <v>1803</v>
      </c>
      <c r="L12" s="235" t="s">
        <v>1802</v>
      </c>
      <c r="M12" s="235" t="s">
        <v>153</v>
      </c>
      <c r="N12" s="235" t="s">
        <v>927</v>
      </c>
      <c r="O12" s="235" t="s">
        <v>928</v>
      </c>
      <c r="P12" s="235" t="s">
        <v>929</v>
      </c>
      <c r="Q12" s="235" t="s">
        <v>156</v>
      </c>
      <c r="R12" s="235" t="s">
        <v>153</v>
      </c>
      <c r="S12" s="235" t="s">
        <v>107</v>
      </c>
      <c r="T12" s="235" t="s">
        <v>152</v>
      </c>
      <c r="U12" s="235" t="s">
        <v>1779</v>
      </c>
      <c r="V12" s="235" t="s">
        <v>921</v>
      </c>
      <c r="W12" s="235" t="s">
        <v>922</v>
      </c>
      <c r="X12" s="33" t="str">
        <f t="shared" si="0"/>
        <v>3</v>
      </c>
      <c r="Y12" s="33" t="str">
        <f>IF(T12="","",IF(AND(T12&lt;&gt;'Tabelas auxiliares'!$B$239,T12&lt;&gt;'Tabelas auxiliares'!$B$240),"FOLHA DE PESSOAL",IF(X12='Tabelas auxiliares'!$A$240,"CUSTEIO",IF(X12='Tabelas auxiliares'!$A$239,"INVESTIMENTO","ERRO - VERIFICAR"))))</f>
        <v>CUSTEIO</v>
      </c>
      <c r="Z12" s="237">
        <v>1600</v>
      </c>
      <c r="AA12" s="237">
        <v>1600</v>
      </c>
      <c r="AB12" s="236"/>
      <c r="AC12" s="236"/>
    </row>
    <row r="13" spans="1:29" ht="14.45" customHeight="1" x14ac:dyDescent="0.25">
      <c r="A13" s="234" t="s">
        <v>793</v>
      </c>
      <c r="B13" s="54" t="s">
        <v>253</v>
      </c>
      <c r="C13" s="54" t="s">
        <v>905</v>
      </c>
      <c r="D13" t="s">
        <v>62</v>
      </c>
      <c r="E13" t="s">
        <v>105</v>
      </c>
      <c r="F13" s="33" t="str">
        <f>IFERROR(VLOOKUP(D13,'Tabelas auxiliares'!$A$3:$B$61,2,FALSE),"")</f>
        <v>PROAP - PNAES</v>
      </c>
      <c r="G13" s="33" t="str">
        <f>IFERROR(VLOOKUP($B13,'Tabelas auxiliares'!$A$65:$C$102,2,FALSE),"")</f>
        <v>ASSISTÊNCIA - SOCIAIS</v>
      </c>
      <c r="H13" s="33" t="str">
        <f>IFERROR(VLOOKUP($B13,'Tabelas auxiliares'!$A$65:$C$102,3,FALSE),"")</f>
        <v>AUXILIO MORADIA / AUXILIO CRECHE / AUXILIO TRANSPORTE / BOLSA PERMANENCIA / BOLSA AUXILIO ALIMENTACAO AOS ESTUDANTES DE GRADUACAO / MONITORIA DE AÇÕES AFIRMATIVAS</v>
      </c>
      <c r="I13" s="235" t="s">
        <v>1799</v>
      </c>
      <c r="J13" s="235" t="s">
        <v>1804</v>
      </c>
      <c r="K13" s="235" t="s">
        <v>1805</v>
      </c>
      <c r="L13" s="235" t="s">
        <v>1806</v>
      </c>
      <c r="M13" s="235" t="s">
        <v>153</v>
      </c>
      <c r="N13" s="235" t="s">
        <v>927</v>
      </c>
      <c r="O13" s="235" t="s">
        <v>155</v>
      </c>
      <c r="P13" s="235" t="s">
        <v>1793</v>
      </c>
      <c r="Q13" s="235" t="s">
        <v>156</v>
      </c>
      <c r="R13" s="235" t="s">
        <v>153</v>
      </c>
      <c r="S13" s="235" t="s">
        <v>107</v>
      </c>
      <c r="T13" s="235" t="s">
        <v>152</v>
      </c>
      <c r="U13" s="235" t="s">
        <v>1794</v>
      </c>
      <c r="V13" s="235" t="s">
        <v>921</v>
      </c>
      <c r="W13" s="235" t="s">
        <v>922</v>
      </c>
      <c r="X13" s="33" t="str">
        <f t="shared" si="0"/>
        <v>3</v>
      </c>
      <c r="Y13" s="33" t="str">
        <f>IF(T13="","",IF(AND(T13&lt;&gt;'Tabelas auxiliares'!$B$239,T13&lt;&gt;'Tabelas auxiliares'!$B$240),"FOLHA DE PESSOAL",IF(X13='Tabelas auxiliares'!$A$240,"CUSTEIO",IF(X13='Tabelas auxiliares'!$A$239,"INVESTIMENTO","ERRO - VERIFICAR"))))</f>
        <v>CUSTEIO</v>
      </c>
      <c r="Z13" s="237">
        <v>12500</v>
      </c>
      <c r="AA13" s="237">
        <v>12500</v>
      </c>
      <c r="AB13" s="236"/>
      <c r="AC13" s="236"/>
    </row>
    <row r="14" spans="1:29" ht="14.45" customHeight="1" x14ac:dyDescent="0.25">
      <c r="A14" s="234" t="s">
        <v>793</v>
      </c>
      <c r="B14" s="54" t="s">
        <v>253</v>
      </c>
      <c r="C14" s="54" t="s">
        <v>905</v>
      </c>
      <c r="D14" t="s">
        <v>62</v>
      </c>
      <c r="E14" t="s">
        <v>105</v>
      </c>
      <c r="F14" s="33" t="str">
        <f>IFERROR(VLOOKUP(D14,'Tabelas auxiliares'!$A$3:$B$61,2,FALSE),"")</f>
        <v>PROAP - PNAES</v>
      </c>
      <c r="G14" s="33" t="str">
        <f>IFERROR(VLOOKUP($B14,'Tabelas auxiliares'!$A$65:$C$102,2,FALSE),"")</f>
        <v>ASSISTÊNCIA - SOCIAIS</v>
      </c>
      <c r="H14" s="33" t="str">
        <f>IFERROR(VLOOKUP($B14,'Tabelas auxiliares'!$A$65:$C$102,3,FALSE),"")</f>
        <v>AUXILIO MORADIA / AUXILIO CRECHE / AUXILIO TRANSPORTE / BOLSA PERMANENCIA / BOLSA AUXILIO ALIMENTACAO AOS ESTUDANTES DE GRADUACAO / MONITORIA DE AÇÕES AFIRMATIVAS</v>
      </c>
      <c r="I14" s="235" t="s">
        <v>1807</v>
      </c>
      <c r="J14" s="235" t="s">
        <v>1808</v>
      </c>
      <c r="K14" s="235" t="s">
        <v>1809</v>
      </c>
      <c r="L14" s="235" t="s">
        <v>1810</v>
      </c>
      <c r="M14" s="235" t="s">
        <v>153</v>
      </c>
      <c r="N14" s="235" t="s">
        <v>157</v>
      </c>
      <c r="O14" s="235" t="s">
        <v>155</v>
      </c>
      <c r="P14" s="235" t="s">
        <v>505</v>
      </c>
      <c r="Q14" s="235" t="s">
        <v>156</v>
      </c>
      <c r="R14" s="235" t="s">
        <v>153</v>
      </c>
      <c r="S14" s="235" t="s">
        <v>107</v>
      </c>
      <c r="T14" s="235" t="s">
        <v>216</v>
      </c>
      <c r="U14" s="235" t="s">
        <v>1811</v>
      </c>
      <c r="V14" s="235" t="s">
        <v>921</v>
      </c>
      <c r="W14" s="235" t="s">
        <v>922</v>
      </c>
      <c r="X14" s="33" t="str">
        <f t="shared" si="0"/>
        <v>3</v>
      </c>
      <c r="Y14" s="33" t="str">
        <f>IF(T14="","",IF(AND(T14&lt;&gt;'Tabelas auxiliares'!$B$239,T14&lt;&gt;'Tabelas auxiliares'!$B$240),"FOLHA DE PESSOAL",IF(X14='Tabelas auxiliares'!$A$240,"CUSTEIO",IF(X14='Tabelas auxiliares'!$A$239,"INVESTIMENTO","ERRO - VERIFICAR"))))</f>
        <v>CUSTEIO</v>
      </c>
      <c r="Z14" s="237">
        <v>42400</v>
      </c>
      <c r="AA14" s="237">
        <v>42400</v>
      </c>
      <c r="AB14" s="236"/>
      <c r="AC14" s="236"/>
    </row>
    <row r="15" spans="1:29" x14ac:dyDescent="0.25">
      <c r="A15" s="234" t="s">
        <v>793</v>
      </c>
      <c r="B15" s="54" t="s">
        <v>253</v>
      </c>
      <c r="C15" s="54" t="s">
        <v>905</v>
      </c>
      <c r="D15" t="s">
        <v>62</v>
      </c>
      <c r="E15" t="s">
        <v>105</v>
      </c>
      <c r="F15" s="33" t="str">
        <f>IFERROR(VLOOKUP(D15,'Tabelas auxiliares'!$A$3:$B$61,2,FALSE),"")</f>
        <v>PROAP - PNAES</v>
      </c>
      <c r="G15" s="33" t="str">
        <f>IFERROR(VLOOKUP($B15,'Tabelas auxiliares'!$A$65:$C$102,2,FALSE),"")</f>
        <v>ASSISTÊNCIA - SOCIAIS</v>
      </c>
      <c r="H15" s="33" t="str">
        <f>IFERROR(VLOOKUP($B15,'Tabelas auxiliares'!$A$65:$C$102,3,FALSE),"")</f>
        <v>AUXILIO MORADIA / AUXILIO CRECHE / AUXILIO TRANSPORTE / BOLSA PERMANENCIA / BOLSA AUXILIO ALIMENTACAO AOS ESTUDANTES DE GRADUACAO / MONITORIA DE AÇÕES AFIRMATIVAS</v>
      </c>
      <c r="I15" s="235" t="s">
        <v>1812</v>
      </c>
      <c r="J15" s="235" t="s">
        <v>1813</v>
      </c>
      <c r="K15" s="235" t="s">
        <v>1814</v>
      </c>
      <c r="L15" s="235" t="s">
        <v>1815</v>
      </c>
      <c r="M15" s="235" t="s">
        <v>153</v>
      </c>
      <c r="N15" s="235" t="s">
        <v>154</v>
      </c>
      <c r="O15" s="235" t="s">
        <v>155</v>
      </c>
      <c r="P15" s="235" t="s">
        <v>188</v>
      </c>
      <c r="Q15" s="235" t="s">
        <v>156</v>
      </c>
      <c r="R15" s="235" t="s">
        <v>153</v>
      </c>
      <c r="S15" s="235" t="s">
        <v>107</v>
      </c>
      <c r="T15" s="235" t="s">
        <v>152</v>
      </c>
      <c r="U15" s="235" t="s">
        <v>106</v>
      </c>
      <c r="V15" s="235" t="s">
        <v>921</v>
      </c>
      <c r="W15" s="235" t="s">
        <v>922</v>
      </c>
      <c r="X15" s="33" t="str">
        <f t="shared" si="0"/>
        <v>3</v>
      </c>
      <c r="Y15" s="33" t="str">
        <f>IF(T15="","",IF(AND(T15&lt;&gt;'Tabelas auxiliares'!$B$239,T15&lt;&gt;'Tabelas auxiliares'!$B$240),"FOLHA DE PESSOAL",IF(X15='Tabelas auxiliares'!$A$240,"CUSTEIO",IF(X15='Tabelas auxiliares'!$A$239,"INVESTIMENTO","ERRO - VERIFICAR"))))</f>
        <v>CUSTEIO</v>
      </c>
      <c r="Z15" s="237">
        <v>4366</v>
      </c>
      <c r="AA15" s="237">
        <v>4366</v>
      </c>
      <c r="AB15" s="236"/>
      <c r="AC15" s="236"/>
    </row>
    <row r="16" spans="1:29" ht="14.45" customHeight="1" x14ac:dyDescent="0.25">
      <c r="A16" s="234" t="s">
        <v>793</v>
      </c>
      <c r="B16" s="54" t="s">
        <v>253</v>
      </c>
      <c r="C16" s="54" t="s">
        <v>905</v>
      </c>
      <c r="D16" t="s">
        <v>62</v>
      </c>
      <c r="E16" t="s">
        <v>105</v>
      </c>
      <c r="F16" s="33" t="str">
        <f>IFERROR(VLOOKUP(D16,'Tabelas auxiliares'!$A$3:$B$61,2,FALSE),"")</f>
        <v>PROAP - PNAES</v>
      </c>
      <c r="G16" s="33" t="str">
        <f>IFERROR(VLOOKUP($B16,'Tabelas auxiliares'!$A$65:$C$102,2,FALSE),"")</f>
        <v>ASSISTÊNCIA - SOCIAIS</v>
      </c>
      <c r="H16" s="33" t="str">
        <f>IFERROR(VLOOKUP($B16,'Tabelas auxiliares'!$A$65:$C$102,3,FALSE),"")</f>
        <v>AUXILIO MORADIA / AUXILIO CRECHE / AUXILIO TRANSPORTE / BOLSA PERMANENCIA / BOLSA AUXILIO ALIMENTACAO AOS ESTUDANTES DE GRADUACAO / MONITORIA DE AÇÕES AFIRMATIVAS</v>
      </c>
      <c r="I16" s="235" t="s">
        <v>464</v>
      </c>
      <c r="J16" s="235" t="s">
        <v>1816</v>
      </c>
      <c r="K16" s="235" t="s">
        <v>1817</v>
      </c>
      <c r="L16" s="235" t="s">
        <v>1818</v>
      </c>
      <c r="M16" s="235" t="s">
        <v>1819</v>
      </c>
      <c r="N16" s="235" t="s">
        <v>927</v>
      </c>
      <c r="O16" s="235" t="s">
        <v>155</v>
      </c>
      <c r="P16" s="235" t="s">
        <v>1793</v>
      </c>
      <c r="Q16" s="235" t="s">
        <v>156</v>
      </c>
      <c r="R16" s="235" t="s">
        <v>153</v>
      </c>
      <c r="S16" s="235" t="s">
        <v>107</v>
      </c>
      <c r="T16" s="235" t="s">
        <v>152</v>
      </c>
      <c r="U16" s="235" t="s">
        <v>1794</v>
      </c>
      <c r="V16" s="235" t="s">
        <v>1820</v>
      </c>
      <c r="W16" s="235" t="s">
        <v>1821</v>
      </c>
      <c r="X16" s="33" t="str">
        <f t="shared" si="0"/>
        <v>3</v>
      </c>
      <c r="Y16" s="33" t="str">
        <f>IF(T16="","",IF(AND(T16&lt;&gt;'Tabelas auxiliares'!$B$239,T16&lt;&gt;'Tabelas auxiliares'!$B$240),"FOLHA DE PESSOAL",IF(X16='Tabelas auxiliares'!$A$240,"CUSTEIO",IF(X16='Tabelas auxiliares'!$A$239,"INVESTIMENTO","ERRO - VERIFICAR"))))</f>
        <v>CUSTEIO</v>
      </c>
      <c r="Z16" s="237">
        <v>4763.13</v>
      </c>
      <c r="AA16" s="237">
        <v>3819.46</v>
      </c>
      <c r="AB16" s="237">
        <v>92.82</v>
      </c>
      <c r="AC16" s="237">
        <v>850.85</v>
      </c>
    </row>
    <row r="17" spans="1:29" ht="14.45" customHeight="1" x14ac:dyDescent="0.25">
      <c r="A17" s="234" t="s">
        <v>793</v>
      </c>
      <c r="B17" s="54" t="s">
        <v>253</v>
      </c>
      <c r="C17" s="54" t="s">
        <v>905</v>
      </c>
      <c r="D17" t="s">
        <v>62</v>
      </c>
      <c r="E17" t="s">
        <v>105</v>
      </c>
      <c r="F17" s="33" t="str">
        <f>IFERROR(VLOOKUP(D17,'Tabelas auxiliares'!$A$3:$B$61,2,FALSE),"")</f>
        <v>PROAP - PNAES</v>
      </c>
      <c r="G17" s="33" t="str">
        <f>IFERROR(VLOOKUP($B17,'Tabelas auxiliares'!$A$65:$C$102,2,FALSE),"")</f>
        <v>ASSISTÊNCIA - SOCIAIS</v>
      </c>
      <c r="H17" s="33" t="str">
        <f>IFERROR(VLOOKUP($B17,'Tabelas auxiliares'!$A$65:$C$102,3,FALSE),"")</f>
        <v>AUXILIO MORADIA / AUXILIO CRECHE / AUXILIO TRANSPORTE / BOLSA PERMANENCIA / BOLSA AUXILIO ALIMENTACAO AOS ESTUDANTES DE GRADUACAO / MONITORIA DE AÇÕES AFIRMATIVAS</v>
      </c>
      <c r="I17" s="235" t="s">
        <v>464</v>
      </c>
      <c r="J17" s="235" t="s">
        <v>1816</v>
      </c>
      <c r="K17" s="235" t="s">
        <v>1822</v>
      </c>
      <c r="L17" s="235" t="s">
        <v>1818</v>
      </c>
      <c r="M17" s="235" t="s">
        <v>1819</v>
      </c>
      <c r="N17" s="235" t="s">
        <v>927</v>
      </c>
      <c r="O17" s="235" t="s">
        <v>155</v>
      </c>
      <c r="P17" s="235" t="s">
        <v>1793</v>
      </c>
      <c r="Q17" s="235" t="s">
        <v>156</v>
      </c>
      <c r="R17" s="235" t="s">
        <v>153</v>
      </c>
      <c r="S17" s="235" t="s">
        <v>107</v>
      </c>
      <c r="T17" s="235" t="s">
        <v>152</v>
      </c>
      <c r="U17" s="235" t="s">
        <v>1794</v>
      </c>
      <c r="V17" s="235" t="s">
        <v>1820</v>
      </c>
      <c r="W17" s="235" t="s">
        <v>1821</v>
      </c>
      <c r="X17" s="33" t="str">
        <f t="shared" si="0"/>
        <v>3</v>
      </c>
      <c r="Y17" s="33" t="str">
        <f>IF(T17="","",IF(AND(T17&lt;&gt;'Tabelas auxiliares'!$B$239,T17&lt;&gt;'Tabelas auxiliares'!$B$240),"FOLHA DE PESSOAL",IF(X17='Tabelas auxiliares'!$A$240,"CUSTEIO",IF(X17='Tabelas auxiliares'!$A$239,"INVESTIMENTO","ERRO - VERIFICAR"))))</f>
        <v>CUSTEIO</v>
      </c>
      <c r="Z17" s="237">
        <v>39280.230000000003</v>
      </c>
      <c r="AA17" s="237">
        <v>34004.959999999999</v>
      </c>
      <c r="AB17" s="237">
        <v>693.62</v>
      </c>
      <c r="AC17" s="237">
        <v>4581.6499999999996</v>
      </c>
    </row>
    <row r="18" spans="1:29" ht="14.45" customHeight="1" x14ac:dyDescent="0.25">
      <c r="A18" s="234" t="s">
        <v>793</v>
      </c>
      <c r="B18" s="54" t="s">
        <v>253</v>
      </c>
      <c r="C18" s="54" t="s">
        <v>905</v>
      </c>
      <c r="D18" t="s">
        <v>62</v>
      </c>
      <c r="E18" t="s">
        <v>105</v>
      </c>
      <c r="F18" s="33" t="str">
        <f>IFERROR(VLOOKUP(D18,'Tabelas auxiliares'!$A$3:$B$61,2,FALSE),"")</f>
        <v>PROAP - PNAES</v>
      </c>
      <c r="G18" s="33" t="str">
        <f>IFERROR(VLOOKUP($B18,'Tabelas auxiliares'!$A$65:$C$102,2,FALSE),"")</f>
        <v>ASSISTÊNCIA - SOCIAIS</v>
      </c>
      <c r="H18" s="33" t="str">
        <f>IFERROR(VLOOKUP($B18,'Tabelas auxiliares'!$A$65:$C$102,3,FALSE),"")</f>
        <v>AUXILIO MORADIA / AUXILIO CRECHE / AUXILIO TRANSPORTE / BOLSA PERMANENCIA / BOLSA AUXILIO ALIMENTACAO AOS ESTUDANTES DE GRADUACAO / MONITORIA DE AÇÕES AFIRMATIVAS</v>
      </c>
      <c r="I18" s="235" t="s">
        <v>464</v>
      </c>
      <c r="J18" s="235" t="s">
        <v>1816</v>
      </c>
      <c r="K18" s="235" t="s">
        <v>1823</v>
      </c>
      <c r="L18" s="235" t="s">
        <v>1818</v>
      </c>
      <c r="M18" s="235" t="s">
        <v>1819</v>
      </c>
      <c r="N18" s="235" t="s">
        <v>927</v>
      </c>
      <c r="O18" s="235" t="s">
        <v>155</v>
      </c>
      <c r="P18" s="235" t="s">
        <v>1793</v>
      </c>
      <c r="Q18" s="235" t="s">
        <v>156</v>
      </c>
      <c r="R18" s="235" t="s">
        <v>153</v>
      </c>
      <c r="S18" s="235" t="s">
        <v>107</v>
      </c>
      <c r="T18" s="235" t="s">
        <v>152</v>
      </c>
      <c r="U18" s="235" t="s">
        <v>1794</v>
      </c>
      <c r="V18" s="235" t="s">
        <v>1820</v>
      </c>
      <c r="W18" s="235" t="s">
        <v>1821</v>
      </c>
      <c r="X18" s="33" t="str">
        <f t="shared" si="0"/>
        <v>3</v>
      </c>
      <c r="Y18" s="33" t="str">
        <f>IF(T18="","",IF(AND(T18&lt;&gt;'Tabelas auxiliares'!$B$239,T18&lt;&gt;'Tabelas auxiliares'!$B$240),"FOLHA DE PESSOAL",IF(X18='Tabelas auxiliares'!$A$240,"CUSTEIO",IF(X18='Tabelas auxiliares'!$A$239,"INVESTIMENTO","ERRO - VERIFICAR"))))</f>
        <v>CUSTEIO</v>
      </c>
      <c r="Z18" s="237">
        <v>39026.480000000003</v>
      </c>
      <c r="AA18" s="237">
        <v>29961.06</v>
      </c>
      <c r="AB18" s="236"/>
      <c r="AC18" s="237">
        <v>9065.42</v>
      </c>
    </row>
    <row r="19" spans="1:29" ht="14.45" customHeight="1" x14ac:dyDescent="0.25">
      <c r="A19" s="234" t="s">
        <v>793</v>
      </c>
      <c r="B19" s="54" t="s">
        <v>253</v>
      </c>
      <c r="C19" s="54" t="s">
        <v>905</v>
      </c>
      <c r="D19" t="s">
        <v>62</v>
      </c>
      <c r="E19" t="s">
        <v>105</v>
      </c>
      <c r="F19" s="33" t="str">
        <f>IFERROR(VLOOKUP(D19,'Tabelas auxiliares'!$A$3:$B$61,2,FALSE),"")</f>
        <v>PROAP - PNAES</v>
      </c>
      <c r="G19" s="33" t="str">
        <f>IFERROR(VLOOKUP($B19,'Tabelas auxiliares'!$A$65:$C$102,2,FALSE),"")</f>
        <v>ASSISTÊNCIA - SOCIAIS</v>
      </c>
      <c r="H19" s="33" t="str">
        <f>IFERROR(VLOOKUP($B19,'Tabelas auxiliares'!$A$65:$C$102,3,FALSE),"")</f>
        <v>AUXILIO MORADIA / AUXILIO CRECHE / AUXILIO TRANSPORTE / BOLSA PERMANENCIA / BOLSA AUXILIO ALIMENTACAO AOS ESTUDANTES DE GRADUACAO / MONITORIA DE AÇÕES AFIRMATIVAS</v>
      </c>
      <c r="I19" s="235" t="s">
        <v>464</v>
      </c>
      <c r="J19" s="235" t="s">
        <v>1816</v>
      </c>
      <c r="K19" s="235" t="s">
        <v>1824</v>
      </c>
      <c r="L19" s="235" t="s">
        <v>1818</v>
      </c>
      <c r="M19" s="235" t="s">
        <v>1819</v>
      </c>
      <c r="N19" s="235" t="s">
        <v>927</v>
      </c>
      <c r="O19" s="235" t="s">
        <v>155</v>
      </c>
      <c r="P19" s="235" t="s">
        <v>1793</v>
      </c>
      <c r="Q19" s="235" t="s">
        <v>156</v>
      </c>
      <c r="R19" s="235" t="s">
        <v>153</v>
      </c>
      <c r="S19" s="235" t="s">
        <v>107</v>
      </c>
      <c r="T19" s="235" t="s">
        <v>152</v>
      </c>
      <c r="U19" s="235" t="s">
        <v>1794</v>
      </c>
      <c r="V19" s="235" t="s">
        <v>1820</v>
      </c>
      <c r="W19" s="235" t="s">
        <v>1821</v>
      </c>
      <c r="X19" s="33" t="str">
        <f t="shared" si="0"/>
        <v>3</v>
      </c>
      <c r="Y19" s="33" t="str">
        <f>IF(T19="","",IF(AND(T19&lt;&gt;'Tabelas auxiliares'!$B$239,T19&lt;&gt;'Tabelas auxiliares'!$B$240),"FOLHA DE PESSOAL",IF(X19='Tabelas auxiliares'!$A$240,"CUSTEIO",IF(X19='Tabelas auxiliares'!$A$239,"INVESTIMENTO","ERRO - VERIFICAR"))))</f>
        <v>CUSTEIO</v>
      </c>
      <c r="Z19" s="237">
        <v>28489.43</v>
      </c>
      <c r="AA19" s="237">
        <v>13607.29</v>
      </c>
      <c r="AB19" s="236"/>
      <c r="AC19" s="237">
        <v>14882.14</v>
      </c>
    </row>
    <row r="20" spans="1:29" ht="14.45" customHeight="1" x14ac:dyDescent="0.25">
      <c r="A20" s="234" t="s">
        <v>793</v>
      </c>
      <c r="B20" s="54" t="s">
        <v>253</v>
      </c>
      <c r="C20" s="54" t="s">
        <v>905</v>
      </c>
      <c r="D20" t="s">
        <v>62</v>
      </c>
      <c r="E20" t="s">
        <v>105</v>
      </c>
      <c r="F20" s="33" t="str">
        <f>IFERROR(VLOOKUP(D20,'Tabelas auxiliares'!$A$3:$B$61,2,FALSE),"")</f>
        <v>PROAP - PNAES</v>
      </c>
      <c r="G20" s="33" t="str">
        <f>IFERROR(VLOOKUP($B20,'Tabelas auxiliares'!$A$65:$C$102,2,FALSE),"")</f>
        <v>ASSISTÊNCIA - SOCIAIS</v>
      </c>
      <c r="H20" s="33" t="str">
        <f>IFERROR(VLOOKUP($B20,'Tabelas auxiliares'!$A$65:$C$102,3,FALSE),"")</f>
        <v>AUXILIO MORADIA / AUXILIO CRECHE / AUXILIO TRANSPORTE / BOLSA PERMANENCIA / BOLSA AUXILIO ALIMENTACAO AOS ESTUDANTES DE GRADUACAO / MONITORIA DE AÇÕES AFIRMATIVAS</v>
      </c>
      <c r="I20" s="235" t="s">
        <v>464</v>
      </c>
      <c r="J20" s="235" t="s">
        <v>1816</v>
      </c>
      <c r="K20" s="235" t="s">
        <v>1825</v>
      </c>
      <c r="L20" s="235" t="s">
        <v>1818</v>
      </c>
      <c r="M20" s="235" t="s">
        <v>1819</v>
      </c>
      <c r="N20" s="235" t="s">
        <v>927</v>
      </c>
      <c r="O20" s="235" t="s">
        <v>155</v>
      </c>
      <c r="P20" s="235" t="s">
        <v>1793</v>
      </c>
      <c r="Q20" s="235" t="s">
        <v>156</v>
      </c>
      <c r="R20" s="235" t="s">
        <v>153</v>
      </c>
      <c r="S20" s="235" t="s">
        <v>107</v>
      </c>
      <c r="T20" s="235" t="s">
        <v>152</v>
      </c>
      <c r="U20" s="235" t="s">
        <v>1794</v>
      </c>
      <c r="V20" s="235" t="s">
        <v>1820</v>
      </c>
      <c r="W20" s="235" t="s">
        <v>1821</v>
      </c>
      <c r="X20" s="33" t="str">
        <f t="shared" si="0"/>
        <v>3</v>
      </c>
      <c r="Y20" s="33" t="str">
        <f>IF(T20="","",IF(AND(T20&lt;&gt;'Tabelas auxiliares'!$B$239,T20&lt;&gt;'Tabelas auxiliares'!$B$240),"FOLHA DE PESSOAL",IF(X20='Tabelas auxiliares'!$A$240,"CUSTEIO",IF(X20='Tabelas auxiliares'!$A$239,"INVESTIMENTO","ERRO - VERIFICAR"))))</f>
        <v>CUSTEIO</v>
      </c>
      <c r="Z20" s="237">
        <v>66168.800000000003</v>
      </c>
      <c r="AA20" s="237">
        <v>51271.19</v>
      </c>
      <c r="AB20" s="236"/>
      <c r="AC20" s="237">
        <v>14897.61</v>
      </c>
    </row>
    <row r="21" spans="1:29" ht="14.45" customHeight="1" x14ac:dyDescent="0.25">
      <c r="A21" s="234" t="s">
        <v>793</v>
      </c>
      <c r="B21" s="54" t="s">
        <v>253</v>
      </c>
      <c r="C21" s="54" t="s">
        <v>905</v>
      </c>
      <c r="D21" t="s">
        <v>62</v>
      </c>
      <c r="E21" t="s">
        <v>105</v>
      </c>
      <c r="F21" s="33" t="str">
        <f>IFERROR(VLOOKUP(D21,'Tabelas auxiliares'!$A$3:$B$61,2,FALSE),"")</f>
        <v>PROAP - PNAES</v>
      </c>
      <c r="G21" s="33" t="str">
        <f>IFERROR(VLOOKUP($B21,'Tabelas auxiliares'!$A$65:$C$102,2,FALSE),"")</f>
        <v>ASSISTÊNCIA - SOCIAIS</v>
      </c>
      <c r="H21" s="33" t="str">
        <f>IFERROR(VLOOKUP($B21,'Tabelas auxiliares'!$A$65:$C$102,3,FALSE),"")</f>
        <v>AUXILIO MORADIA / AUXILIO CRECHE / AUXILIO TRANSPORTE / BOLSA PERMANENCIA / BOLSA AUXILIO ALIMENTACAO AOS ESTUDANTES DE GRADUACAO / MONITORIA DE AÇÕES AFIRMATIVAS</v>
      </c>
      <c r="I21" s="235" t="s">
        <v>464</v>
      </c>
      <c r="J21" s="235" t="s">
        <v>1816</v>
      </c>
      <c r="K21" s="235" t="s">
        <v>1826</v>
      </c>
      <c r="L21" s="235" t="s">
        <v>1818</v>
      </c>
      <c r="M21" s="235" t="s">
        <v>1819</v>
      </c>
      <c r="N21" s="235" t="s">
        <v>927</v>
      </c>
      <c r="O21" s="235" t="s">
        <v>155</v>
      </c>
      <c r="P21" s="235" t="s">
        <v>1793</v>
      </c>
      <c r="Q21" s="235" t="s">
        <v>156</v>
      </c>
      <c r="R21" s="235" t="s">
        <v>153</v>
      </c>
      <c r="S21" s="235" t="s">
        <v>107</v>
      </c>
      <c r="T21" s="235" t="s">
        <v>152</v>
      </c>
      <c r="U21" s="235" t="s">
        <v>1794</v>
      </c>
      <c r="V21" s="235" t="s">
        <v>1820</v>
      </c>
      <c r="W21" s="235" t="s">
        <v>1821</v>
      </c>
      <c r="X21" s="33" t="str">
        <f t="shared" si="0"/>
        <v>3</v>
      </c>
      <c r="Y21" s="33" t="str">
        <f>IF(T21="","",IF(AND(T21&lt;&gt;'Tabelas auxiliares'!$B$239,T21&lt;&gt;'Tabelas auxiliares'!$B$240),"FOLHA DE PESSOAL",IF(X21='Tabelas auxiliares'!$A$240,"CUSTEIO",IF(X21='Tabelas auxiliares'!$A$239,"INVESTIMENTO","ERRO - VERIFICAR"))))</f>
        <v>CUSTEIO</v>
      </c>
      <c r="Z21" s="237">
        <v>22096.77</v>
      </c>
      <c r="AA21" s="237">
        <v>15228.09</v>
      </c>
      <c r="AB21" s="236"/>
      <c r="AC21" s="237">
        <v>6868.68</v>
      </c>
    </row>
    <row r="22" spans="1:29" ht="14.45" customHeight="1" x14ac:dyDescent="0.25">
      <c r="A22" s="234" t="s">
        <v>793</v>
      </c>
      <c r="B22" s="54" t="s">
        <v>253</v>
      </c>
      <c r="C22" s="54" t="s">
        <v>905</v>
      </c>
      <c r="D22" t="s">
        <v>62</v>
      </c>
      <c r="E22" t="s">
        <v>105</v>
      </c>
      <c r="F22" s="33" t="str">
        <f>IFERROR(VLOOKUP(D22,'Tabelas auxiliares'!$A$3:$B$61,2,FALSE),"")</f>
        <v>PROAP - PNAES</v>
      </c>
      <c r="G22" s="33" t="str">
        <f>IFERROR(VLOOKUP($B22,'Tabelas auxiliares'!$A$65:$C$102,2,FALSE),"")</f>
        <v>ASSISTÊNCIA - SOCIAIS</v>
      </c>
      <c r="H22" s="33" t="str">
        <f>IFERROR(VLOOKUP($B22,'Tabelas auxiliares'!$A$65:$C$102,3,FALSE),"")</f>
        <v>AUXILIO MORADIA / AUXILIO CRECHE / AUXILIO TRANSPORTE / BOLSA PERMANENCIA / BOLSA AUXILIO ALIMENTACAO AOS ESTUDANTES DE GRADUACAO / MONITORIA DE AÇÕES AFIRMATIVAS</v>
      </c>
      <c r="I22" s="235" t="s">
        <v>1827</v>
      </c>
      <c r="J22" s="235" t="s">
        <v>934</v>
      </c>
      <c r="K22" s="235" t="s">
        <v>1828</v>
      </c>
      <c r="L22" s="235" t="s">
        <v>936</v>
      </c>
      <c r="M22" s="235" t="s">
        <v>153</v>
      </c>
      <c r="N22" s="235" t="s">
        <v>927</v>
      </c>
      <c r="O22" s="235" t="s">
        <v>928</v>
      </c>
      <c r="P22" s="235" t="s">
        <v>929</v>
      </c>
      <c r="Q22" s="235" t="s">
        <v>156</v>
      </c>
      <c r="R22" s="235" t="s">
        <v>153</v>
      </c>
      <c r="S22" s="235" t="s">
        <v>107</v>
      </c>
      <c r="T22" s="235" t="s">
        <v>152</v>
      </c>
      <c r="U22" s="235" t="s">
        <v>1779</v>
      </c>
      <c r="V22" s="235" t="s">
        <v>921</v>
      </c>
      <c r="W22" s="235" t="s">
        <v>922</v>
      </c>
      <c r="X22" s="33" t="str">
        <f t="shared" si="0"/>
        <v>3</v>
      </c>
      <c r="Y22" s="33" t="str">
        <f>IF(T22="","",IF(AND(T22&lt;&gt;'Tabelas auxiliares'!$B$239,T22&lt;&gt;'Tabelas auxiliares'!$B$240),"FOLHA DE PESSOAL",IF(X22='Tabelas auxiliares'!$A$240,"CUSTEIO",IF(X22='Tabelas auxiliares'!$A$239,"INVESTIMENTO","ERRO - VERIFICAR"))))</f>
        <v>CUSTEIO</v>
      </c>
      <c r="Z22" s="237">
        <v>491700</v>
      </c>
      <c r="AA22" s="236"/>
      <c r="AB22" s="236"/>
      <c r="AC22" s="237">
        <v>491700</v>
      </c>
    </row>
    <row r="23" spans="1:29" ht="14.45" customHeight="1" x14ac:dyDescent="0.25">
      <c r="A23" s="234" t="s">
        <v>793</v>
      </c>
      <c r="B23" s="54" t="s">
        <v>253</v>
      </c>
      <c r="C23" s="54" t="s">
        <v>905</v>
      </c>
      <c r="D23" t="s">
        <v>62</v>
      </c>
      <c r="E23" t="s">
        <v>105</v>
      </c>
      <c r="F23" s="33" t="str">
        <f>IFERROR(VLOOKUP(D23,'Tabelas auxiliares'!$A$3:$B$61,2,FALSE),"")</f>
        <v>PROAP - PNAES</v>
      </c>
      <c r="G23" s="33" t="str">
        <f>IFERROR(VLOOKUP($B23,'Tabelas auxiliares'!$A$65:$C$102,2,FALSE),"")</f>
        <v>ASSISTÊNCIA - SOCIAIS</v>
      </c>
      <c r="H23" s="33" t="str">
        <f>IFERROR(VLOOKUP($B23,'Tabelas auxiliares'!$A$65:$C$102,3,FALSE),"")</f>
        <v>AUXILIO MORADIA / AUXILIO CRECHE / AUXILIO TRANSPORTE / BOLSA PERMANENCIA / BOLSA AUXILIO ALIMENTACAO AOS ESTUDANTES DE GRADUACAO / MONITORIA DE AÇÕES AFIRMATIVAS</v>
      </c>
      <c r="I23" s="235" t="s">
        <v>1827</v>
      </c>
      <c r="J23" s="235" t="s">
        <v>1829</v>
      </c>
      <c r="K23" s="235" t="s">
        <v>1830</v>
      </c>
      <c r="L23" s="235" t="s">
        <v>1831</v>
      </c>
      <c r="M23" s="235" t="s">
        <v>153</v>
      </c>
      <c r="N23" s="235" t="s">
        <v>927</v>
      </c>
      <c r="O23" s="235" t="s">
        <v>928</v>
      </c>
      <c r="P23" s="235" t="s">
        <v>929</v>
      </c>
      <c r="Q23" s="235" t="s">
        <v>156</v>
      </c>
      <c r="R23" s="235" t="s">
        <v>153</v>
      </c>
      <c r="S23" s="235" t="s">
        <v>107</v>
      </c>
      <c r="T23" s="235" t="s">
        <v>152</v>
      </c>
      <c r="U23" s="235" t="s">
        <v>1779</v>
      </c>
      <c r="V23" s="235" t="s">
        <v>921</v>
      </c>
      <c r="W23" s="235" t="s">
        <v>922</v>
      </c>
      <c r="X23" s="33" t="str">
        <f t="shared" si="0"/>
        <v>3</v>
      </c>
      <c r="Y23" s="33" t="str">
        <f>IF(T23="","",IF(AND(T23&lt;&gt;'Tabelas auxiliares'!$B$239,T23&lt;&gt;'Tabelas auxiliares'!$B$240),"FOLHA DE PESSOAL",IF(X23='Tabelas auxiliares'!$A$240,"CUSTEIO",IF(X23='Tabelas auxiliares'!$A$239,"INVESTIMENTO","ERRO - VERIFICAR"))))</f>
        <v>CUSTEIO</v>
      </c>
      <c r="Z23" s="237">
        <v>35406</v>
      </c>
      <c r="AA23" s="237">
        <v>10116</v>
      </c>
      <c r="AB23" s="237">
        <v>8430</v>
      </c>
      <c r="AC23" s="237">
        <v>16860</v>
      </c>
    </row>
    <row r="24" spans="1:29" ht="14.45" customHeight="1" x14ac:dyDescent="0.25">
      <c r="A24" s="234" t="s">
        <v>793</v>
      </c>
      <c r="B24" s="54" t="s">
        <v>253</v>
      </c>
      <c r="C24" s="54" t="s">
        <v>905</v>
      </c>
      <c r="D24" t="s">
        <v>62</v>
      </c>
      <c r="E24" t="s">
        <v>105</v>
      </c>
      <c r="F24" s="33" t="str">
        <f>IFERROR(VLOOKUP(D24,'Tabelas auxiliares'!$A$3:$B$61,2,FALSE),"")</f>
        <v>PROAP - PNAES</v>
      </c>
      <c r="G24" s="33" t="str">
        <f>IFERROR(VLOOKUP($B24,'Tabelas auxiliares'!$A$65:$C$102,2,FALSE),"")</f>
        <v>ASSISTÊNCIA - SOCIAIS</v>
      </c>
      <c r="H24" s="33" t="str">
        <f>IFERROR(VLOOKUP($B24,'Tabelas auxiliares'!$A$65:$C$102,3,FALSE),"")</f>
        <v>AUXILIO MORADIA / AUXILIO CRECHE / AUXILIO TRANSPORTE / BOLSA PERMANENCIA / BOLSA AUXILIO ALIMENTACAO AOS ESTUDANTES DE GRADUACAO / MONITORIA DE AÇÕES AFIRMATIVAS</v>
      </c>
      <c r="I24" s="235" t="s">
        <v>1832</v>
      </c>
      <c r="J24" s="235" t="s">
        <v>931</v>
      </c>
      <c r="K24" s="235" t="s">
        <v>1833</v>
      </c>
      <c r="L24" s="235" t="s">
        <v>933</v>
      </c>
      <c r="M24" s="235" t="s">
        <v>153</v>
      </c>
      <c r="N24" s="235" t="s">
        <v>927</v>
      </c>
      <c r="O24" s="235" t="s">
        <v>928</v>
      </c>
      <c r="P24" s="235" t="s">
        <v>929</v>
      </c>
      <c r="Q24" s="235" t="s">
        <v>156</v>
      </c>
      <c r="R24" s="235" t="s">
        <v>153</v>
      </c>
      <c r="S24" s="235" t="s">
        <v>107</v>
      </c>
      <c r="T24" s="235" t="s">
        <v>152</v>
      </c>
      <c r="U24" s="235" t="s">
        <v>1779</v>
      </c>
      <c r="V24" s="235" t="s">
        <v>921</v>
      </c>
      <c r="W24" s="235" t="s">
        <v>922</v>
      </c>
      <c r="X24" s="33" t="str">
        <f t="shared" si="0"/>
        <v>3</v>
      </c>
      <c r="Y24" s="33" t="str">
        <f>IF(T24="","",IF(AND(T24&lt;&gt;'Tabelas auxiliares'!$B$239,T24&lt;&gt;'Tabelas auxiliares'!$B$240),"FOLHA DE PESSOAL",IF(X24='Tabelas auxiliares'!$A$240,"CUSTEIO",IF(X24='Tabelas auxiliares'!$A$239,"INVESTIMENTO","ERRO - VERIFICAR"))))</f>
        <v>CUSTEIO</v>
      </c>
      <c r="Z24" s="237">
        <v>21000</v>
      </c>
      <c r="AA24" s="236"/>
      <c r="AB24" s="236"/>
      <c r="AC24" s="237">
        <v>21000</v>
      </c>
    </row>
    <row r="25" spans="1:29" x14ac:dyDescent="0.25">
      <c r="A25" s="234" t="s">
        <v>793</v>
      </c>
      <c r="B25" s="54" t="s">
        <v>253</v>
      </c>
      <c r="C25" s="54" t="s">
        <v>905</v>
      </c>
      <c r="D25" t="s">
        <v>62</v>
      </c>
      <c r="E25" t="s">
        <v>105</v>
      </c>
      <c r="F25" s="33" t="str">
        <f>IFERROR(VLOOKUP(D25,'Tabelas auxiliares'!$A$3:$B$61,2,FALSE),"")</f>
        <v>PROAP - PNAES</v>
      </c>
      <c r="G25" s="33" t="str">
        <f>IFERROR(VLOOKUP($B25,'Tabelas auxiliares'!$A$65:$C$102,2,FALSE),"")</f>
        <v>ASSISTÊNCIA - SOCIAIS</v>
      </c>
      <c r="H25" s="33" t="str">
        <f>IFERROR(VLOOKUP($B25,'Tabelas auxiliares'!$A$65:$C$102,3,FALSE),"")</f>
        <v>AUXILIO MORADIA / AUXILIO CRECHE / AUXILIO TRANSPORTE / BOLSA PERMANENCIA / BOLSA AUXILIO ALIMENTACAO AOS ESTUDANTES DE GRADUACAO / MONITORIA DE AÇÕES AFIRMATIVAS</v>
      </c>
      <c r="I25" s="235" t="s">
        <v>1834</v>
      </c>
      <c r="J25" s="235" t="s">
        <v>931</v>
      </c>
      <c r="K25" s="235" t="s">
        <v>1835</v>
      </c>
      <c r="L25" s="235" t="s">
        <v>933</v>
      </c>
      <c r="M25" s="235" t="s">
        <v>153</v>
      </c>
      <c r="N25" s="235" t="s">
        <v>927</v>
      </c>
      <c r="O25" s="235" t="s">
        <v>155</v>
      </c>
      <c r="P25" s="235" t="s">
        <v>1793</v>
      </c>
      <c r="Q25" s="235" t="s">
        <v>156</v>
      </c>
      <c r="R25" s="235" t="s">
        <v>153</v>
      </c>
      <c r="S25" s="235" t="s">
        <v>107</v>
      </c>
      <c r="T25" s="235" t="s">
        <v>152</v>
      </c>
      <c r="U25" s="235" t="s">
        <v>1794</v>
      </c>
      <c r="V25" s="235" t="s">
        <v>921</v>
      </c>
      <c r="W25" s="235" t="s">
        <v>922</v>
      </c>
      <c r="X25" s="33" t="str">
        <f t="shared" si="0"/>
        <v>3</v>
      </c>
      <c r="Y25" s="33" t="str">
        <f>IF(T25="","",IF(AND(T25&lt;&gt;'Tabelas auxiliares'!$B$239,T25&lt;&gt;'Tabelas auxiliares'!$B$240),"FOLHA DE PESSOAL",IF(X25='Tabelas auxiliares'!$A$240,"CUSTEIO",IF(X25='Tabelas auxiliares'!$A$239,"INVESTIMENTO","ERRO - VERIFICAR"))))</f>
        <v>CUSTEIO</v>
      </c>
      <c r="Z25" s="237">
        <v>84000</v>
      </c>
      <c r="AA25" s="236"/>
      <c r="AB25" s="237">
        <v>11025</v>
      </c>
      <c r="AC25" s="237">
        <v>72975</v>
      </c>
    </row>
    <row r="26" spans="1:29" x14ac:dyDescent="0.25">
      <c r="A26" s="234" t="s">
        <v>793</v>
      </c>
      <c r="B26" s="54" t="s">
        <v>253</v>
      </c>
      <c r="C26" s="54" t="s">
        <v>905</v>
      </c>
      <c r="D26" t="s">
        <v>62</v>
      </c>
      <c r="E26" t="s">
        <v>105</v>
      </c>
      <c r="F26" s="33" t="str">
        <f>IFERROR(VLOOKUP(D26,'Tabelas auxiliares'!$A$3:$B$61,2,FALSE),"")</f>
        <v>PROAP - PNAES</v>
      </c>
      <c r="G26" s="33" t="str">
        <f>IFERROR(VLOOKUP($B26,'Tabelas auxiliares'!$A$65:$C$102,2,FALSE),"")</f>
        <v>ASSISTÊNCIA - SOCIAIS</v>
      </c>
      <c r="H26" s="33" t="str">
        <f>IFERROR(VLOOKUP($B26,'Tabelas auxiliares'!$A$65:$C$102,3,FALSE),"")</f>
        <v>AUXILIO MORADIA / AUXILIO CRECHE / AUXILIO TRANSPORTE / BOLSA PERMANENCIA / BOLSA AUXILIO ALIMENTACAO AOS ESTUDANTES DE GRADUACAO / MONITORIA DE AÇÕES AFIRMATIVAS</v>
      </c>
      <c r="I26" s="235" t="s">
        <v>1780</v>
      </c>
      <c r="J26" s="235" t="s">
        <v>931</v>
      </c>
      <c r="K26" s="235" t="s">
        <v>1836</v>
      </c>
      <c r="L26" s="235" t="s">
        <v>933</v>
      </c>
      <c r="M26" s="235" t="s">
        <v>153</v>
      </c>
      <c r="N26" s="235" t="s">
        <v>927</v>
      </c>
      <c r="O26" s="235" t="s">
        <v>928</v>
      </c>
      <c r="P26" s="235" t="s">
        <v>929</v>
      </c>
      <c r="Q26" s="235" t="s">
        <v>156</v>
      </c>
      <c r="R26" s="235" t="s">
        <v>153</v>
      </c>
      <c r="S26" s="235" t="s">
        <v>107</v>
      </c>
      <c r="T26" s="235" t="s">
        <v>152</v>
      </c>
      <c r="U26" s="235" t="s">
        <v>1779</v>
      </c>
      <c r="V26" s="235" t="s">
        <v>921</v>
      </c>
      <c r="W26" s="235" t="s">
        <v>922</v>
      </c>
      <c r="X26" s="33" t="str">
        <f t="shared" si="0"/>
        <v>3</v>
      </c>
      <c r="Y26" s="33" t="str">
        <f>IF(T26="","",IF(AND(T26&lt;&gt;'Tabelas auxiliares'!$B$239,T26&lt;&gt;'Tabelas auxiliares'!$B$240),"FOLHA DE PESSOAL",IF(X26='Tabelas auxiliares'!$A$240,"CUSTEIO",IF(X26='Tabelas auxiliares'!$A$239,"INVESTIMENTO","ERRO - VERIFICAR"))))</f>
        <v>CUSTEIO</v>
      </c>
      <c r="Z26" s="237">
        <v>96600</v>
      </c>
      <c r="AA26" s="236"/>
      <c r="AB26" s="237">
        <v>5775</v>
      </c>
      <c r="AC26" s="237">
        <v>90825</v>
      </c>
    </row>
    <row r="27" spans="1:29" ht="14.45" customHeight="1" x14ac:dyDescent="0.25">
      <c r="A27" s="234" t="s">
        <v>793</v>
      </c>
      <c r="B27" s="54" t="s">
        <v>253</v>
      </c>
      <c r="C27" s="54" t="s">
        <v>905</v>
      </c>
      <c r="D27" t="s">
        <v>62</v>
      </c>
      <c r="E27" t="s">
        <v>105</v>
      </c>
      <c r="F27" s="33" t="str">
        <f>IFERROR(VLOOKUP(D27,'Tabelas auxiliares'!$A$3:$B$61,2,FALSE),"")</f>
        <v>PROAP - PNAES</v>
      </c>
      <c r="G27" s="33" t="str">
        <f>IFERROR(VLOOKUP($B27,'Tabelas auxiliares'!$A$65:$C$102,2,FALSE),"")</f>
        <v>ASSISTÊNCIA - SOCIAIS</v>
      </c>
      <c r="H27" s="33" t="str">
        <f>IFERROR(VLOOKUP($B27,'Tabelas auxiliares'!$A$65:$C$102,3,FALSE),"")</f>
        <v>AUXILIO MORADIA / AUXILIO CRECHE / AUXILIO TRANSPORTE / BOLSA PERMANENCIA / BOLSA AUXILIO ALIMENTACAO AOS ESTUDANTES DE GRADUACAO / MONITORIA DE AÇÕES AFIRMATIVAS</v>
      </c>
      <c r="I27" s="235" t="s">
        <v>1837</v>
      </c>
      <c r="J27" s="235" t="s">
        <v>934</v>
      </c>
      <c r="K27" s="235" t="s">
        <v>1838</v>
      </c>
      <c r="L27" s="235" t="s">
        <v>1839</v>
      </c>
      <c r="M27" s="235" t="s">
        <v>153</v>
      </c>
      <c r="N27" s="235" t="s">
        <v>154</v>
      </c>
      <c r="O27" s="235" t="s">
        <v>155</v>
      </c>
      <c r="P27" s="235" t="s">
        <v>188</v>
      </c>
      <c r="Q27" s="235" t="s">
        <v>156</v>
      </c>
      <c r="R27" s="235" t="s">
        <v>153</v>
      </c>
      <c r="S27" s="235" t="s">
        <v>107</v>
      </c>
      <c r="T27" s="235" t="s">
        <v>152</v>
      </c>
      <c r="U27" s="235" t="s">
        <v>106</v>
      </c>
      <c r="V27" s="235" t="s">
        <v>921</v>
      </c>
      <c r="W27" s="235" t="s">
        <v>922</v>
      </c>
      <c r="X27" s="33" t="str">
        <f t="shared" si="0"/>
        <v>3</v>
      </c>
      <c r="Y27" s="33" t="str">
        <f>IF(T27="","",IF(AND(T27&lt;&gt;'Tabelas auxiliares'!$B$239,T27&lt;&gt;'Tabelas auxiliares'!$B$240),"FOLHA DE PESSOAL",IF(X27='Tabelas auxiliares'!$A$240,"CUSTEIO",IF(X27='Tabelas auxiliares'!$A$239,"INVESTIMENTO","ERRO - VERIFICAR"))))</f>
        <v>CUSTEIO</v>
      </c>
      <c r="Z27" s="237">
        <v>92000</v>
      </c>
      <c r="AA27" s="236"/>
      <c r="AB27" s="236"/>
      <c r="AC27" s="237">
        <v>92000</v>
      </c>
    </row>
    <row r="28" spans="1:29" ht="14.45" customHeight="1" x14ac:dyDescent="0.25">
      <c r="A28" s="234" t="s">
        <v>793</v>
      </c>
      <c r="B28" s="54" t="s">
        <v>253</v>
      </c>
      <c r="C28" s="54" t="s">
        <v>905</v>
      </c>
      <c r="D28" t="s">
        <v>62</v>
      </c>
      <c r="E28" t="s">
        <v>105</v>
      </c>
      <c r="F28" s="33" t="str">
        <f>IFERROR(VLOOKUP(D28,'Tabelas auxiliares'!$A$3:$B$61,2,FALSE),"")</f>
        <v>PROAP - PNAES</v>
      </c>
      <c r="G28" s="33" t="str">
        <f>IFERROR(VLOOKUP($B28,'Tabelas auxiliares'!$A$65:$C$102,2,FALSE),"")</f>
        <v>ASSISTÊNCIA - SOCIAIS</v>
      </c>
      <c r="H28" s="33" t="str">
        <f>IFERROR(VLOOKUP($B28,'Tabelas auxiliares'!$A$65:$C$102,3,FALSE),"")</f>
        <v>AUXILIO MORADIA / AUXILIO CRECHE / AUXILIO TRANSPORTE / BOLSA PERMANENCIA / BOLSA AUXILIO ALIMENTACAO AOS ESTUDANTES DE GRADUACAO / MONITORIA DE AÇÕES AFIRMATIVAS</v>
      </c>
      <c r="I28" s="235" t="s">
        <v>1837</v>
      </c>
      <c r="J28" s="235" t="s">
        <v>934</v>
      </c>
      <c r="K28" s="235" t="s">
        <v>1840</v>
      </c>
      <c r="L28" s="235" t="s">
        <v>1839</v>
      </c>
      <c r="M28" s="235" t="s">
        <v>153</v>
      </c>
      <c r="N28" s="235" t="s">
        <v>154</v>
      </c>
      <c r="O28" s="235" t="s">
        <v>155</v>
      </c>
      <c r="P28" s="235" t="s">
        <v>188</v>
      </c>
      <c r="Q28" s="235" t="s">
        <v>156</v>
      </c>
      <c r="R28" s="235" t="s">
        <v>153</v>
      </c>
      <c r="S28" s="235" t="s">
        <v>462</v>
      </c>
      <c r="T28" s="235" t="s">
        <v>152</v>
      </c>
      <c r="U28" s="235" t="s">
        <v>106</v>
      </c>
      <c r="V28" s="235" t="s">
        <v>921</v>
      </c>
      <c r="W28" s="235" t="s">
        <v>922</v>
      </c>
      <c r="X28" s="33" t="str">
        <f t="shared" si="0"/>
        <v>3</v>
      </c>
      <c r="Y28" s="33" t="str">
        <f>IF(T28="","",IF(AND(T28&lt;&gt;'Tabelas auxiliares'!$B$239,T28&lt;&gt;'Tabelas auxiliares'!$B$240),"FOLHA DE PESSOAL",IF(X28='Tabelas auxiliares'!$A$240,"CUSTEIO",IF(X28='Tabelas auxiliares'!$A$239,"INVESTIMENTO","ERRO - VERIFICAR"))))</f>
        <v>CUSTEIO</v>
      </c>
      <c r="Z28" s="237">
        <v>302400</v>
      </c>
      <c r="AA28" s="236"/>
      <c r="AB28" s="237">
        <v>39100</v>
      </c>
      <c r="AC28" s="237">
        <v>263300</v>
      </c>
    </row>
    <row r="29" spans="1:29" ht="14.45" customHeight="1" x14ac:dyDescent="0.25">
      <c r="A29" s="234" t="s">
        <v>793</v>
      </c>
      <c r="B29" s="54" t="s">
        <v>255</v>
      </c>
      <c r="C29" s="54" t="s">
        <v>794</v>
      </c>
      <c r="D29" t="s">
        <v>8</v>
      </c>
      <c r="E29" t="s">
        <v>105</v>
      </c>
      <c r="F29" s="33" t="str">
        <f>IFERROR(VLOOKUP(D29,'Tabelas auxiliares'!$A$3:$B$61,2,FALSE),"")</f>
        <v>PROPES - PRÓ-REITORIA DE PESQUISA / CEM</v>
      </c>
      <c r="G29" s="33" t="str">
        <f>IFERROR(VLOOKUP($B29,'Tabelas auxiliares'!$A$65:$C$102,2,FALSE),"")</f>
        <v>ASSISTÊNCIA - PESQUISA</v>
      </c>
      <c r="H29" s="33" t="str">
        <f>IFERROR(VLOOKUP($B29,'Tabelas auxiliares'!$A$65:$C$102,3,FALSE),"")</f>
        <v>BOLSAS DE INICIACAO CIENTIFICA / AUXILIO PARA EVENTOS ESTUDANTIS PESQUISA / AUXILIO PARA PARTICIPAÇÃO DE DOCENTES EM EVENTOS DE DIVULGAÇÃO CIENTIFICA E TECNOLÓGICA</v>
      </c>
      <c r="I29" s="235" t="s">
        <v>1841</v>
      </c>
      <c r="J29" s="235" t="s">
        <v>1842</v>
      </c>
      <c r="K29" s="235" t="s">
        <v>1843</v>
      </c>
      <c r="L29" s="235" t="s">
        <v>1844</v>
      </c>
      <c r="M29" s="235" t="s">
        <v>153</v>
      </c>
      <c r="N29" s="235" t="s">
        <v>154</v>
      </c>
      <c r="O29" s="235" t="s">
        <v>155</v>
      </c>
      <c r="P29" s="235" t="s">
        <v>188</v>
      </c>
      <c r="Q29" s="235" t="s">
        <v>156</v>
      </c>
      <c r="R29" s="235" t="s">
        <v>153</v>
      </c>
      <c r="S29" s="235" t="s">
        <v>107</v>
      </c>
      <c r="T29" s="235" t="s">
        <v>152</v>
      </c>
      <c r="U29" s="235" t="s">
        <v>106</v>
      </c>
      <c r="V29" s="235" t="s">
        <v>921</v>
      </c>
      <c r="W29" s="235" t="s">
        <v>922</v>
      </c>
      <c r="X29" s="33" t="str">
        <f t="shared" si="0"/>
        <v>3</v>
      </c>
      <c r="Y29" s="33" t="str">
        <f>IF(T29="","",IF(AND(T29&lt;&gt;'Tabelas auxiliares'!$B$239,T29&lt;&gt;'Tabelas auxiliares'!$B$240),"FOLHA DE PESSOAL",IF(X29='Tabelas auxiliares'!$A$240,"CUSTEIO",IF(X29='Tabelas auxiliares'!$A$239,"INVESTIMENTO","ERRO - VERIFICAR"))))</f>
        <v>CUSTEIO</v>
      </c>
      <c r="Z29" s="237">
        <v>1600</v>
      </c>
      <c r="AA29" s="237">
        <v>1600</v>
      </c>
      <c r="AB29" s="236"/>
      <c r="AC29" s="236"/>
    </row>
    <row r="30" spans="1:29" ht="14.45" customHeight="1" x14ac:dyDescent="0.25">
      <c r="A30" s="234" t="s">
        <v>793</v>
      </c>
      <c r="B30" s="54" t="s">
        <v>255</v>
      </c>
      <c r="C30" s="54" t="s">
        <v>794</v>
      </c>
      <c r="D30" t="s">
        <v>8</v>
      </c>
      <c r="E30" t="s">
        <v>105</v>
      </c>
      <c r="F30" s="33" t="str">
        <f>IFERROR(VLOOKUP(D30,'Tabelas auxiliares'!$A$3:$B$61,2,FALSE),"")</f>
        <v>PROPES - PRÓ-REITORIA DE PESQUISA / CEM</v>
      </c>
      <c r="G30" s="33" t="str">
        <f>IFERROR(VLOOKUP($B30,'Tabelas auxiliares'!$A$65:$C$102,2,FALSE),"")</f>
        <v>ASSISTÊNCIA - PESQUISA</v>
      </c>
      <c r="H30" s="33" t="str">
        <f>IFERROR(VLOOKUP($B30,'Tabelas auxiliares'!$A$65:$C$102,3,FALSE),"")</f>
        <v>BOLSAS DE INICIACAO CIENTIFICA / AUXILIO PARA EVENTOS ESTUDANTIS PESQUISA / AUXILIO PARA PARTICIPAÇÃO DE DOCENTES EM EVENTOS DE DIVULGAÇÃO CIENTIFICA E TECNOLÓGICA</v>
      </c>
      <c r="I30" s="235" t="s">
        <v>1845</v>
      </c>
      <c r="J30" s="235" t="s">
        <v>1846</v>
      </c>
      <c r="K30" s="235" t="s">
        <v>1847</v>
      </c>
      <c r="L30" s="235" t="s">
        <v>1848</v>
      </c>
      <c r="M30" s="235" t="s">
        <v>153</v>
      </c>
      <c r="N30" s="235" t="s">
        <v>157</v>
      </c>
      <c r="O30" s="235" t="s">
        <v>155</v>
      </c>
      <c r="P30" s="235" t="s">
        <v>505</v>
      </c>
      <c r="Q30" s="235" t="s">
        <v>156</v>
      </c>
      <c r="R30" s="235" t="s">
        <v>153</v>
      </c>
      <c r="S30" s="235" t="s">
        <v>107</v>
      </c>
      <c r="T30" s="235" t="s">
        <v>152</v>
      </c>
      <c r="U30" s="235" t="s">
        <v>1849</v>
      </c>
      <c r="V30" s="235" t="s">
        <v>921</v>
      </c>
      <c r="W30" s="235" t="s">
        <v>922</v>
      </c>
      <c r="X30" s="33" t="str">
        <f t="shared" si="0"/>
        <v>3</v>
      </c>
      <c r="Y30" s="33" t="str">
        <f>IF(T30="","",IF(AND(T30&lt;&gt;'Tabelas auxiliares'!$B$239,T30&lt;&gt;'Tabelas auxiliares'!$B$240),"FOLHA DE PESSOAL",IF(X30='Tabelas auxiliares'!$A$240,"CUSTEIO",IF(X30='Tabelas auxiliares'!$A$239,"INVESTIMENTO","ERRO - VERIFICAR"))))</f>
        <v>CUSTEIO</v>
      </c>
      <c r="Z30" s="237">
        <v>24100</v>
      </c>
      <c r="AA30" s="237">
        <v>24100</v>
      </c>
      <c r="AB30" s="236"/>
      <c r="AC30" s="236"/>
    </row>
    <row r="31" spans="1:29" ht="14.45" customHeight="1" x14ac:dyDescent="0.25">
      <c r="A31" s="234" t="s">
        <v>793</v>
      </c>
      <c r="B31" s="54" t="s">
        <v>255</v>
      </c>
      <c r="C31" s="54" t="s">
        <v>794</v>
      </c>
      <c r="D31" t="s">
        <v>8</v>
      </c>
      <c r="E31" t="s">
        <v>105</v>
      </c>
      <c r="F31" s="33" t="str">
        <f>IFERROR(VLOOKUP(D31,'Tabelas auxiliares'!$A$3:$B$61,2,FALSE),"")</f>
        <v>PROPES - PRÓ-REITORIA DE PESQUISA / CEM</v>
      </c>
      <c r="G31" s="33" t="str">
        <f>IFERROR(VLOOKUP($B31,'Tabelas auxiliares'!$A$65:$C$102,2,FALSE),"")</f>
        <v>ASSISTÊNCIA - PESQUISA</v>
      </c>
      <c r="H31" s="33" t="str">
        <f>IFERROR(VLOOKUP($B31,'Tabelas auxiliares'!$A$65:$C$102,3,FALSE),"")</f>
        <v>BOLSAS DE INICIACAO CIENTIFICA / AUXILIO PARA EVENTOS ESTUDANTIS PESQUISA / AUXILIO PARA PARTICIPAÇÃO DE DOCENTES EM EVENTOS DE DIVULGAÇÃO CIENTIFICA E TECNOLÓGICA</v>
      </c>
      <c r="I31" s="235" t="s">
        <v>1845</v>
      </c>
      <c r="J31" s="235" t="s">
        <v>1842</v>
      </c>
      <c r="K31" s="235" t="s">
        <v>1850</v>
      </c>
      <c r="L31" s="235" t="s">
        <v>1851</v>
      </c>
      <c r="M31" s="235" t="s">
        <v>153</v>
      </c>
      <c r="N31" s="235" t="s">
        <v>157</v>
      </c>
      <c r="O31" s="235" t="s">
        <v>155</v>
      </c>
      <c r="P31" s="235" t="s">
        <v>505</v>
      </c>
      <c r="Q31" s="235" t="s">
        <v>156</v>
      </c>
      <c r="R31" s="235" t="s">
        <v>153</v>
      </c>
      <c r="S31" s="235" t="s">
        <v>107</v>
      </c>
      <c r="T31" s="235" t="s">
        <v>152</v>
      </c>
      <c r="U31" s="235" t="s">
        <v>1849</v>
      </c>
      <c r="V31" s="235" t="s">
        <v>921</v>
      </c>
      <c r="W31" s="235" t="s">
        <v>922</v>
      </c>
      <c r="X31" s="33" t="str">
        <f t="shared" si="0"/>
        <v>3</v>
      </c>
      <c r="Y31" s="33" t="str">
        <f>IF(T31="","",IF(AND(T31&lt;&gt;'Tabelas auxiliares'!$B$239,T31&lt;&gt;'Tabelas auxiliares'!$B$240),"FOLHA DE PESSOAL",IF(X31='Tabelas auxiliares'!$A$240,"CUSTEIO",IF(X31='Tabelas auxiliares'!$A$239,"INVESTIMENTO","ERRO - VERIFICAR"))))</f>
        <v>CUSTEIO</v>
      </c>
      <c r="Z31" s="237">
        <v>900</v>
      </c>
      <c r="AA31" s="237">
        <v>900</v>
      </c>
      <c r="AB31" s="236"/>
      <c r="AC31" s="236"/>
    </row>
    <row r="32" spans="1:29" ht="14.45" customHeight="1" x14ac:dyDescent="0.25">
      <c r="A32" s="234" t="s">
        <v>793</v>
      </c>
      <c r="B32" s="54" t="s">
        <v>255</v>
      </c>
      <c r="C32" s="54" t="s">
        <v>794</v>
      </c>
      <c r="D32" t="s">
        <v>8</v>
      </c>
      <c r="E32" t="s">
        <v>105</v>
      </c>
      <c r="F32" s="33" t="str">
        <f>IFERROR(VLOOKUP(D32,'Tabelas auxiliares'!$A$3:$B$61,2,FALSE),"")</f>
        <v>PROPES - PRÓ-REITORIA DE PESQUISA / CEM</v>
      </c>
      <c r="G32" s="33" t="str">
        <f>IFERROR(VLOOKUP($B32,'Tabelas auxiliares'!$A$65:$C$102,2,FALSE),"")</f>
        <v>ASSISTÊNCIA - PESQUISA</v>
      </c>
      <c r="H32" s="33" t="str">
        <f>IFERROR(VLOOKUP($B32,'Tabelas auxiliares'!$A$65:$C$102,3,FALSE),"")</f>
        <v>BOLSAS DE INICIACAO CIENTIFICA / AUXILIO PARA EVENTOS ESTUDANTIS PESQUISA / AUXILIO PARA PARTICIPAÇÃO DE DOCENTES EM EVENTOS DE DIVULGAÇÃO CIENTIFICA E TECNOLÓGICA</v>
      </c>
      <c r="I32" s="235" t="s">
        <v>1845</v>
      </c>
      <c r="J32" s="235" t="s">
        <v>1852</v>
      </c>
      <c r="K32" s="235" t="s">
        <v>1853</v>
      </c>
      <c r="L32" s="235" t="s">
        <v>1854</v>
      </c>
      <c r="M32" s="235" t="s">
        <v>153</v>
      </c>
      <c r="N32" s="235" t="s">
        <v>157</v>
      </c>
      <c r="O32" s="235" t="s">
        <v>155</v>
      </c>
      <c r="P32" s="235" t="s">
        <v>505</v>
      </c>
      <c r="Q32" s="235" t="s">
        <v>156</v>
      </c>
      <c r="R32" s="235" t="s">
        <v>153</v>
      </c>
      <c r="S32" s="235" t="s">
        <v>107</v>
      </c>
      <c r="T32" s="235" t="s">
        <v>152</v>
      </c>
      <c r="U32" s="235" t="s">
        <v>1849</v>
      </c>
      <c r="V32" s="235" t="s">
        <v>921</v>
      </c>
      <c r="W32" s="235" t="s">
        <v>922</v>
      </c>
      <c r="X32" s="33" t="str">
        <f t="shared" si="0"/>
        <v>3</v>
      </c>
      <c r="Y32" s="33" t="str">
        <f>IF(T32="","",IF(AND(T32&lt;&gt;'Tabelas auxiliares'!$B$239,T32&lt;&gt;'Tabelas auxiliares'!$B$240),"FOLHA DE PESSOAL",IF(X32='Tabelas auxiliares'!$A$240,"CUSTEIO",IF(X32='Tabelas auxiliares'!$A$239,"INVESTIMENTO","ERRO - VERIFICAR"))))</f>
        <v>CUSTEIO</v>
      </c>
      <c r="Z32" s="237">
        <v>800</v>
      </c>
      <c r="AA32" s="237">
        <v>800</v>
      </c>
      <c r="AB32" s="236"/>
      <c r="AC32" s="236"/>
    </row>
    <row r="33" spans="1:29" ht="14.45" customHeight="1" x14ac:dyDescent="0.25">
      <c r="A33" s="234" t="s">
        <v>793</v>
      </c>
      <c r="B33" s="54" t="s">
        <v>255</v>
      </c>
      <c r="C33" s="54" t="s">
        <v>794</v>
      </c>
      <c r="D33" t="s">
        <v>8</v>
      </c>
      <c r="E33" t="s">
        <v>105</v>
      </c>
      <c r="F33" s="33" t="str">
        <f>IFERROR(VLOOKUP(D33,'Tabelas auxiliares'!$A$3:$B$61,2,FALSE),"")</f>
        <v>PROPES - PRÓ-REITORIA DE PESQUISA / CEM</v>
      </c>
      <c r="G33" s="33" t="str">
        <f>IFERROR(VLOOKUP($B33,'Tabelas auxiliares'!$A$65:$C$102,2,FALSE),"")</f>
        <v>ASSISTÊNCIA - PESQUISA</v>
      </c>
      <c r="H33" s="33" t="str">
        <f>IFERROR(VLOOKUP($B33,'Tabelas auxiliares'!$A$65:$C$102,3,FALSE),"")</f>
        <v>BOLSAS DE INICIACAO CIENTIFICA / AUXILIO PARA EVENTOS ESTUDANTIS PESQUISA / AUXILIO PARA PARTICIPAÇÃO DE DOCENTES EM EVENTOS DE DIVULGAÇÃO CIENTIFICA E TECNOLÓGICA</v>
      </c>
      <c r="I33" s="235" t="s">
        <v>1855</v>
      </c>
      <c r="J33" s="235" t="s">
        <v>798</v>
      </c>
      <c r="K33" s="235" t="s">
        <v>1856</v>
      </c>
      <c r="L33" s="235" t="s">
        <v>800</v>
      </c>
      <c r="M33" s="235" t="s">
        <v>153</v>
      </c>
      <c r="N33" s="235" t="s">
        <v>154</v>
      </c>
      <c r="O33" s="235" t="s">
        <v>155</v>
      </c>
      <c r="P33" s="235" t="s">
        <v>188</v>
      </c>
      <c r="Q33" s="235" t="s">
        <v>156</v>
      </c>
      <c r="R33" s="235" t="s">
        <v>153</v>
      </c>
      <c r="S33" s="235" t="s">
        <v>801</v>
      </c>
      <c r="T33" s="235" t="s">
        <v>152</v>
      </c>
      <c r="U33" s="235" t="s">
        <v>106</v>
      </c>
      <c r="V33" s="235" t="s">
        <v>921</v>
      </c>
      <c r="W33" s="235" t="s">
        <v>922</v>
      </c>
      <c r="X33" s="33" t="str">
        <f t="shared" si="0"/>
        <v>3</v>
      </c>
      <c r="Y33" s="33" t="str">
        <f>IF(T33="","",IF(AND(T33&lt;&gt;'Tabelas auxiliares'!$B$239,T33&lt;&gt;'Tabelas auxiliares'!$B$240),"FOLHA DE PESSOAL",IF(X33='Tabelas auxiliares'!$A$240,"CUSTEIO",IF(X33='Tabelas auxiliares'!$A$239,"INVESTIMENTO","ERRO - VERIFICAR"))))</f>
        <v>CUSTEIO</v>
      </c>
      <c r="Z33" s="237">
        <v>2456.8000000000002</v>
      </c>
      <c r="AA33" s="236"/>
      <c r="AB33" s="236"/>
      <c r="AC33" s="237">
        <v>2456.8000000000002</v>
      </c>
    </row>
    <row r="34" spans="1:29" ht="14.45" customHeight="1" x14ac:dyDescent="0.25">
      <c r="A34" s="234" t="s">
        <v>793</v>
      </c>
      <c r="B34" s="54" t="s">
        <v>255</v>
      </c>
      <c r="C34" s="54" t="s">
        <v>794</v>
      </c>
      <c r="D34" t="s">
        <v>8</v>
      </c>
      <c r="E34" t="s">
        <v>105</v>
      </c>
      <c r="F34" s="33" t="str">
        <f>IFERROR(VLOOKUP(D34,'Tabelas auxiliares'!$A$3:$B$61,2,FALSE),"")</f>
        <v>PROPES - PRÓ-REITORIA DE PESQUISA / CEM</v>
      </c>
      <c r="G34" s="33" t="str">
        <f>IFERROR(VLOOKUP($B34,'Tabelas auxiliares'!$A$65:$C$102,2,FALSE),"")</f>
        <v>ASSISTÊNCIA - PESQUISA</v>
      </c>
      <c r="H34" s="33" t="str">
        <f>IFERROR(VLOOKUP($B34,'Tabelas auxiliares'!$A$65:$C$102,3,FALSE),"")</f>
        <v>BOLSAS DE INICIACAO CIENTIFICA / AUXILIO PARA EVENTOS ESTUDANTIS PESQUISA / AUXILIO PARA PARTICIPAÇÃO DE DOCENTES EM EVENTOS DE DIVULGAÇÃO CIENTIFICA E TECNOLÓGICA</v>
      </c>
      <c r="I34" s="235" t="s">
        <v>481</v>
      </c>
      <c r="J34" s="235" t="s">
        <v>937</v>
      </c>
      <c r="K34" s="235" t="s">
        <v>1857</v>
      </c>
      <c r="L34" s="235" t="s">
        <v>1858</v>
      </c>
      <c r="M34" s="235" t="s">
        <v>153</v>
      </c>
      <c r="N34" s="235" t="s">
        <v>157</v>
      </c>
      <c r="O34" s="235" t="s">
        <v>918</v>
      </c>
      <c r="P34" s="235" t="s">
        <v>919</v>
      </c>
      <c r="Q34" s="235" t="s">
        <v>156</v>
      </c>
      <c r="R34" s="235" t="s">
        <v>153</v>
      </c>
      <c r="S34" s="235" t="s">
        <v>107</v>
      </c>
      <c r="T34" s="235" t="s">
        <v>152</v>
      </c>
      <c r="U34" s="235" t="s">
        <v>1774</v>
      </c>
      <c r="V34" s="235" t="s">
        <v>921</v>
      </c>
      <c r="W34" s="235" t="s">
        <v>922</v>
      </c>
      <c r="X34" s="33" t="str">
        <f t="shared" si="0"/>
        <v>3</v>
      </c>
      <c r="Y34" s="33" t="str">
        <f>IF(T34="","",IF(AND(T34&lt;&gt;'Tabelas auxiliares'!$B$239,T34&lt;&gt;'Tabelas auxiliares'!$B$240),"FOLHA DE PESSOAL",IF(X34='Tabelas auxiliares'!$A$240,"CUSTEIO",IF(X34='Tabelas auxiliares'!$A$239,"INVESTIMENTO","ERRO - VERIFICAR"))))</f>
        <v>CUSTEIO</v>
      </c>
      <c r="Z34" s="237">
        <v>3200</v>
      </c>
      <c r="AA34" s="236"/>
      <c r="AB34" s="236"/>
      <c r="AC34" s="237">
        <v>3200</v>
      </c>
    </row>
    <row r="35" spans="1:29" ht="14.45" customHeight="1" x14ac:dyDescent="0.25">
      <c r="A35" s="234" t="s">
        <v>793</v>
      </c>
      <c r="B35" s="54" t="s">
        <v>255</v>
      </c>
      <c r="C35" s="54" t="s">
        <v>794</v>
      </c>
      <c r="D35" t="s">
        <v>8</v>
      </c>
      <c r="E35" t="s">
        <v>105</v>
      </c>
      <c r="F35" s="33" t="str">
        <f>IFERROR(VLOOKUP(D35,'Tabelas auxiliares'!$A$3:$B$61,2,FALSE),"")</f>
        <v>PROPES - PRÓ-REITORIA DE PESQUISA / CEM</v>
      </c>
      <c r="G35" s="33" t="str">
        <f>IFERROR(VLOOKUP($B35,'Tabelas auxiliares'!$A$65:$C$102,2,FALSE),"")</f>
        <v>ASSISTÊNCIA - PESQUISA</v>
      </c>
      <c r="H35" s="33" t="str">
        <f>IFERROR(VLOOKUP($B35,'Tabelas auxiliares'!$A$65:$C$102,3,FALSE),"")</f>
        <v>BOLSAS DE INICIACAO CIENTIFICA / AUXILIO PARA EVENTOS ESTUDANTIS PESQUISA / AUXILIO PARA PARTICIPAÇÃO DE DOCENTES EM EVENTOS DE DIVULGAÇÃO CIENTIFICA E TECNOLÓGICA</v>
      </c>
      <c r="I35" s="235" t="s">
        <v>482</v>
      </c>
      <c r="J35" s="235" t="s">
        <v>946</v>
      </c>
      <c r="K35" s="235" t="s">
        <v>1859</v>
      </c>
      <c r="L35" s="235" t="s">
        <v>948</v>
      </c>
      <c r="M35" s="235" t="s">
        <v>153</v>
      </c>
      <c r="N35" s="235" t="s">
        <v>154</v>
      </c>
      <c r="O35" s="235" t="s">
        <v>155</v>
      </c>
      <c r="P35" s="235" t="s">
        <v>188</v>
      </c>
      <c r="Q35" s="235" t="s">
        <v>156</v>
      </c>
      <c r="R35" s="235" t="s">
        <v>153</v>
      </c>
      <c r="S35" s="235" t="s">
        <v>107</v>
      </c>
      <c r="T35" s="235" t="s">
        <v>152</v>
      </c>
      <c r="U35" s="235" t="s">
        <v>106</v>
      </c>
      <c r="V35" s="235" t="s">
        <v>921</v>
      </c>
      <c r="W35" s="235" t="s">
        <v>922</v>
      </c>
      <c r="X35" s="33" t="str">
        <f t="shared" si="0"/>
        <v>3</v>
      </c>
      <c r="Y35" s="33" t="str">
        <f>IF(T35="","",IF(AND(T35&lt;&gt;'Tabelas auxiliares'!$B$239,T35&lt;&gt;'Tabelas auxiliares'!$B$240),"FOLHA DE PESSOAL",IF(X35='Tabelas auxiliares'!$A$240,"CUSTEIO",IF(X35='Tabelas auxiliares'!$A$239,"INVESTIMENTO","ERRO - VERIFICAR"))))</f>
        <v>CUSTEIO</v>
      </c>
      <c r="Z35" s="237">
        <v>16100</v>
      </c>
      <c r="AA35" s="236"/>
      <c r="AB35" s="236"/>
      <c r="AC35" s="237">
        <v>16100</v>
      </c>
    </row>
    <row r="36" spans="1:29" ht="14.45" customHeight="1" x14ac:dyDescent="0.25">
      <c r="A36" s="234" t="s">
        <v>793</v>
      </c>
      <c r="B36" s="54" t="s">
        <v>255</v>
      </c>
      <c r="C36" s="54" t="s">
        <v>794</v>
      </c>
      <c r="D36" t="s">
        <v>8</v>
      </c>
      <c r="E36" t="s">
        <v>105</v>
      </c>
      <c r="F36" s="33" t="str">
        <f>IFERROR(VLOOKUP(D36,'Tabelas auxiliares'!$A$3:$B$61,2,FALSE),"")</f>
        <v>PROPES - PRÓ-REITORIA DE PESQUISA / CEM</v>
      </c>
      <c r="G36" s="33" t="str">
        <f>IFERROR(VLOOKUP($B36,'Tabelas auxiliares'!$A$65:$C$102,2,FALSE),"")</f>
        <v>ASSISTÊNCIA - PESQUISA</v>
      </c>
      <c r="H36" s="33" t="str">
        <f>IFERROR(VLOOKUP($B36,'Tabelas auxiliares'!$A$65:$C$102,3,FALSE),"")</f>
        <v>BOLSAS DE INICIACAO CIENTIFICA / AUXILIO PARA EVENTOS ESTUDANTIS PESQUISA / AUXILIO PARA PARTICIPAÇÃO DE DOCENTES EM EVENTOS DE DIVULGAÇÃO CIENTIFICA E TECNOLÓGICA</v>
      </c>
      <c r="I36" s="235" t="s">
        <v>1860</v>
      </c>
      <c r="J36" s="235" t="s">
        <v>943</v>
      </c>
      <c r="K36" s="235" t="s">
        <v>1861</v>
      </c>
      <c r="L36" s="235" t="s">
        <v>1862</v>
      </c>
      <c r="M36" s="235" t="s">
        <v>153</v>
      </c>
      <c r="N36" s="235" t="s">
        <v>154</v>
      </c>
      <c r="O36" s="235" t="s">
        <v>155</v>
      </c>
      <c r="P36" s="235" t="s">
        <v>188</v>
      </c>
      <c r="Q36" s="235" t="s">
        <v>156</v>
      </c>
      <c r="R36" s="235" t="s">
        <v>153</v>
      </c>
      <c r="S36" s="235" t="s">
        <v>107</v>
      </c>
      <c r="T36" s="235" t="s">
        <v>152</v>
      </c>
      <c r="U36" s="235" t="s">
        <v>106</v>
      </c>
      <c r="V36" s="235" t="s">
        <v>921</v>
      </c>
      <c r="W36" s="235" t="s">
        <v>922</v>
      </c>
      <c r="X36" s="33" t="str">
        <f t="shared" si="0"/>
        <v>3</v>
      </c>
      <c r="Y36" s="33" t="str">
        <f>IF(T36="","",IF(AND(T36&lt;&gt;'Tabelas auxiliares'!$B$239,T36&lt;&gt;'Tabelas auxiliares'!$B$240),"FOLHA DE PESSOAL",IF(X36='Tabelas auxiliares'!$A$240,"CUSTEIO",IF(X36='Tabelas auxiliares'!$A$239,"INVESTIMENTO","ERRO - VERIFICAR"))))</f>
        <v>CUSTEIO</v>
      </c>
      <c r="Z36" s="237">
        <v>62300</v>
      </c>
      <c r="AA36" s="236"/>
      <c r="AB36" s="236"/>
      <c r="AC36" s="237">
        <v>62300</v>
      </c>
    </row>
    <row r="37" spans="1:29" ht="14.45" customHeight="1" x14ac:dyDescent="0.25">
      <c r="A37" s="234" t="s">
        <v>793</v>
      </c>
      <c r="B37" s="54" t="s">
        <v>255</v>
      </c>
      <c r="C37" s="54" t="s">
        <v>794</v>
      </c>
      <c r="D37" t="s">
        <v>8</v>
      </c>
      <c r="E37" t="s">
        <v>105</v>
      </c>
      <c r="F37" s="33" t="str">
        <f>IFERROR(VLOOKUP(D37,'Tabelas auxiliares'!$A$3:$B$61,2,FALSE),"")</f>
        <v>PROPES - PRÓ-REITORIA DE PESQUISA / CEM</v>
      </c>
      <c r="G37" s="33" t="str">
        <f>IFERROR(VLOOKUP($B37,'Tabelas auxiliares'!$A$65:$C$102,2,FALSE),"")</f>
        <v>ASSISTÊNCIA - PESQUISA</v>
      </c>
      <c r="H37" s="33" t="str">
        <f>IFERROR(VLOOKUP($B37,'Tabelas auxiliares'!$A$65:$C$102,3,FALSE),"")</f>
        <v>BOLSAS DE INICIACAO CIENTIFICA / AUXILIO PARA EVENTOS ESTUDANTIS PESQUISA / AUXILIO PARA PARTICIPAÇÃO DE DOCENTES EM EVENTOS DE DIVULGAÇÃO CIENTIFICA E TECNOLÓGICA</v>
      </c>
      <c r="I37" s="235" t="s">
        <v>1771</v>
      </c>
      <c r="J37" s="235" t="s">
        <v>937</v>
      </c>
      <c r="K37" s="235" t="s">
        <v>1863</v>
      </c>
      <c r="L37" s="235" t="s">
        <v>1858</v>
      </c>
      <c r="M37" s="235" t="s">
        <v>153</v>
      </c>
      <c r="N37" s="235" t="s">
        <v>154</v>
      </c>
      <c r="O37" s="235" t="s">
        <v>155</v>
      </c>
      <c r="P37" s="235" t="s">
        <v>188</v>
      </c>
      <c r="Q37" s="235" t="s">
        <v>156</v>
      </c>
      <c r="R37" s="235" t="s">
        <v>153</v>
      </c>
      <c r="S37" s="235" t="s">
        <v>462</v>
      </c>
      <c r="T37" s="235" t="s">
        <v>152</v>
      </c>
      <c r="U37" s="235" t="s">
        <v>106</v>
      </c>
      <c r="V37" s="235" t="s">
        <v>921</v>
      </c>
      <c r="W37" s="235" t="s">
        <v>922</v>
      </c>
      <c r="X37" s="33" t="str">
        <f t="shared" si="0"/>
        <v>3</v>
      </c>
      <c r="Y37" s="33" t="str">
        <f>IF(T37="","",IF(AND(T37&lt;&gt;'Tabelas auxiliares'!$B$239,T37&lt;&gt;'Tabelas auxiliares'!$B$240),"FOLHA DE PESSOAL",IF(X37='Tabelas auxiliares'!$A$240,"CUSTEIO",IF(X37='Tabelas auxiliares'!$A$239,"INVESTIMENTO","ERRO - VERIFICAR"))))</f>
        <v>CUSTEIO</v>
      </c>
      <c r="Z37" s="237">
        <v>3200</v>
      </c>
      <c r="AA37" s="236"/>
      <c r="AB37" s="236"/>
      <c r="AC37" s="237">
        <v>3200</v>
      </c>
    </row>
    <row r="38" spans="1:29" ht="14.45" customHeight="1" x14ac:dyDescent="0.25">
      <c r="A38" s="234" t="s">
        <v>793</v>
      </c>
      <c r="B38" s="54" t="s">
        <v>255</v>
      </c>
      <c r="C38" s="54" t="s">
        <v>794</v>
      </c>
      <c r="D38" t="s">
        <v>8</v>
      </c>
      <c r="E38" t="s">
        <v>105</v>
      </c>
      <c r="F38" s="33" t="str">
        <f>IFERROR(VLOOKUP(D38,'Tabelas auxiliares'!$A$3:$B$61,2,FALSE),"")</f>
        <v>PROPES - PRÓ-REITORIA DE PESQUISA / CEM</v>
      </c>
      <c r="G38" s="33" t="str">
        <f>IFERROR(VLOOKUP($B38,'Tabelas auxiliares'!$A$65:$C$102,2,FALSE),"")</f>
        <v>ASSISTÊNCIA - PESQUISA</v>
      </c>
      <c r="H38" s="33" t="str">
        <f>IFERROR(VLOOKUP($B38,'Tabelas auxiliares'!$A$65:$C$102,3,FALSE),"")</f>
        <v>BOLSAS DE INICIACAO CIENTIFICA / AUXILIO PARA EVENTOS ESTUDANTIS PESQUISA / AUXILIO PARA PARTICIPAÇÃO DE DOCENTES EM EVENTOS DE DIVULGAÇÃO CIENTIFICA E TECNOLÓGICA</v>
      </c>
      <c r="I38" s="235" t="s">
        <v>1771</v>
      </c>
      <c r="J38" s="235" t="s">
        <v>940</v>
      </c>
      <c r="K38" s="235" t="s">
        <v>1864</v>
      </c>
      <c r="L38" s="235" t="s">
        <v>1865</v>
      </c>
      <c r="M38" s="235" t="s">
        <v>153</v>
      </c>
      <c r="N38" s="235" t="s">
        <v>154</v>
      </c>
      <c r="O38" s="235" t="s">
        <v>155</v>
      </c>
      <c r="P38" s="235" t="s">
        <v>188</v>
      </c>
      <c r="Q38" s="235" t="s">
        <v>156</v>
      </c>
      <c r="R38" s="235" t="s">
        <v>153</v>
      </c>
      <c r="S38" s="235" t="s">
        <v>462</v>
      </c>
      <c r="T38" s="235" t="s">
        <v>152</v>
      </c>
      <c r="U38" s="235" t="s">
        <v>106</v>
      </c>
      <c r="V38" s="235" t="s">
        <v>921</v>
      </c>
      <c r="W38" s="235" t="s">
        <v>922</v>
      </c>
      <c r="X38" s="33" t="str">
        <f t="shared" si="0"/>
        <v>3</v>
      </c>
      <c r="Y38" s="33" t="str">
        <f>IF(T38="","",IF(AND(T38&lt;&gt;'Tabelas auxiliares'!$B$239,T38&lt;&gt;'Tabelas auxiliares'!$B$240),"FOLHA DE PESSOAL",IF(X38='Tabelas auxiliares'!$A$240,"CUSTEIO",IF(X38='Tabelas auxiliares'!$A$239,"INVESTIMENTO","ERRO - VERIFICAR"))))</f>
        <v>CUSTEIO</v>
      </c>
      <c r="Z38" s="237">
        <v>2100</v>
      </c>
      <c r="AA38" s="236"/>
      <c r="AB38" s="236"/>
      <c r="AC38" s="237">
        <v>2100</v>
      </c>
    </row>
    <row r="39" spans="1:29" ht="14.45" customHeight="1" x14ac:dyDescent="0.25">
      <c r="A39" s="234" t="s">
        <v>793</v>
      </c>
      <c r="B39" s="54" t="s">
        <v>255</v>
      </c>
      <c r="C39" s="54" t="s">
        <v>794</v>
      </c>
      <c r="D39" t="s">
        <v>8</v>
      </c>
      <c r="E39" t="s">
        <v>105</v>
      </c>
      <c r="F39" s="33" t="str">
        <f>IFERROR(VLOOKUP(D39,'Tabelas auxiliares'!$A$3:$B$61,2,FALSE),"")</f>
        <v>PROPES - PRÓ-REITORIA DE PESQUISA / CEM</v>
      </c>
      <c r="G39" s="33" t="str">
        <f>IFERROR(VLOOKUP($B39,'Tabelas auxiliares'!$A$65:$C$102,2,FALSE),"")</f>
        <v>ASSISTÊNCIA - PESQUISA</v>
      </c>
      <c r="H39" s="33" t="str">
        <f>IFERROR(VLOOKUP($B39,'Tabelas auxiliares'!$A$65:$C$102,3,FALSE),"")</f>
        <v>BOLSAS DE INICIACAO CIENTIFICA / AUXILIO PARA EVENTOS ESTUDANTIS PESQUISA / AUXILIO PARA PARTICIPAÇÃO DE DOCENTES EM EVENTOS DE DIVULGAÇÃO CIENTIFICA E TECNOLÓGICA</v>
      </c>
      <c r="I39" s="235" t="s">
        <v>1771</v>
      </c>
      <c r="J39" s="235" t="s">
        <v>943</v>
      </c>
      <c r="K39" s="235" t="s">
        <v>1866</v>
      </c>
      <c r="L39" s="235" t="s">
        <v>945</v>
      </c>
      <c r="M39" s="235" t="s">
        <v>153</v>
      </c>
      <c r="N39" s="235" t="s">
        <v>154</v>
      </c>
      <c r="O39" s="235" t="s">
        <v>155</v>
      </c>
      <c r="P39" s="235" t="s">
        <v>188</v>
      </c>
      <c r="Q39" s="235" t="s">
        <v>156</v>
      </c>
      <c r="R39" s="235" t="s">
        <v>153</v>
      </c>
      <c r="S39" s="235" t="s">
        <v>462</v>
      </c>
      <c r="T39" s="235" t="s">
        <v>152</v>
      </c>
      <c r="U39" s="235" t="s">
        <v>106</v>
      </c>
      <c r="V39" s="235" t="s">
        <v>921</v>
      </c>
      <c r="W39" s="235" t="s">
        <v>922</v>
      </c>
      <c r="X39" s="33" t="str">
        <f t="shared" si="0"/>
        <v>3</v>
      </c>
      <c r="Y39" s="33" t="str">
        <f>IF(T39="","",IF(AND(T39&lt;&gt;'Tabelas auxiliares'!$B$239,T39&lt;&gt;'Tabelas auxiliares'!$B$240),"FOLHA DE PESSOAL",IF(X39='Tabelas auxiliares'!$A$240,"CUSTEIO",IF(X39='Tabelas auxiliares'!$A$239,"INVESTIMENTO","ERRO - VERIFICAR"))))</f>
        <v>CUSTEIO</v>
      </c>
      <c r="Z39" s="237">
        <v>3500</v>
      </c>
      <c r="AA39" s="237">
        <v>2100</v>
      </c>
      <c r="AB39" s="236"/>
      <c r="AC39" s="237">
        <v>1400</v>
      </c>
    </row>
    <row r="40" spans="1:29" ht="14.45" customHeight="1" x14ac:dyDescent="0.25">
      <c r="A40" s="234" t="s">
        <v>793</v>
      </c>
      <c r="B40" s="54" t="s">
        <v>255</v>
      </c>
      <c r="C40" s="54" t="s">
        <v>794</v>
      </c>
      <c r="D40" t="s">
        <v>8</v>
      </c>
      <c r="E40" t="s">
        <v>105</v>
      </c>
      <c r="F40" s="33" t="str">
        <f>IFERROR(VLOOKUP(D40,'Tabelas auxiliares'!$A$3:$B$61,2,FALSE),"")</f>
        <v>PROPES - PRÓ-REITORIA DE PESQUISA / CEM</v>
      </c>
      <c r="G40" s="33" t="str">
        <f>IFERROR(VLOOKUP($B40,'Tabelas auxiliares'!$A$65:$C$102,2,FALSE),"")</f>
        <v>ASSISTÊNCIA - PESQUISA</v>
      </c>
      <c r="H40" s="33" t="str">
        <f>IFERROR(VLOOKUP($B40,'Tabelas auxiliares'!$A$65:$C$102,3,FALSE),"")</f>
        <v>BOLSAS DE INICIACAO CIENTIFICA / AUXILIO PARA EVENTOS ESTUDANTIS PESQUISA / AUXILIO PARA PARTICIPAÇÃO DE DOCENTES EM EVENTOS DE DIVULGAÇÃO CIENTIFICA E TECNOLÓGICA</v>
      </c>
      <c r="I40" s="235" t="s">
        <v>1837</v>
      </c>
      <c r="J40" s="235" t="s">
        <v>943</v>
      </c>
      <c r="K40" s="235" t="s">
        <v>1867</v>
      </c>
      <c r="L40" s="235" t="s">
        <v>945</v>
      </c>
      <c r="M40" s="235" t="s">
        <v>153</v>
      </c>
      <c r="N40" s="235" t="s">
        <v>154</v>
      </c>
      <c r="O40" s="235" t="s">
        <v>155</v>
      </c>
      <c r="P40" s="235" t="s">
        <v>188</v>
      </c>
      <c r="Q40" s="235" t="s">
        <v>156</v>
      </c>
      <c r="R40" s="235" t="s">
        <v>153</v>
      </c>
      <c r="S40" s="235" t="s">
        <v>107</v>
      </c>
      <c r="T40" s="235" t="s">
        <v>152</v>
      </c>
      <c r="U40" s="235" t="s">
        <v>106</v>
      </c>
      <c r="V40" s="235" t="s">
        <v>921</v>
      </c>
      <c r="W40" s="235" t="s">
        <v>922</v>
      </c>
      <c r="X40" s="33" t="str">
        <f t="shared" si="0"/>
        <v>3</v>
      </c>
      <c r="Y40" s="33" t="str">
        <f>IF(T40="","",IF(AND(T40&lt;&gt;'Tabelas auxiliares'!$B$239,T40&lt;&gt;'Tabelas auxiliares'!$B$240),"FOLHA DE PESSOAL",IF(X40='Tabelas auxiliares'!$A$240,"CUSTEIO",IF(X40='Tabelas auxiliares'!$A$239,"INVESTIMENTO","ERRO - VERIFICAR"))))</f>
        <v>CUSTEIO</v>
      </c>
      <c r="Z40" s="237">
        <v>128800</v>
      </c>
      <c r="AA40" s="237">
        <v>60900</v>
      </c>
      <c r="AB40" s="236"/>
      <c r="AC40" s="237">
        <v>67900</v>
      </c>
    </row>
    <row r="41" spans="1:29" ht="14.45" customHeight="1" x14ac:dyDescent="0.25">
      <c r="A41" s="234" t="s">
        <v>793</v>
      </c>
      <c r="B41" s="54" t="s">
        <v>255</v>
      </c>
      <c r="C41" s="54" t="s">
        <v>794</v>
      </c>
      <c r="D41" t="s">
        <v>8</v>
      </c>
      <c r="E41" t="s">
        <v>105</v>
      </c>
      <c r="F41" s="33" t="str">
        <f>IFERROR(VLOOKUP(D41,'Tabelas auxiliares'!$A$3:$B$61,2,FALSE),"")</f>
        <v>PROPES - PRÓ-REITORIA DE PESQUISA / CEM</v>
      </c>
      <c r="G41" s="33" t="str">
        <f>IFERROR(VLOOKUP($B41,'Tabelas auxiliares'!$A$65:$C$102,2,FALSE),"")</f>
        <v>ASSISTÊNCIA - PESQUISA</v>
      </c>
      <c r="H41" s="33" t="str">
        <f>IFERROR(VLOOKUP($B41,'Tabelas auxiliares'!$A$65:$C$102,3,FALSE),"")</f>
        <v>BOLSAS DE INICIACAO CIENTIFICA / AUXILIO PARA EVENTOS ESTUDANTIS PESQUISA / AUXILIO PARA PARTICIPAÇÃO DE DOCENTES EM EVENTOS DE DIVULGAÇÃO CIENTIFICA E TECNOLÓGICA</v>
      </c>
      <c r="I41" s="235" t="s">
        <v>1837</v>
      </c>
      <c r="J41" s="235" t="s">
        <v>946</v>
      </c>
      <c r="K41" s="235" t="s">
        <v>1868</v>
      </c>
      <c r="L41" s="235" t="s">
        <v>948</v>
      </c>
      <c r="M41" s="235" t="s">
        <v>153</v>
      </c>
      <c r="N41" s="235" t="s">
        <v>154</v>
      </c>
      <c r="O41" s="235" t="s">
        <v>155</v>
      </c>
      <c r="P41" s="235" t="s">
        <v>188</v>
      </c>
      <c r="Q41" s="235" t="s">
        <v>156</v>
      </c>
      <c r="R41" s="235" t="s">
        <v>153</v>
      </c>
      <c r="S41" s="235" t="s">
        <v>462</v>
      </c>
      <c r="T41" s="235" t="s">
        <v>152</v>
      </c>
      <c r="U41" s="235" t="s">
        <v>106</v>
      </c>
      <c r="V41" s="235" t="s">
        <v>921</v>
      </c>
      <c r="W41" s="235" t="s">
        <v>922</v>
      </c>
      <c r="X41" s="33" t="str">
        <f t="shared" si="0"/>
        <v>3</v>
      </c>
      <c r="Y41" s="33" t="str">
        <f>IF(T41="","",IF(AND(T41&lt;&gt;'Tabelas auxiliares'!$B$239,T41&lt;&gt;'Tabelas auxiliares'!$B$240),"FOLHA DE PESSOAL",IF(X41='Tabelas auxiliares'!$A$240,"CUSTEIO",IF(X41='Tabelas auxiliares'!$A$239,"INVESTIMENTO","ERRO - VERIFICAR"))))</f>
        <v>CUSTEIO</v>
      </c>
      <c r="Z41" s="237">
        <v>55300</v>
      </c>
      <c r="AA41" s="236"/>
      <c r="AB41" s="236"/>
      <c r="AC41" s="237">
        <v>55300</v>
      </c>
    </row>
    <row r="42" spans="1:29" x14ac:dyDescent="0.25">
      <c r="A42" s="234" t="s">
        <v>793</v>
      </c>
      <c r="B42" s="54" t="s">
        <v>255</v>
      </c>
      <c r="C42" s="54" t="s">
        <v>794</v>
      </c>
      <c r="D42" t="s">
        <v>77</v>
      </c>
      <c r="E42" t="s">
        <v>105</v>
      </c>
      <c r="F42" s="33" t="str">
        <f>IFERROR(VLOOKUP(D42,'Tabelas auxiliares'!$A$3:$B$61,2,FALSE),"")</f>
        <v>AGÊNCIA DE INOVAÇÃO</v>
      </c>
      <c r="G42" s="33" t="str">
        <f>IFERROR(VLOOKUP($B42,'Tabelas auxiliares'!$A$65:$C$102,2,FALSE),"")</f>
        <v>ASSISTÊNCIA - PESQUISA</v>
      </c>
      <c r="H42" s="33" t="str">
        <f>IFERROR(VLOOKUP($B42,'Tabelas auxiliares'!$A$65:$C$102,3,FALSE),"")</f>
        <v>BOLSAS DE INICIACAO CIENTIFICA / AUXILIO PARA EVENTOS ESTUDANTIS PESQUISA / AUXILIO PARA PARTICIPAÇÃO DE DOCENTES EM EVENTOS DE DIVULGAÇÃO CIENTIFICA E TECNOLÓGICA</v>
      </c>
      <c r="I42" s="235" t="s">
        <v>1869</v>
      </c>
      <c r="J42" s="235" t="s">
        <v>950</v>
      </c>
      <c r="K42" s="235" t="s">
        <v>1870</v>
      </c>
      <c r="L42" s="235" t="s">
        <v>952</v>
      </c>
      <c r="M42" s="235" t="s">
        <v>153</v>
      </c>
      <c r="N42" s="235" t="s">
        <v>154</v>
      </c>
      <c r="O42" s="235" t="s">
        <v>155</v>
      </c>
      <c r="P42" s="235" t="s">
        <v>188</v>
      </c>
      <c r="Q42" s="235" t="s">
        <v>156</v>
      </c>
      <c r="R42" s="235" t="s">
        <v>153</v>
      </c>
      <c r="S42" s="235" t="s">
        <v>107</v>
      </c>
      <c r="T42" s="235" t="s">
        <v>152</v>
      </c>
      <c r="U42" s="235" t="s">
        <v>106</v>
      </c>
      <c r="V42" s="235" t="s">
        <v>921</v>
      </c>
      <c r="W42" s="235" t="s">
        <v>922</v>
      </c>
      <c r="X42" s="33" t="str">
        <f t="shared" si="0"/>
        <v>3</v>
      </c>
      <c r="Y42" s="33" t="str">
        <f>IF(T42="","",IF(AND(T42&lt;&gt;'Tabelas auxiliares'!$B$239,T42&lt;&gt;'Tabelas auxiliares'!$B$240),"FOLHA DE PESSOAL",IF(X42='Tabelas auxiliares'!$A$240,"CUSTEIO",IF(X42='Tabelas auxiliares'!$A$239,"INVESTIMENTO","ERRO - VERIFICAR"))))</f>
        <v>CUSTEIO</v>
      </c>
      <c r="Z42" s="237">
        <v>2800</v>
      </c>
      <c r="AA42" s="236"/>
      <c r="AB42" s="236"/>
      <c r="AC42" s="237">
        <v>2800</v>
      </c>
    </row>
    <row r="43" spans="1:29" x14ac:dyDescent="0.25">
      <c r="A43" s="234" t="s">
        <v>793</v>
      </c>
      <c r="B43" s="54" t="s">
        <v>256</v>
      </c>
      <c r="C43" s="54" t="s">
        <v>906</v>
      </c>
      <c r="D43" t="s">
        <v>48</v>
      </c>
      <c r="E43" t="s">
        <v>105</v>
      </c>
      <c r="F43" s="33" t="str">
        <f>IFERROR(VLOOKUP(D43,'Tabelas auxiliares'!$A$3:$B$61,2,FALSE),"")</f>
        <v>PROEC - PRÓ-REITORIA DE EXTENSÃO E CULTURA</v>
      </c>
      <c r="G43" s="33" t="str">
        <f>IFERROR(VLOOKUP($B43,'Tabelas auxiliares'!$A$65:$C$102,2,FALSE),"")</f>
        <v>ASSISTÊNCIA - EXTENSÃO</v>
      </c>
      <c r="H43" s="33" t="str">
        <f>IFERROR(VLOOKUP($B43,'Tabelas auxiliares'!$A$65:$C$102,3,FALSE),"")</f>
        <v xml:space="preserve">BOLSAS DE EXTENSAO / TAXA DE INSCRICAO DE EVENTOS / AUXILIO PARA EVENTO </v>
      </c>
      <c r="I43" s="235" t="s">
        <v>483</v>
      </c>
      <c r="J43" s="235" t="s">
        <v>1871</v>
      </c>
      <c r="K43" s="235" t="s">
        <v>1872</v>
      </c>
      <c r="L43" s="235" t="s">
        <v>1873</v>
      </c>
      <c r="M43" s="235" t="s">
        <v>153</v>
      </c>
      <c r="N43" s="235" t="s">
        <v>154</v>
      </c>
      <c r="O43" s="235" t="s">
        <v>155</v>
      </c>
      <c r="P43" s="235" t="s">
        <v>188</v>
      </c>
      <c r="Q43" s="235" t="s">
        <v>156</v>
      </c>
      <c r="R43" s="235" t="s">
        <v>153</v>
      </c>
      <c r="S43" s="235" t="s">
        <v>107</v>
      </c>
      <c r="T43" s="235" t="s">
        <v>152</v>
      </c>
      <c r="U43" s="235" t="s">
        <v>106</v>
      </c>
      <c r="V43" s="235" t="s">
        <v>921</v>
      </c>
      <c r="W43" s="235" t="s">
        <v>922</v>
      </c>
      <c r="X43" s="33" t="str">
        <f t="shared" si="0"/>
        <v>3</v>
      </c>
      <c r="Y43" s="33" t="str">
        <f>IF(T43="","",IF(AND(T43&lt;&gt;'Tabelas auxiliares'!$B$239,T43&lt;&gt;'Tabelas auxiliares'!$B$240),"FOLHA DE PESSOAL",IF(X43='Tabelas auxiliares'!$A$240,"CUSTEIO",IF(X43='Tabelas auxiliares'!$A$239,"INVESTIMENTO","ERRO - VERIFICAR"))))</f>
        <v>CUSTEIO</v>
      </c>
      <c r="Z43" s="237">
        <v>1400</v>
      </c>
      <c r="AA43" s="237">
        <v>1400</v>
      </c>
      <c r="AB43" s="236"/>
      <c r="AC43" s="236"/>
    </row>
    <row r="44" spans="1:29" x14ac:dyDescent="0.25">
      <c r="A44" s="234" t="s">
        <v>793</v>
      </c>
      <c r="B44" s="54" t="s">
        <v>256</v>
      </c>
      <c r="C44" s="54" t="s">
        <v>906</v>
      </c>
      <c r="D44" t="s">
        <v>48</v>
      </c>
      <c r="E44" t="s">
        <v>105</v>
      </c>
      <c r="F44" s="33" t="str">
        <f>IFERROR(VLOOKUP(D44,'Tabelas auxiliares'!$A$3:$B$61,2,FALSE),"")</f>
        <v>PROEC - PRÓ-REITORIA DE EXTENSÃO E CULTURA</v>
      </c>
      <c r="G44" s="33" t="str">
        <f>IFERROR(VLOOKUP($B44,'Tabelas auxiliares'!$A$65:$C$102,2,FALSE),"")</f>
        <v>ASSISTÊNCIA - EXTENSÃO</v>
      </c>
      <c r="H44" s="33" t="str">
        <f>IFERROR(VLOOKUP($B44,'Tabelas auxiliares'!$A$65:$C$102,3,FALSE),"")</f>
        <v xml:space="preserve">BOLSAS DE EXTENSAO / TAXA DE INSCRICAO DE EVENTOS / AUXILIO PARA EVENTO </v>
      </c>
      <c r="I44" s="235" t="s">
        <v>1874</v>
      </c>
      <c r="J44" s="235" t="s">
        <v>1875</v>
      </c>
      <c r="K44" s="235" t="s">
        <v>1876</v>
      </c>
      <c r="L44" s="235" t="s">
        <v>1877</v>
      </c>
      <c r="M44" s="235" t="s">
        <v>153</v>
      </c>
      <c r="N44" s="235" t="s">
        <v>154</v>
      </c>
      <c r="O44" s="235" t="s">
        <v>155</v>
      </c>
      <c r="P44" s="235" t="s">
        <v>188</v>
      </c>
      <c r="Q44" s="235" t="s">
        <v>156</v>
      </c>
      <c r="R44" s="235" t="s">
        <v>153</v>
      </c>
      <c r="S44" s="235" t="s">
        <v>107</v>
      </c>
      <c r="T44" s="235" t="s">
        <v>152</v>
      </c>
      <c r="U44" s="235" t="s">
        <v>106</v>
      </c>
      <c r="V44" s="235" t="s">
        <v>921</v>
      </c>
      <c r="W44" s="235" t="s">
        <v>922</v>
      </c>
      <c r="X44" s="33" t="str">
        <f t="shared" si="0"/>
        <v>3</v>
      </c>
      <c r="Y44" s="33" t="str">
        <f>IF(T44="","",IF(AND(T44&lt;&gt;'Tabelas auxiliares'!$B$239,T44&lt;&gt;'Tabelas auxiliares'!$B$240),"FOLHA DE PESSOAL",IF(X44='Tabelas auxiliares'!$A$240,"CUSTEIO",IF(X44='Tabelas auxiliares'!$A$239,"INVESTIMENTO","ERRO - VERIFICAR"))))</f>
        <v>CUSTEIO</v>
      </c>
      <c r="Z44" s="237">
        <v>8400</v>
      </c>
      <c r="AA44" s="237">
        <v>8400</v>
      </c>
      <c r="AB44" s="236"/>
      <c r="AC44" s="236"/>
    </row>
    <row r="45" spans="1:29" x14ac:dyDescent="0.25">
      <c r="A45" s="234" t="s">
        <v>793</v>
      </c>
      <c r="B45" s="54" t="s">
        <v>256</v>
      </c>
      <c r="C45" s="54" t="s">
        <v>906</v>
      </c>
      <c r="D45" t="s">
        <v>48</v>
      </c>
      <c r="E45" t="s">
        <v>105</v>
      </c>
      <c r="F45" s="33" t="str">
        <f>IFERROR(VLOOKUP(D45,'Tabelas auxiliares'!$A$3:$B$61,2,FALSE),"")</f>
        <v>PROEC - PRÓ-REITORIA DE EXTENSÃO E CULTURA</v>
      </c>
      <c r="G45" s="33" t="str">
        <f>IFERROR(VLOOKUP($B45,'Tabelas auxiliares'!$A$65:$C$102,2,FALSE),"")</f>
        <v>ASSISTÊNCIA - EXTENSÃO</v>
      </c>
      <c r="H45" s="33" t="str">
        <f>IFERROR(VLOOKUP($B45,'Tabelas auxiliares'!$A$65:$C$102,3,FALSE),"")</f>
        <v xml:space="preserve">BOLSAS DE EXTENSAO / TAXA DE INSCRICAO DE EVENTOS / AUXILIO PARA EVENTO </v>
      </c>
      <c r="I45" s="235" t="s">
        <v>1874</v>
      </c>
      <c r="J45" s="235" t="s">
        <v>1878</v>
      </c>
      <c r="K45" s="235" t="s">
        <v>1879</v>
      </c>
      <c r="L45" s="235" t="s">
        <v>1880</v>
      </c>
      <c r="M45" s="235" t="s">
        <v>153</v>
      </c>
      <c r="N45" s="235" t="s">
        <v>154</v>
      </c>
      <c r="O45" s="235" t="s">
        <v>155</v>
      </c>
      <c r="P45" s="235" t="s">
        <v>188</v>
      </c>
      <c r="Q45" s="235" t="s">
        <v>156</v>
      </c>
      <c r="R45" s="235" t="s">
        <v>153</v>
      </c>
      <c r="S45" s="235" t="s">
        <v>107</v>
      </c>
      <c r="T45" s="235" t="s">
        <v>152</v>
      </c>
      <c r="U45" s="235" t="s">
        <v>106</v>
      </c>
      <c r="V45" s="235" t="s">
        <v>921</v>
      </c>
      <c r="W45" s="235" t="s">
        <v>922</v>
      </c>
      <c r="X45" s="33" t="str">
        <f t="shared" si="0"/>
        <v>3</v>
      </c>
      <c r="Y45" s="33" t="str">
        <f>IF(T45="","",IF(AND(T45&lt;&gt;'Tabelas auxiliares'!$B$239,T45&lt;&gt;'Tabelas auxiliares'!$B$240),"FOLHA DE PESSOAL",IF(X45='Tabelas auxiliares'!$A$240,"CUSTEIO",IF(X45='Tabelas auxiliares'!$A$239,"INVESTIMENTO","ERRO - VERIFICAR"))))</f>
        <v>CUSTEIO</v>
      </c>
      <c r="Z45" s="237">
        <v>2800</v>
      </c>
      <c r="AA45" s="237">
        <v>2800</v>
      </c>
      <c r="AB45" s="236"/>
      <c r="AC45" s="236"/>
    </row>
    <row r="46" spans="1:29" x14ac:dyDescent="0.25">
      <c r="A46" s="234" t="s">
        <v>793</v>
      </c>
      <c r="B46" s="54" t="s">
        <v>256</v>
      </c>
      <c r="C46" s="54" t="s">
        <v>906</v>
      </c>
      <c r="D46" t="s">
        <v>48</v>
      </c>
      <c r="E46" t="s">
        <v>105</v>
      </c>
      <c r="F46" s="33" t="str">
        <f>IFERROR(VLOOKUP(D46,'Tabelas auxiliares'!$A$3:$B$61,2,FALSE),"")</f>
        <v>PROEC - PRÓ-REITORIA DE EXTENSÃO E CULTURA</v>
      </c>
      <c r="G46" s="33" t="str">
        <f>IFERROR(VLOOKUP($B46,'Tabelas auxiliares'!$A$65:$C$102,2,FALSE),"")</f>
        <v>ASSISTÊNCIA - EXTENSÃO</v>
      </c>
      <c r="H46" s="33" t="str">
        <f>IFERROR(VLOOKUP($B46,'Tabelas auxiliares'!$A$65:$C$102,3,FALSE),"")</f>
        <v xml:space="preserve">BOLSAS DE EXTENSAO / TAXA DE INSCRICAO DE EVENTOS / AUXILIO PARA EVENTO </v>
      </c>
      <c r="I46" s="235" t="s">
        <v>1881</v>
      </c>
      <c r="J46" s="235" t="s">
        <v>1882</v>
      </c>
      <c r="K46" s="235" t="s">
        <v>1883</v>
      </c>
      <c r="L46" s="235" t="s">
        <v>1884</v>
      </c>
      <c r="M46" s="235" t="s">
        <v>153</v>
      </c>
      <c r="N46" s="235" t="s">
        <v>154</v>
      </c>
      <c r="O46" s="235" t="s">
        <v>155</v>
      </c>
      <c r="P46" s="235" t="s">
        <v>188</v>
      </c>
      <c r="Q46" s="235" t="s">
        <v>156</v>
      </c>
      <c r="R46" s="235" t="s">
        <v>153</v>
      </c>
      <c r="S46" s="235" t="s">
        <v>107</v>
      </c>
      <c r="T46" s="235" t="s">
        <v>152</v>
      </c>
      <c r="U46" s="235" t="s">
        <v>106</v>
      </c>
      <c r="V46" s="235" t="s">
        <v>921</v>
      </c>
      <c r="W46" s="235" t="s">
        <v>922</v>
      </c>
      <c r="X46" s="33" t="str">
        <f t="shared" si="0"/>
        <v>3</v>
      </c>
      <c r="Y46" s="33" t="str">
        <f>IF(T46="","",IF(AND(T46&lt;&gt;'Tabelas auxiliares'!$B$239,T46&lt;&gt;'Tabelas auxiliares'!$B$240),"FOLHA DE PESSOAL",IF(X46='Tabelas auxiliares'!$A$240,"CUSTEIO",IF(X46='Tabelas auxiliares'!$A$239,"INVESTIMENTO","ERRO - VERIFICAR"))))</f>
        <v>CUSTEIO</v>
      </c>
      <c r="Z46" s="237">
        <v>2100</v>
      </c>
      <c r="AA46" s="237">
        <v>2100</v>
      </c>
      <c r="AB46" s="236"/>
      <c r="AC46" s="236"/>
    </row>
    <row r="47" spans="1:29" x14ac:dyDescent="0.25">
      <c r="A47" s="234" t="s">
        <v>793</v>
      </c>
      <c r="B47" s="54" t="s">
        <v>256</v>
      </c>
      <c r="C47" s="54" t="s">
        <v>905</v>
      </c>
      <c r="D47" t="s">
        <v>62</v>
      </c>
      <c r="E47" t="s">
        <v>105</v>
      </c>
      <c r="F47" s="33" t="str">
        <f>IFERROR(VLOOKUP(D47,'Tabelas auxiliares'!$A$3:$B$61,2,FALSE),"")</f>
        <v>PROAP - PNAES</v>
      </c>
      <c r="G47" s="33" t="str">
        <f>IFERROR(VLOOKUP($B47,'Tabelas auxiliares'!$A$65:$C$102,2,FALSE),"")</f>
        <v>ASSISTÊNCIA - EXTENSÃO</v>
      </c>
      <c r="H47" s="33" t="str">
        <f>IFERROR(VLOOKUP($B47,'Tabelas auxiliares'!$A$65:$C$102,3,FALSE),"")</f>
        <v xml:space="preserve">BOLSAS DE EXTENSAO / TAXA DE INSCRICAO DE EVENTOS / AUXILIO PARA EVENTO </v>
      </c>
      <c r="I47" s="235" t="s">
        <v>1885</v>
      </c>
      <c r="J47" s="235" t="s">
        <v>1886</v>
      </c>
      <c r="K47" s="235" t="s">
        <v>1887</v>
      </c>
      <c r="L47" s="235" t="s">
        <v>1888</v>
      </c>
      <c r="M47" s="235" t="s">
        <v>153</v>
      </c>
      <c r="N47" s="235" t="s">
        <v>927</v>
      </c>
      <c r="O47" s="235" t="s">
        <v>928</v>
      </c>
      <c r="P47" s="235" t="s">
        <v>929</v>
      </c>
      <c r="Q47" s="235" t="s">
        <v>156</v>
      </c>
      <c r="R47" s="235" t="s">
        <v>153</v>
      </c>
      <c r="S47" s="235" t="s">
        <v>107</v>
      </c>
      <c r="T47" s="235" t="s">
        <v>152</v>
      </c>
      <c r="U47" s="235" t="s">
        <v>1779</v>
      </c>
      <c r="V47" s="235" t="s">
        <v>921</v>
      </c>
      <c r="W47" s="235" t="s">
        <v>922</v>
      </c>
      <c r="X47" s="33" t="str">
        <f t="shared" si="0"/>
        <v>3</v>
      </c>
      <c r="Y47" s="33" t="str">
        <f>IF(T47="","",IF(AND(T47&lt;&gt;'Tabelas auxiliares'!$B$239,T47&lt;&gt;'Tabelas auxiliares'!$B$240),"FOLHA DE PESSOAL",IF(X47='Tabelas auxiliares'!$A$240,"CUSTEIO",IF(X47='Tabelas auxiliares'!$A$239,"INVESTIMENTO","ERRO - VERIFICAR"))))</f>
        <v>CUSTEIO</v>
      </c>
      <c r="Z47" s="237">
        <v>1200</v>
      </c>
      <c r="AA47" s="237">
        <v>1200</v>
      </c>
      <c r="AB47" s="236"/>
      <c r="AC47" s="236"/>
    </row>
    <row r="48" spans="1:29" x14ac:dyDescent="0.25">
      <c r="A48" s="234" t="s">
        <v>793</v>
      </c>
      <c r="B48" s="54" t="s">
        <v>257</v>
      </c>
      <c r="C48" s="54" t="s">
        <v>795</v>
      </c>
      <c r="D48" t="s">
        <v>46</v>
      </c>
      <c r="E48" t="s">
        <v>105</v>
      </c>
      <c r="F48" s="33" t="str">
        <f>IFERROR(VLOOKUP(D48,'Tabelas auxiliares'!$A$3:$B$61,2,FALSE),"")</f>
        <v>PROGRAD - PRÓ-REITORIA DE GRADUAÇÃO</v>
      </c>
      <c r="G48" s="33" t="str">
        <f>IFERROR(VLOOKUP($B48,'Tabelas auxiliares'!$A$65:$C$102,2,FALSE),"")</f>
        <v>ASSISTÊNCIA - GRADUAÇÃO</v>
      </c>
      <c r="H48" s="33" t="str">
        <f>IFERROR(VLOOKUP($B48,'Tabelas auxiliares'!$A$65:$C$102,3,FALSE),"")</f>
        <v>MONITORIA ACADEMICA DA GRADUACAO / MONITORIA SEMIPRESENCIAL / AUXILIO PARA EVENTOS ESTUDANTIS / AUXILIO PARA ATIVIDADE EXTRASSALA / AUXILIO ACESSIBILIDADE / MONITORIA INCLUSIVA</v>
      </c>
      <c r="I48" s="235" t="s">
        <v>1889</v>
      </c>
      <c r="J48" s="235" t="s">
        <v>1890</v>
      </c>
      <c r="K48" s="235" t="s">
        <v>1891</v>
      </c>
      <c r="L48" s="235" t="s">
        <v>1892</v>
      </c>
      <c r="M48" s="235" t="s">
        <v>153</v>
      </c>
      <c r="N48" s="235" t="s">
        <v>154</v>
      </c>
      <c r="O48" s="235" t="s">
        <v>155</v>
      </c>
      <c r="P48" s="235" t="s">
        <v>188</v>
      </c>
      <c r="Q48" s="235" t="s">
        <v>156</v>
      </c>
      <c r="R48" s="235" t="s">
        <v>153</v>
      </c>
      <c r="S48" s="235" t="s">
        <v>107</v>
      </c>
      <c r="T48" s="235" t="s">
        <v>152</v>
      </c>
      <c r="U48" s="235" t="s">
        <v>106</v>
      </c>
      <c r="V48" s="235" t="s">
        <v>921</v>
      </c>
      <c r="W48" s="235" t="s">
        <v>922</v>
      </c>
      <c r="X48" s="33" t="str">
        <f t="shared" si="0"/>
        <v>3</v>
      </c>
      <c r="Y48" s="33" t="str">
        <f>IF(T48="","",IF(AND(T48&lt;&gt;'Tabelas auxiliares'!$B$239,T48&lt;&gt;'Tabelas auxiliares'!$B$240),"FOLHA DE PESSOAL",IF(X48='Tabelas auxiliares'!$A$240,"CUSTEIO",IF(X48='Tabelas auxiliares'!$A$239,"INVESTIMENTO","ERRO - VERIFICAR"))))</f>
        <v>CUSTEIO</v>
      </c>
      <c r="Z48" s="237">
        <v>2400</v>
      </c>
      <c r="AA48" s="237">
        <v>2400</v>
      </c>
      <c r="AB48" s="236"/>
      <c r="AC48" s="236"/>
    </row>
    <row r="49" spans="1:29" x14ac:dyDescent="0.25">
      <c r="A49" s="234" t="s">
        <v>793</v>
      </c>
      <c r="B49" s="54" t="s">
        <v>257</v>
      </c>
      <c r="C49" s="54" t="s">
        <v>795</v>
      </c>
      <c r="D49" t="s">
        <v>46</v>
      </c>
      <c r="E49" t="s">
        <v>105</v>
      </c>
      <c r="F49" s="33" t="str">
        <f>IFERROR(VLOOKUP(D49,'Tabelas auxiliares'!$A$3:$B$61,2,FALSE),"")</f>
        <v>PROGRAD - PRÓ-REITORIA DE GRADUAÇÃO</v>
      </c>
      <c r="G49" s="33" t="str">
        <f>IFERROR(VLOOKUP($B49,'Tabelas auxiliares'!$A$65:$C$102,2,FALSE),"")</f>
        <v>ASSISTÊNCIA - GRADUAÇÃO</v>
      </c>
      <c r="H49" s="33" t="str">
        <f>IFERROR(VLOOKUP($B49,'Tabelas auxiliares'!$A$65:$C$102,3,FALSE),"")</f>
        <v>MONITORIA ACADEMICA DA GRADUACAO / MONITORIA SEMIPRESENCIAL / AUXILIO PARA EVENTOS ESTUDANTIS / AUXILIO PARA ATIVIDADE EXTRASSALA / AUXILIO ACESSIBILIDADE / MONITORIA INCLUSIVA</v>
      </c>
      <c r="I49" s="235" t="s">
        <v>1893</v>
      </c>
      <c r="J49" s="235" t="s">
        <v>1776</v>
      </c>
      <c r="K49" s="235" t="s">
        <v>1894</v>
      </c>
      <c r="L49" s="235" t="s">
        <v>1778</v>
      </c>
      <c r="M49" s="235" t="s">
        <v>153</v>
      </c>
      <c r="N49" s="235" t="s">
        <v>154</v>
      </c>
      <c r="O49" s="235" t="s">
        <v>155</v>
      </c>
      <c r="P49" s="235" t="s">
        <v>188</v>
      </c>
      <c r="Q49" s="235" t="s">
        <v>156</v>
      </c>
      <c r="R49" s="235" t="s">
        <v>153</v>
      </c>
      <c r="S49" s="235" t="s">
        <v>107</v>
      </c>
      <c r="T49" s="235" t="s">
        <v>152</v>
      </c>
      <c r="U49" s="235" t="s">
        <v>106</v>
      </c>
      <c r="V49" s="235" t="s">
        <v>921</v>
      </c>
      <c r="W49" s="235" t="s">
        <v>922</v>
      </c>
      <c r="X49" s="33" t="str">
        <f t="shared" si="0"/>
        <v>3</v>
      </c>
      <c r="Y49" s="33" t="str">
        <f>IF(T49="","",IF(AND(T49&lt;&gt;'Tabelas auxiliares'!$B$239,T49&lt;&gt;'Tabelas auxiliares'!$B$240),"FOLHA DE PESSOAL",IF(X49='Tabelas auxiliares'!$A$240,"CUSTEIO",IF(X49='Tabelas auxiliares'!$A$239,"INVESTIMENTO","ERRO - VERIFICAR"))))</f>
        <v>CUSTEIO</v>
      </c>
      <c r="Z49" s="237">
        <v>14000</v>
      </c>
      <c r="AA49" s="237">
        <v>7700</v>
      </c>
      <c r="AB49" s="237">
        <v>3500</v>
      </c>
      <c r="AC49" s="237">
        <v>2800</v>
      </c>
    </row>
    <row r="50" spans="1:29" x14ac:dyDescent="0.25">
      <c r="A50" s="234" t="s">
        <v>793</v>
      </c>
      <c r="B50" s="54" t="s">
        <v>257</v>
      </c>
      <c r="C50" s="54" t="s">
        <v>795</v>
      </c>
      <c r="D50" t="s">
        <v>46</v>
      </c>
      <c r="E50" t="s">
        <v>105</v>
      </c>
      <c r="F50" s="33" t="str">
        <f>IFERROR(VLOOKUP(D50,'Tabelas auxiliares'!$A$3:$B$61,2,FALSE),"")</f>
        <v>PROGRAD - PRÓ-REITORIA DE GRADUAÇÃO</v>
      </c>
      <c r="G50" s="33" t="str">
        <f>IFERROR(VLOOKUP($B50,'Tabelas auxiliares'!$A$65:$C$102,2,FALSE),"")</f>
        <v>ASSISTÊNCIA - GRADUAÇÃO</v>
      </c>
      <c r="H50" s="33" t="str">
        <f>IFERROR(VLOOKUP($B50,'Tabelas auxiliares'!$A$65:$C$102,3,FALSE),"")</f>
        <v>MONITORIA ACADEMICA DA GRADUACAO / MONITORIA SEMIPRESENCIAL / AUXILIO PARA EVENTOS ESTUDANTIS / AUXILIO PARA ATIVIDADE EXTRASSALA / AUXILIO ACESSIBILIDADE / MONITORIA INCLUSIVA</v>
      </c>
      <c r="I50" s="235" t="s">
        <v>1895</v>
      </c>
      <c r="J50" s="235" t="s">
        <v>1896</v>
      </c>
      <c r="K50" s="235" t="s">
        <v>1897</v>
      </c>
      <c r="L50" s="235" t="s">
        <v>1898</v>
      </c>
      <c r="M50" s="235" t="s">
        <v>153</v>
      </c>
      <c r="N50" s="235" t="s">
        <v>154</v>
      </c>
      <c r="O50" s="235" t="s">
        <v>155</v>
      </c>
      <c r="P50" s="235" t="s">
        <v>188</v>
      </c>
      <c r="Q50" s="235" t="s">
        <v>156</v>
      </c>
      <c r="R50" s="235" t="s">
        <v>153</v>
      </c>
      <c r="S50" s="235" t="s">
        <v>107</v>
      </c>
      <c r="T50" s="235" t="s">
        <v>152</v>
      </c>
      <c r="U50" s="235" t="s">
        <v>106</v>
      </c>
      <c r="V50" s="235" t="s">
        <v>921</v>
      </c>
      <c r="W50" s="235" t="s">
        <v>922</v>
      </c>
      <c r="X50" s="33" t="str">
        <f t="shared" si="0"/>
        <v>3</v>
      </c>
      <c r="Y50" s="33" t="str">
        <f>IF(T50="","",IF(AND(T50&lt;&gt;'Tabelas auxiliares'!$B$239,T50&lt;&gt;'Tabelas auxiliares'!$B$240),"FOLHA DE PESSOAL",IF(X50='Tabelas auxiliares'!$A$240,"CUSTEIO",IF(X50='Tabelas auxiliares'!$A$239,"INVESTIMENTO","ERRO - VERIFICAR"))))</f>
        <v>CUSTEIO</v>
      </c>
      <c r="Z50" s="237">
        <v>18900</v>
      </c>
      <c r="AA50" s="236"/>
      <c r="AB50" s="237">
        <v>6300</v>
      </c>
      <c r="AC50" s="237">
        <v>12600</v>
      </c>
    </row>
    <row r="51" spans="1:29" x14ac:dyDescent="0.25">
      <c r="A51" s="234" t="s">
        <v>793</v>
      </c>
      <c r="B51" s="54" t="s">
        <v>257</v>
      </c>
      <c r="C51" s="54" t="s">
        <v>905</v>
      </c>
      <c r="D51" t="s">
        <v>46</v>
      </c>
      <c r="E51" t="s">
        <v>105</v>
      </c>
      <c r="F51" s="33" t="str">
        <f>IFERROR(VLOOKUP(D51,'Tabelas auxiliares'!$A$3:$B$61,2,FALSE),"")</f>
        <v>PROGRAD - PRÓ-REITORIA DE GRADUAÇÃO</v>
      </c>
      <c r="G51" s="33" t="str">
        <f>IFERROR(VLOOKUP($B51,'Tabelas auxiliares'!$A$65:$C$102,2,FALSE),"")</f>
        <v>ASSISTÊNCIA - GRADUAÇÃO</v>
      </c>
      <c r="H51" s="33" t="str">
        <f>IFERROR(VLOOKUP($B51,'Tabelas auxiliares'!$A$65:$C$102,3,FALSE),"")</f>
        <v>MONITORIA ACADEMICA DA GRADUACAO / MONITORIA SEMIPRESENCIAL / AUXILIO PARA EVENTOS ESTUDANTIS / AUXILIO PARA ATIVIDADE EXTRASSALA / AUXILIO ACESSIBILIDADE / MONITORIA INCLUSIVA</v>
      </c>
      <c r="I51" s="235" t="s">
        <v>1899</v>
      </c>
      <c r="J51" s="235" t="s">
        <v>1900</v>
      </c>
      <c r="K51" s="235" t="s">
        <v>1901</v>
      </c>
      <c r="L51" s="235" t="s">
        <v>1902</v>
      </c>
      <c r="M51" s="235" t="s">
        <v>153</v>
      </c>
      <c r="N51" s="235" t="s">
        <v>154</v>
      </c>
      <c r="O51" s="235" t="s">
        <v>155</v>
      </c>
      <c r="P51" s="235" t="s">
        <v>188</v>
      </c>
      <c r="Q51" s="235" t="s">
        <v>156</v>
      </c>
      <c r="R51" s="235" t="s">
        <v>153</v>
      </c>
      <c r="S51" s="235" t="s">
        <v>107</v>
      </c>
      <c r="T51" s="235" t="s">
        <v>152</v>
      </c>
      <c r="U51" s="235" t="s">
        <v>106</v>
      </c>
      <c r="V51" s="235" t="s">
        <v>921</v>
      </c>
      <c r="W51" s="235" t="s">
        <v>922</v>
      </c>
      <c r="X51" s="33" t="str">
        <f t="shared" si="0"/>
        <v>3</v>
      </c>
      <c r="Y51" s="33" t="str">
        <f>IF(T51="","",IF(AND(T51&lt;&gt;'Tabelas auxiliares'!$B$239,T51&lt;&gt;'Tabelas auxiliares'!$B$240),"FOLHA DE PESSOAL",IF(X51='Tabelas auxiliares'!$A$240,"CUSTEIO",IF(X51='Tabelas auxiliares'!$A$239,"INVESTIMENTO","ERRO - VERIFICAR"))))</f>
        <v>CUSTEIO</v>
      </c>
      <c r="Z51" s="237">
        <v>400</v>
      </c>
      <c r="AA51" s="237">
        <v>400</v>
      </c>
      <c r="AB51" s="236"/>
      <c r="AC51" s="236"/>
    </row>
    <row r="52" spans="1:29" x14ac:dyDescent="0.25">
      <c r="A52" s="234" t="s">
        <v>793</v>
      </c>
      <c r="B52" s="54" t="s">
        <v>257</v>
      </c>
      <c r="C52" s="54" t="s">
        <v>905</v>
      </c>
      <c r="D52" t="s">
        <v>46</v>
      </c>
      <c r="E52" t="s">
        <v>105</v>
      </c>
      <c r="F52" s="33" t="str">
        <f>IFERROR(VLOOKUP(D52,'Tabelas auxiliares'!$A$3:$B$61,2,FALSE),"")</f>
        <v>PROGRAD - PRÓ-REITORIA DE GRADUAÇÃO</v>
      </c>
      <c r="G52" s="33" t="str">
        <f>IFERROR(VLOOKUP($B52,'Tabelas auxiliares'!$A$65:$C$102,2,FALSE),"")</f>
        <v>ASSISTÊNCIA - GRADUAÇÃO</v>
      </c>
      <c r="H52" s="33" t="str">
        <f>IFERROR(VLOOKUP($B52,'Tabelas auxiliares'!$A$65:$C$102,3,FALSE),"")</f>
        <v>MONITORIA ACADEMICA DA GRADUACAO / MONITORIA SEMIPRESENCIAL / AUXILIO PARA EVENTOS ESTUDANTIS / AUXILIO PARA ATIVIDADE EXTRASSALA / AUXILIO ACESSIBILIDADE / MONITORIA INCLUSIVA</v>
      </c>
      <c r="I52" s="235" t="s">
        <v>1903</v>
      </c>
      <c r="J52" s="235" t="s">
        <v>1900</v>
      </c>
      <c r="K52" s="235" t="s">
        <v>1904</v>
      </c>
      <c r="L52" s="235" t="s">
        <v>1902</v>
      </c>
      <c r="M52" s="235" t="s">
        <v>153</v>
      </c>
      <c r="N52" s="235" t="s">
        <v>157</v>
      </c>
      <c r="O52" s="235" t="s">
        <v>918</v>
      </c>
      <c r="P52" s="235" t="s">
        <v>919</v>
      </c>
      <c r="Q52" s="235" t="s">
        <v>156</v>
      </c>
      <c r="R52" s="235" t="s">
        <v>153</v>
      </c>
      <c r="S52" s="235" t="s">
        <v>107</v>
      </c>
      <c r="T52" s="235" t="s">
        <v>152</v>
      </c>
      <c r="U52" s="235" t="s">
        <v>1774</v>
      </c>
      <c r="V52" s="235" t="s">
        <v>921</v>
      </c>
      <c r="W52" s="235" t="s">
        <v>922</v>
      </c>
      <c r="X52" s="33" t="str">
        <f t="shared" si="0"/>
        <v>3</v>
      </c>
      <c r="Y52" s="33" t="str">
        <f>IF(T52="","",IF(AND(T52&lt;&gt;'Tabelas auxiliares'!$B$239,T52&lt;&gt;'Tabelas auxiliares'!$B$240),"FOLHA DE PESSOAL",IF(X52='Tabelas auxiliares'!$A$240,"CUSTEIO",IF(X52='Tabelas auxiliares'!$A$239,"INVESTIMENTO","ERRO - VERIFICAR"))))</f>
        <v>CUSTEIO</v>
      </c>
      <c r="Z52" s="237">
        <v>1200</v>
      </c>
      <c r="AA52" s="237">
        <v>1200</v>
      </c>
      <c r="AB52" s="236"/>
      <c r="AC52" s="236"/>
    </row>
    <row r="53" spans="1:29" x14ac:dyDescent="0.25">
      <c r="A53" s="234" t="s">
        <v>793</v>
      </c>
      <c r="B53" s="54" t="s">
        <v>257</v>
      </c>
      <c r="C53" s="54" t="s">
        <v>905</v>
      </c>
      <c r="D53" t="s">
        <v>46</v>
      </c>
      <c r="E53" t="s">
        <v>105</v>
      </c>
      <c r="F53" s="33" t="str">
        <f>IFERROR(VLOOKUP(D53,'Tabelas auxiliares'!$A$3:$B$61,2,FALSE),"")</f>
        <v>PROGRAD - PRÓ-REITORIA DE GRADUAÇÃO</v>
      </c>
      <c r="G53" s="33" t="str">
        <f>IFERROR(VLOOKUP($B53,'Tabelas auxiliares'!$A$65:$C$102,2,FALSE),"")</f>
        <v>ASSISTÊNCIA - GRADUAÇÃO</v>
      </c>
      <c r="H53" s="33" t="str">
        <f>IFERROR(VLOOKUP($B53,'Tabelas auxiliares'!$A$65:$C$102,3,FALSE),"")</f>
        <v>MONITORIA ACADEMICA DA GRADUACAO / MONITORIA SEMIPRESENCIAL / AUXILIO PARA EVENTOS ESTUDANTIS / AUXILIO PARA ATIVIDADE EXTRASSALA / AUXILIO ACESSIBILIDADE / MONITORIA INCLUSIVA</v>
      </c>
      <c r="I53" s="235" t="s">
        <v>1905</v>
      </c>
      <c r="J53" s="235" t="s">
        <v>1900</v>
      </c>
      <c r="K53" s="235" t="s">
        <v>1906</v>
      </c>
      <c r="L53" s="235" t="s">
        <v>1907</v>
      </c>
      <c r="M53" s="235" t="s">
        <v>153</v>
      </c>
      <c r="N53" s="235" t="s">
        <v>157</v>
      </c>
      <c r="O53" s="235" t="s">
        <v>918</v>
      </c>
      <c r="P53" s="235" t="s">
        <v>919</v>
      </c>
      <c r="Q53" s="235" t="s">
        <v>156</v>
      </c>
      <c r="R53" s="235" t="s">
        <v>153</v>
      </c>
      <c r="S53" s="235" t="s">
        <v>107</v>
      </c>
      <c r="T53" s="235" t="s">
        <v>152</v>
      </c>
      <c r="U53" s="235" t="s">
        <v>1774</v>
      </c>
      <c r="V53" s="235" t="s">
        <v>921</v>
      </c>
      <c r="W53" s="235" t="s">
        <v>922</v>
      </c>
      <c r="X53" s="33" t="str">
        <f t="shared" si="0"/>
        <v>3</v>
      </c>
      <c r="Y53" s="33" t="str">
        <f>IF(T53="","",IF(AND(T53&lt;&gt;'Tabelas auxiliares'!$B$239,T53&lt;&gt;'Tabelas auxiliares'!$B$240),"FOLHA DE PESSOAL",IF(X53='Tabelas auxiliares'!$A$240,"CUSTEIO",IF(X53='Tabelas auxiliares'!$A$239,"INVESTIMENTO","ERRO - VERIFICAR"))))</f>
        <v>CUSTEIO</v>
      </c>
      <c r="Z53" s="237">
        <v>400</v>
      </c>
      <c r="AA53" s="237">
        <v>400</v>
      </c>
      <c r="AB53" s="236"/>
      <c r="AC53" s="236"/>
    </row>
    <row r="54" spans="1:29" x14ac:dyDescent="0.25">
      <c r="A54" s="234" t="s">
        <v>793</v>
      </c>
      <c r="B54" s="54" t="s">
        <v>257</v>
      </c>
      <c r="C54" s="54" t="s">
        <v>905</v>
      </c>
      <c r="D54" t="s">
        <v>46</v>
      </c>
      <c r="E54" t="s">
        <v>105</v>
      </c>
      <c r="F54" s="33" t="str">
        <f>IFERROR(VLOOKUP(D54,'Tabelas auxiliares'!$A$3:$B$61,2,FALSE),"")</f>
        <v>PROGRAD - PRÓ-REITORIA DE GRADUAÇÃO</v>
      </c>
      <c r="G54" s="33" t="str">
        <f>IFERROR(VLOOKUP($B54,'Tabelas auxiliares'!$A$65:$C$102,2,FALSE),"")</f>
        <v>ASSISTÊNCIA - GRADUAÇÃO</v>
      </c>
      <c r="H54" s="33" t="str">
        <f>IFERROR(VLOOKUP($B54,'Tabelas auxiliares'!$A$65:$C$102,3,FALSE),"")</f>
        <v>MONITORIA ACADEMICA DA GRADUACAO / MONITORIA SEMIPRESENCIAL / AUXILIO PARA EVENTOS ESTUDANTIS / AUXILIO PARA ATIVIDADE EXTRASSALA / AUXILIO ACESSIBILIDADE / MONITORIA INCLUSIVA</v>
      </c>
      <c r="I54" s="235" t="s">
        <v>1908</v>
      </c>
      <c r="J54" s="235" t="s">
        <v>1900</v>
      </c>
      <c r="K54" s="235" t="s">
        <v>1909</v>
      </c>
      <c r="L54" s="235" t="s">
        <v>1910</v>
      </c>
      <c r="M54" s="235" t="s">
        <v>153</v>
      </c>
      <c r="N54" s="235" t="s">
        <v>154</v>
      </c>
      <c r="O54" s="235" t="s">
        <v>155</v>
      </c>
      <c r="P54" s="235" t="s">
        <v>188</v>
      </c>
      <c r="Q54" s="235" t="s">
        <v>156</v>
      </c>
      <c r="R54" s="235" t="s">
        <v>153</v>
      </c>
      <c r="S54" s="235" t="s">
        <v>107</v>
      </c>
      <c r="T54" s="235" t="s">
        <v>152</v>
      </c>
      <c r="U54" s="235" t="s">
        <v>106</v>
      </c>
      <c r="V54" s="235" t="s">
        <v>921</v>
      </c>
      <c r="W54" s="235" t="s">
        <v>922</v>
      </c>
      <c r="X54" s="33" t="str">
        <f t="shared" si="0"/>
        <v>3</v>
      </c>
      <c r="Y54" s="33" t="str">
        <f>IF(T54="","",IF(AND(T54&lt;&gt;'Tabelas auxiliares'!$B$239,T54&lt;&gt;'Tabelas auxiliares'!$B$240),"FOLHA DE PESSOAL",IF(X54='Tabelas auxiliares'!$A$240,"CUSTEIO",IF(X54='Tabelas auxiliares'!$A$239,"INVESTIMENTO","ERRO - VERIFICAR"))))</f>
        <v>CUSTEIO</v>
      </c>
      <c r="Z54" s="237">
        <v>5600</v>
      </c>
      <c r="AA54" s="237">
        <v>5600</v>
      </c>
      <c r="AB54" s="236"/>
      <c r="AC54" s="236"/>
    </row>
    <row r="55" spans="1:29" x14ac:dyDescent="0.25">
      <c r="A55" s="234" t="s">
        <v>793</v>
      </c>
      <c r="B55" s="54" t="s">
        <v>257</v>
      </c>
      <c r="C55" s="54" t="s">
        <v>905</v>
      </c>
      <c r="D55" t="s">
        <v>46</v>
      </c>
      <c r="E55" t="s">
        <v>105</v>
      </c>
      <c r="F55" s="33" t="str">
        <f>IFERROR(VLOOKUP(D55,'Tabelas auxiliares'!$A$3:$B$61,2,FALSE),"")</f>
        <v>PROGRAD - PRÓ-REITORIA DE GRADUAÇÃO</v>
      </c>
      <c r="G55" s="33" t="str">
        <f>IFERROR(VLOOKUP($B55,'Tabelas auxiliares'!$A$65:$C$102,2,FALSE),"")</f>
        <v>ASSISTÊNCIA - GRADUAÇÃO</v>
      </c>
      <c r="H55" s="33" t="str">
        <f>IFERROR(VLOOKUP($B55,'Tabelas auxiliares'!$A$65:$C$102,3,FALSE),"")</f>
        <v>MONITORIA ACADEMICA DA GRADUACAO / MONITORIA SEMIPRESENCIAL / AUXILIO PARA EVENTOS ESTUDANTIS / AUXILIO PARA ATIVIDADE EXTRASSALA / AUXILIO ACESSIBILIDADE / MONITORIA INCLUSIVA</v>
      </c>
      <c r="I55" s="235" t="s">
        <v>1908</v>
      </c>
      <c r="J55" s="235" t="s">
        <v>1911</v>
      </c>
      <c r="K55" s="235" t="s">
        <v>1912</v>
      </c>
      <c r="L55" s="235" t="s">
        <v>1913</v>
      </c>
      <c r="M55" s="235" t="s">
        <v>153</v>
      </c>
      <c r="N55" s="235" t="s">
        <v>154</v>
      </c>
      <c r="O55" s="235" t="s">
        <v>155</v>
      </c>
      <c r="P55" s="235" t="s">
        <v>188</v>
      </c>
      <c r="Q55" s="235" t="s">
        <v>156</v>
      </c>
      <c r="R55" s="235" t="s">
        <v>153</v>
      </c>
      <c r="S55" s="235" t="s">
        <v>107</v>
      </c>
      <c r="T55" s="235" t="s">
        <v>152</v>
      </c>
      <c r="U55" s="235" t="s">
        <v>106</v>
      </c>
      <c r="V55" s="235" t="s">
        <v>921</v>
      </c>
      <c r="W55" s="235" t="s">
        <v>922</v>
      </c>
      <c r="X55" s="33" t="str">
        <f t="shared" si="0"/>
        <v>3</v>
      </c>
      <c r="Y55" s="33" t="str">
        <f>IF(T55="","",IF(AND(T55&lt;&gt;'Tabelas auxiliares'!$B$239,T55&lt;&gt;'Tabelas auxiliares'!$B$240),"FOLHA DE PESSOAL",IF(X55='Tabelas auxiliares'!$A$240,"CUSTEIO",IF(X55='Tabelas auxiliares'!$A$239,"INVESTIMENTO","ERRO - VERIFICAR"))))</f>
        <v>CUSTEIO</v>
      </c>
      <c r="Z55" s="237">
        <v>2000</v>
      </c>
      <c r="AA55" s="237">
        <v>2000</v>
      </c>
      <c r="AB55" s="236"/>
      <c r="AC55" s="236"/>
    </row>
    <row r="56" spans="1:29" x14ac:dyDescent="0.25">
      <c r="A56" s="234" t="s">
        <v>793</v>
      </c>
      <c r="B56" s="54" t="s">
        <v>257</v>
      </c>
      <c r="C56" s="54" t="s">
        <v>905</v>
      </c>
      <c r="D56" t="s">
        <v>46</v>
      </c>
      <c r="E56" t="s">
        <v>105</v>
      </c>
      <c r="F56" s="33" t="str">
        <f>IFERROR(VLOOKUP(D56,'Tabelas auxiliares'!$A$3:$B$61,2,FALSE),"")</f>
        <v>PROGRAD - PRÓ-REITORIA DE GRADUAÇÃO</v>
      </c>
      <c r="G56" s="33" t="str">
        <f>IFERROR(VLOOKUP($B56,'Tabelas auxiliares'!$A$65:$C$102,2,FALSE),"")</f>
        <v>ASSISTÊNCIA - GRADUAÇÃO</v>
      </c>
      <c r="H56" s="33" t="str">
        <f>IFERROR(VLOOKUP($B56,'Tabelas auxiliares'!$A$65:$C$102,3,FALSE),"")</f>
        <v>MONITORIA ACADEMICA DA GRADUACAO / MONITORIA SEMIPRESENCIAL / AUXILIO PARA EVENTOS ESTUDANTIS / AUXILIO PARA ATIVIDADE EXTRASSALA / AUXILIO ACESSIBILIDADE / MONITORIA INCLUSIVA</v>
      </c>
      <c r="I56" s="235" t="s">
        <v>1914</v>
      </c>
      <c r="J56" s="235" t="s">
        <v>1900</v>
      </c>
      <c r="K56" s="235" t="s">
        <v>1915</v>
      </c>
      <c r="L56" s="235" t="s">
        <v>1910</v>
      </c>
      <c r="M56" s="235" t="s">
        <v>153</v>
      </c>
      <c r="N56" s="235" t="s">
        <v>154</v>
      </c>
      <c r="O56" s="235" t="s">
        <v>155</v>
      </c>
      <c r="P56" s="235" t="s">
        <v>188</v>
      </c>
      <c r="Q56" s="235" t="s">
        <v>156</v>
      </c>
      <c r="R56" s="235" t="s">
        <v>153</v>
      </c>
      <c r="S56" s="235" t="s">
        <v>107</v>
      </c>
      <c r="T56" s="235" t="s">
        <v>152</v>
      </c>
      <c r="U56" s="235" t="s">
        <v>106</v>
      </c>
      <c r="V56" s="235" t="s">
        <v>921</v>
      </c>
      <c r="W56" s="235" t="s">
        <v>922</v>
      </c>
      <c r="X56" s="33" t="str">
        <f t="shared" si="0"/>
        <v>3</v>
      </c>
      <c r="Y56" s="33" t="str">
        <f>IF(T56="","",IF(AND(T56&lt;&gt;'Tabelas auxiliares'!$B$239,T56&lt;&gt;'Tabelas auxiliares'!$B$240),"FOLHA DE PESSOAL",IF(X56='Tabelas auxiliares'!$A$240,"CUSTEIO",IF(X56='Tabelas auxiliares'!$A$239,"INVESTIMENTO","ERRO - VERIFICAR"))))</f>
        <v>CUSTEIO</v>
      </c>
      <c r="Z56" s="237">
        <v>3200</v>
      </c>
      <c r="AA56" s="237">
        <v>3200</v>
      </c>
      <c r="AB56" s="236"/>
      <c r="AC56" s="236"/>
    </row>
    <row r="57" spans="1:29" x14ac:dyDescent="0.25">
      <c r="A57" s="234" t="s">
        <v>793</v>
      </c>
      <c r="B57" s="54" t="s">
        <v>257</v>
      </c>
      <c r="C57" s="54" t="s">
        <v>905</v>
      </c>
      <c r="D57" t="s">
        <v>46</v>
      </c>
      <c r="E57" t="s">
        <v>105</v>
      </c>
      <c r="F57" s="33" t="str">
        <f>IFERROR(VLOOKUP(D57,'Tabelas auxiliares'!$A$3:$B$61,2,FALSE),"")</f>
        <v>PROGRAD - PRÓ-REITORIA DE GRADUAÇÃO</v>
      </c>
      <c r="G57" s="33" t="str">
        <f>IFERROR(VLOOKUP($B57,'Tabelas auxiliares'!$A$65:$C$102,2,FALSE),"")</f>
        <v>ASSISTÊNCIA - GRADUAÇÃO</v>
      </c>
      <c r="H57" s="33" t="str">
        <f>IFERROR(VLOOKUP($B57,'Tabelas auxiliares'!$A$65:$C$102,3,FALSE),"")</f>
        <v>MONITORIA ACADEMICA DA GRADUACAO / MONITORIA SEMIPRESENCIAL / AUXILIO PARA EVENTOS ESTUDANTIS / AUXILIO PARA ATIVIDADE EXTRASSALA / AUXILIO ACESSIBILIDADE / MONITORIA INCLUSIVA</v>
      </c>
      <c r="I57" s="235" t="s">
        <v>1914</v>
      </c>
      <c r="J57" s="235" t="s">
        <v>1916</v>
      </c>
      <c r="K57" s="235" t="s">
        <v>1917</v>
      </c>
      <c r="L57" s="235" t="s">
        <v>1918</v>
      </c>
      <c r="M57" s="235" t="s">
        <v>153</v>
      </c>
      <c r="N57" s="235" t="s">
        <v>154</v>
      </c>
      <c r="O57" s="235" t="s">
        <v>155</v>
      </c>
      <c r="P57" s="235" t="s">
        <v>188</v>
      </c>
      <c r="Q57" s="235" t="s">
        <v>156</v>
      </c>
      <c r="R57" s="235" t="s">
        <v>153</v>
      </c>
      <c r="S57" s="235" t="s">
        <v>107</v>
      </c>
      <c r="T57" s="235" t="s">
        <v>152</v>
      </c>
      <c r="U57" s="235" t="s">
        <v>106</v>
      </c>
      <c r="V57" s="235" t="s">
        <v>921</v>
      </c>
      <c r="W57" s="235" t="s">
        <v>922</v>
      </c>
      <c r="X57" s="33" t="str">
        <f t="shared" si="0"/>
        <v>3</v>
      </c>
      <c r="Y57" s="33" t="str">
        <f>IF(T57="","",IF(AND(T57&lt;&gt;'Tabelas auxiliares'!$B$239,T57&lt;&gt;'Tabelas auxiliares'!$B$240),"FOLHA DE PESSOAL",IF(X57='Tabelas auxiliares'!$A$240,"CUSTEIO",IF(X57='Tabelas auxiliares'!$A$239,"INVESTIMENTO","ERRO - VERIFICAR"))))</f>
        <v>CUSTEIO</v>
      </c>
      <c r="Z57" s="237">
        <v>2400</v>
      </c>
      <c r="AA57" s="237">
        <v>2400</v>
      </c>
      <c r="AB57" s="236"/>
      <c r="AC57" s="236"/>
    </row>
    <row r="58" spans="1:29" x14ac:dyDescent="0.25">
      <c r="A58" s="234" t="s">
        <v>793</v>
      </c>
      <c r="B58" s="54" t="s">
        <v>257</v>
      </c>
      <c r="C58" s="54" t="s">
        <v>905</v>
      </c>
      <c r="D58" t="s">
        <v>46</v>
      </c>
      <c r="E58" t="s">
        <v>105</v>
      </c>
      <c r="F58" s="33" t="str">
        <f>IFERROR(VLOOKUP(D58,'Tabelas auxiliares'!$A$3:$B$61,2,FALSE),"")</f>
        <v>PROGRAD - PRÓ-REITORIA DE GRADUAÇÃO</v>
      </c>
      <c r="G58" s="33" t="str">
        <f>IFERROR(VLOOKUP($B58,'Tabelas auxiliares'!$A$65:$C$102,2,FALSE),"")</f>
        <v>ASSISTÊNCIA - GRADUAÇÃO</v>
      </c>
      <c r="H58" s="33" t="str">
        <f>IFERROR(VLOOKUP($B58,'Tabelas auxiliares'!$A$65:$C$102,3,FALSE),"")</f>
        <v>MONITORIA ACADEMICA DA GRADUACAO / MONITORIA SEMIPRESENCIAL / AUXILIO PARA EVENTOS ESTUDANTIS / AUXILIO PARA ATIVIDADE EXTRASSALA / AUXILIO ACESSIBILIDADE / MONITORIA INCLUSIVA</v>
      </c>
      <c r="I58" s="235" t="s">
        <v>1919</v>
      </c>
      <c r="J58" s="235" t="s">
        <v>1790</v>
      </c>
      <c r="K58" s="235" t="s">
        <v>1920</v>
      </c>
      <c r="L58" s="235" t="s">
        <v>1792</v>
      </c>
      <c r="M58" s="235" t="s">
        <v>153</v>
      </c>
      <c r="N58" s="235" t="s">
        <v>154</v>
      </c>
      <c r="O58" s="235" t="s">
        <v>155</v>
      </c>
      <c r="P58" s="235" t="s">
        <v>188</v>
      </c>
      <c r="Q58" s="235" t="s">
        <v>156</v>
      </c>
      <c r="R58" s="235" t="s">
        <v>153</v>
      </c>
      <c r="S58" s="235" t="s">
        <v>107</v>
      </c>
      <c r="T58" s="235" t="s">
        <v>152</v>
      </c>
      <c r="U58" s="235" t="s">
        <v>106</v>
      </c>
      <c r="V58" s="235" t="s">
        <v>921</v>
      </c>
      <c r="W58" s="235" t="s">
        <v>922</v>
      </c>
      <c r="X58" s="33" t="str">
        <f t="shared" si="0"/>
        <v>3</v>
      </c>
      <c r="Y58" s="33" t="str">
        <f>IF(T58="","",IF(AND(T58&lt;&gt;'Tabelas auxiliares'!$B$239,T58&lt;&gt;'Tabelas auxiliares'!$B$240),"FOLHA DE PESSOAL",IF(X58='Tabelas auxiliares'!$A$240,"CUSTEIO",IF(X58='Tabelas auxiliares'!$A$239,"INVESTIMENTO","ERRO - VERIFICAR"))))</f>
        <v>CUSTEIO</v>
      </c>
      <c r="Z58" s="237">
        <v>1200</v>
      </c>
      <c r="AA58" s="237">
        <v>1200</v>
      </c>
      <c r="AB58" s="236"/>
      <c r="AC58" s="236"/>
    </row>
    <row r="59" spans="1:29" x14ac:dyDescent="0.25">
      <c r="A59" s="234" t="s">
        <v>793</v>
      </c>
      <c r="B59" s="54" t="s">
        <v>257</v>
      </c>
      <c r="C59" s="54" t="s">
        <v>905</v>
      </c>
      <c r="D59" t="s">
        <v>46</v>
      </c>
      <c r="E59" t="s">
        <v>105</v>
      </c>
      <c r="F59" s="33" t="str">
        <f>IFERROR(VLOOKUP(D59,'Tabelas auxiliares'!$A$3:$B$61,2,FALSE),"")</f>
        <v>PROGRAD - PRÓ-REITORIA DE GRADUAÇÃO</v>
      </c>
      <c r="G59" s="33" t="str">
        <f>IFERROR(VLOOKUP($B59,'Tabelas auxiliares'!$A$65:$C$102,2,FALSE),"")</f>
        <v>ASSISTÊNCIA - GRADUAÇÃO</v>
      </c>
      <c r="H59" s="33" t="str">
        <f>IFERROR(VLOOKUP($B59,'Tabelas auxiliares'!$A$65:$C$102,3,FALSE),"")</f>
        <v>MONITORIA ACADEMICA DA GRADUACAO / MONITORIA SEMIPRESENCIAL / AUXILIO PARA EVENTOS ESTUDANTIS / AUXILIO PARA ATIVIDADE EXTRASSALA / AUXILIO ACESSIBILIDADE / MONITORIA INCLUSIVA</v>
      </c>
      <c r="I59" s="235" t="s">
        <v>1921</v>
      </c>
      <c r="J59" s="235" t="s">
        <v>1790</v>
      </c>
      <c r="K59" s="235" t="s">
        <v>1922</v>
      </c>
      <c r="L59" s="235" t="s">
        <v>1792</v>
      </c>
      <c r="M59" s="235" t="s">
        <v>153</v>
      </c>
      <c r="N59" s="235" t="s">
        <v>154</v>
      </c>
      <c r="O59" s="235" t="s">
        <v>155</v>
      </c>
      <c r="P59" s="235" t="s">
        <v>188</v>
      </c>
      <c r="Q59" s="235" t="s">
        <v>156</v>
      </c>
      <c r="R59" s="235" t="s">
        <v>153</v>
      </c>
      <c r="S59" s="235" t="s">
        <v>107</v>
      </c>
      <c r="T59" s="235" t="s">
        <v>152</v>
      </c>
      <c r="U59" s="235" t="s">
        <v>106</v>
      </c>
      <c r="V59" s="235" t="s">
        <v>921</v>
      </c>
      <c r="W59" s="235" t="s">
        <v>922</v>
      </c>
      <c r="X59" s="33" t="str">
        <f t="shared" si="0"/>
        <v>3</v>
      </c>
      <c r="Y59" s="33" t="str">
        <f>IF(T59="","",IF(AND(T59&lt;&gt;'Tabelas auxiliares'!$B$239,T59&lt;&gt;'Tabelas auxiliares'!$B$240),"FOLHA DE PESSOAL",IF(X59='Tabelas auxiliares'!$A$240,"CUSTEIO",IF(X59='Tabelas auxiliares'!$A$239,"INVESTIMENTO","ERRO - VERIFICAR"))))</f>
        <v>CUSTEIO</v>
      </c>
      <c r="Z59" s="237">
        <v>3600</v>
      </c>
      <c r="AA59" s="237">
        <v>3600</v>
      </c>
      <c r="AB59" s="236"/>
      <c r="AC59" s="236"/>
    </row>
    <row r="60" spans="1:29" x14ac:dyDescent="0.25">
      <c r="A60" s="234" t="s">
        <v>793</v>
      </c>
      <c r="B60" s="54" t="s">
        <v>258</v>
      </c>
      <c r="C60" s="54" t="s">
        <v>909</v>
      </c>
      <c r="D60" t="s">
        <v>66</v>
      </c>
      <c r="E60" t="s">
        <v>105</v>
      </c>
      <c r="F60" s="33" t="str">
        <f>IFERROR(VLOOKUP(D60,'Tabelas auxiliares'!$A$3:$B$61,2,FALSE),"")</f>
        <v>PROPG - PRÓ-REITORIA DE PÓS-GRADUAÇÃO</v>
      </c>
      <c r="G60" s="33" t="str">
        <f>IFERROR(VLOOKUP($B60,'Tabelas auxiliares'!$A$65:$C$102,2,FALSE),"")</f>
        <v>ASSISTÊNCIA - PÓS-GRADUAÇÃO</v>
      </c>
      <c r="H60" s="33" t="str">
        <f>IFERROR(VLOOKUP($B60,'Tabelas auxiliares'!$A$65:$C$102,3,FALSE),"")</f>
        <v>BOLSAS DE MESTRADO E DOUTORADO / PARTICIPACAO EM EVENTO CIENTIFICO / IMPRESSAO E POSTAGEM DE DISSERTACOES DE MESTRADO / IMPRESSAO E POSTAGEM DE TESES DE DOUTORADO</v>
      </c>
      <c r="I60" s="235" t="s">
        <v>1923</v>
      </c>
      <c r="J60" s="235" t="s">
        <v>1924</v>
      </c>
      <c r="K60" s="235" t="s">
        <v>1925</v>
      </c>
      <c r="L60" s="235" t="s">
        <v>1926</v>
      </c>
      <c r="M60" s="235" t="s">
        <v>153</v>
      </c>
      <c r="N60" s="235" t="s">
        <v>154</v>
      </c>
      <c r="O60" s="235" t="s">
        <v>155</v>
      </c>
      <c r="P60" s="235" t="s">
        <v>188</v>
      </c>
      <c r="Q60" s="235" t="s">
        <v>156</v>
      </c>
      <c r="R60" s="235" t="s">
        <v>153</v>
      </c>
      <c r="S60" s="235" t="s">
        <v>107</v>
      </c>
      <c r="T60" s="235" t="s">
        <v>152</v>
      </c>
      <c r="U60" s="235" t="s">
        <v>106</v>
      </c>
      <c r="V60" s="235" t="s">
        <v>921</v>
      </c>
      <c r="W60" s="235" t="s">
        <v>922</v>
      </c>
      <c r="X60" s="33" t="str">
        <f t="shared" si="0"/>
        <v>3</v>
      </c>
      <c r="Y60" s="33" t="str">
        <f>IF(T60="","",IF(AND(T60&lt;&gt;'Tabelas auxiliares'!$B$239,T60&lt;&gt;'Tabelas auxiliares'!$B$240),"FOLHA DE PESSOAL",IF(X60='Tabelas auxiliares'!$A$240,"CUSTEIO",IF(X60='Tabelas auxiliares'!$A$239,"INVESTIMENTO","ERRO - VERIFICAR"))))</f>
        <v>CUSTEIO</v>
      </c>
      <c r="Z60" s="237">
        <v>1425</v>
      </c>
      <c r="AA60" s="237">
        <v>1425</v>
      </c>
      <c r="AB60" s="236"/>
      <c r="AC60" s="236"/>
    </row>
    <row r="61" spans="1:29" x14ac:dyDescent="0.25">
      <c r="A61" s="234" t="s">
        <v>793</v>
      </c>
      <c r="B61" s="54" t="s">
        <v>258</v>
      </c>
      <c r="C61" s="54" t="s">
        <v>909</v>
      </c>
      <c r="D61" t="s">
        <v>66</v>
      </c>
      <c r="E61" t="s">
        <v>105</v>
      </c>
      <c r="F61" s="33" t="str">
        <f>IFERROR(VLOOKUP(D61,'Tabelas auxiliares'!$A$3:$B$61,2,FALSE),"")</f>
        <v>PROPG - PRÓ-REITORIA DE PÓS-GRADUAÇÃO</v>
      </c>
      <c r="G61" s="33" t="str">
        <f>IFERROR(VLOOKUP($B61,'Tabelas auxiliares'!$A$65:$C$102,2,FALSE),"")</f>
        <v>ASSISTÊNCIA - PÓS-GRADUAÇÃO</v>
      </c>
      <c r="H61" s="33" t="str">
        <f>IFERROR(VLOOKUP($B61,'Tabelas auxiliares'!$A$65:$C$102,3,FALSE),"")</f>
        <v>BOLSAS DE MESTRADO E DOUTORADO / PARTICIPACAO EM EVENTO CIENTIFICO / IMPRESSAO E POSTAGEM DE DISSERTACOES DE MESTRADO / IMPRESSAO E POSTAGEM DE TESES DE DOUTORADO</v>
      </c>
      <c r="I61" s="235" t="s">
        <v>1927</v>
      </c>
      <c r="J61" s="235" t="s">
        <v>992</v>
      </c>
      <c r="K61" s="235" t="s">
        <v>1928</v>
      </c>
      <c r="L61" s="235" t="s">
        <v>1929</v>
      </c>
      <c r="M61" s="235" t="s">
        <v>153</v>
      </c>
      <c r="N61" s="235" t="s">
        <v>154</v>
      </c>
      <c r="O61" s="235" t="s">
        <v>155</v>
      </c>
      <c r="P61" s="235" t="s">
        <v>188</v>
      </c>
      <c r="Q61" s="235" t="s">
        <v>156</v>
      </c>
      <c r="R61" s="235" t="s">
        <v>153</v>
      </c>
      <c r="S61" s="235" t="s">
        <v>107</v>
      </c>
      <c r="T61" s="235" t="s">
        <v>152</v>
      </c>
      <c r="U61" s="235" t="s">
        <v>106</v>
      </c>
      <c r="V61" s="235" t="s">
        <v>921</v>
      </c>
      <c r="W61" s="235" t="s">
        <v>922</v>
      </c>
      <c r="X61" s="33" t="str">
        <f t="shared" si="0"/>
        <v>3</v>
      </c>
      <c r="Y61" s="33" t="str">
        <f>IF(T61="","",IF(AND(T61&lt;&gt;'Tabelas auxiliares'!$B$239,T61&lt;&gt;'Tabelas auxiliares'!$B$240),"FOLHA DE PESSOAL",IF(X61='Tabelas auxiliares'!$A$240,"CUSTEIO",IF(X61='Tabelas auxiliares'!$A$239,"INVESTIMENTO","ERRO - VERIFICAR"))))</f>
        <v>CUSTEIO</v>
      </c>
      <c r="Z61" s="237">
        <v>1825</v>
      </c>
      <c r="AA61" s="237">
        <v>1825</v>
      </c>
      <c r="AB61" s="236"/>
      <c r="AC61" s="236"/>
    </row>
    <row r="62" spans="1:29" x14ac:dyDescent="0.25">
      <c r="A62" s="234" t="s">
        <v>793</v>
      </c>
      <c r="B62" s="54" t="s">
        <v>258</v>
      </c>
      <c r="C62" s="54" t="s">
        <v>909</v>
      </c>
      <c r="D62" t="s">
        <v>66</v>
      </c>
      <c r="E62" t="s">
        <v>105</v>
      </c>
      <c r="F62" s="33" t="str">
        <f>IFERROR(VLOOKUP(D62,'Tabelas auxiliares'!$A$3:$B$61,2,FALSE),"")</f>
        <v>PROPG - PRÓ-REITORIA DE PÓS-GRADUAÇÃO</v>
      </c>
      <c r="G62" s="33" t="str">
        <f>IFERROR(VLOOKUP($B62,'Tabelas auxiliares'!$A$65:$C$102,2,FALSE),"")</f>
        <v>ASSISTÊNCIA - PÓS-GRADUAÇÃO</v>
      </c>
      <c r="H62" s="33" t="str">
        <f>IFERROR(VLOOKUP($B62,'Tabelas auxiliares'!$A$65:$C$102,3,FALSE),"")</f>
        <v>BOLSAS DE MESTRADO E DOUTORADO / PARTICIPACAO EM EVENTO CIENTIFICO / IMPRESSAO E POSTAGEM DE DISSERTACOES DE MESTRADO / IMPRESSAO E POSTAGEM DE TESES DE DOUTORADO</v>
      </c>
      <c r="I62" s="235" t="s">
        <v>1930</v>
      </c>
      <c r="J62" s="235" t="s">
        <v>992</v>
      </c>
      <c r="K62" s="235" t="s">
        <v>1931</v>
      </c>
      <c r="L62" s="235" t="s">
        <v>994</v>
      </c>
      <c r="M62" s="235" t="s">
        <v>153</v>
      </c>
      <c r="N62" s="235" t="s">
        <v>157</v>
      </c>
      <c r="O62" s="235" t="s">
        <v>918</v>
      </c>
      <c r="P62" s="235" t="s">
        <v>919</v>
      </c>
      <c r="Q62" s="235" t="s">
        <v>156</v>
      </c>
      <c r="R62" s="235" t="s">
        <v>153</v>
      </c>
      <c r="S62" s="235" t="s">
        <v>107</v>
      </c>
      <c r="T62" s="235" t="s">
        <v>152</v>
      </c>
      <c r="U62" s="235" t="s">
        <v>1774</v>
      </c>
      <c r="V62" s="235" t="s">
        <v>921</v>
      </c>
      <c r="W62" s="235" t="s">
        <v>922</v>
      </c>
      <c r="X62" s="33" t="str">
        <f t="shared" si="0"/>
        <v>3</v>
      </c>
      <c r="Y62" s="33" t="str">
        <f>IF(T62="","",IF(AND(T62&lt;&gt;'Tabelas auxiliares'!$B$239,T62&lt;&gt;'Tabelas auxiliares'!$B$240),"FOLHA DE PESSOAL",IF(X62='Tabelas auxiliares'!$A$240,"CUSTEIO",IF(X62='Tabelas auxiliares'!$A$239,"INVESTIMENTO","ERRO - VERIFICAR"))))</f>
        <v>CUSTEIO</v>
      </c>
      <c r="Z62" s="237">
        <v>54600</v>
      </c>
      <c r="AA62" s="236"/>
      <c r="AB62" s="236"/>
      <c r="AC62" s="237">
        <v>54600</v>
      </c>
    </row>
    <row r="63" spans="1:29" x14ac:dyDescent="0.25">
      <c r="A63" s="234" t="s">
        <v>793</v>
      </c>
      <c r="B63" s="54" t="s">
        <v>258</v>
      </c>
      <c r="C63" s="54" t="s">
        <v>909</v>
      </c>
      <c r="D63" t="s">
        <v>66</v>
      </c>
      <c r="E63" t="s">
        <v>105</v>
      </c>
      <c r="F63" s="33" t="str">
        <f>IFERROR(VLOOKUP(D63,'Tabelas auxiliares'!$A$3:$B$61,2,FALSE),"")</f>
        <v>PROPG - PRÓ-REITORIA DE PÓS-GRADUAÇÃO</v>
      </c>
      <c r="G63" s="33" t="str">
        <f>IFERROR(VLOOKUP($B63,'Tabelas auxiliares'!$A$65:$C$102,2,FALSE),"")</f>
        <v>ASSISTÊNCIA - PÓS-GRADUAÇÃO</v>
      </c>
      <c r="H63" s="33" t="str">
        <f>IFERROR(VLOOKUP($B63,'Tabelas auxiliares'!$A$65:$C$102,3,FALSE),"")</f>
        <v>BOLSAS DE MESTRADO E DOUTORADO / PARTICIPACAO EM EVENTO CIENTIFICO / IMPRESSAO E POSTAGEM DE DISSERTACOES DE MESTRADO / IMPRESSAO E POSTAGEM DE TESES DE DOUTORADO</v>
      </c>
      <c r="I63" s="235" t="s">
        <v>1930</v>
      </c>
      <c r="J63" s="235" t="s">
        <v>992</v>
      </c>
      <c r="K63" s="235" t="s">
        <v>1932</v>
      </c>
      <c r="L63" s="235" t="s">
        <v>994</v>
      </c>
      <c r="M63" s="235" t="s">
        <v>153</v>
      </c>
      <c r="N63" s="235" t="s">
        <v>154</v>
      </c>
      <c r="O63" s="235" t="s">
        <v>155</v>
      </c>
      <c r="P63" s="235" t="s">
        <v>188</v>
      </c>
      <c r="Q63" s="235" t="s">
        <v>156</v>
      </c>
      <c r="R63" s="235" t="s">
        <v>153</v>
      </c>
      <c r="S63" s="235" t="s">
        <v>462</v>
      </c>
      <c r="T63" s="235" t="s">
        <v>152</v>
      </c>
      <c r="U63" s="235" t="s">
        <v>106</v>
      </c>
      <c r="V63" s="235" t="s">
        <v>921</v>
      </c>
      <c r="W63" s="235" t="s">
        <v>922</v>
      </c>
      <c r="X63" s="33" t="str">
        <f t="shared" si="0"/>
        <v>3</v>
      </c>
      <c r="Y63" s="33" t="str">
        <f>IF(T63="","",IF(AND(T63&lt;&gt;'Tabelas auxiliares'!$B$239,T63&lt;&gt;'Tabelas auxiliares'!$B$240),"FOLHA DE PESSOAL",IF(X63='Tabelas auxiliares'!$A$240,"CUSTEIO",IF(X63='Tabelas auxiliares'!$A$239,"INVESTIMENTO","ERRO - VERIFICAR"))))</f>
        <v>CUSTEIO</v>
      </c>
      <c r="Z63" s="237">
        <v>94500</v>
      </c>
      <c r="AA63" s="236"/>
      <c r="AB63" s="236"/>
      <c r="AC63" s="237">
        <v>94500</v>
      </c>
    </row>
    <row r="64" spans="1:29" x14ac:dyDescent="0.25">
      <c r="A64" s="234" t="s">
        <v>793</v>
      </c>
      <c r="B64" s="54" t="s">
        <v>258</v>
      </c>
      <c r="C64" s="54" t="s">
        <v>909</v>
      </c>
      <c r="D64" t="s">
        <v>66</v>
      </c>
      <c r="E64" t="s">
        <v>105</v>
      </c>
      <c r="F64" s="33" t="str">
        <f>IFERROR(VLOOKUP(D64,'Tabelas auxiliares'!$A$3:$B$61,2,FALSE),"")</f>
        <v>PROPG - PRÓ-REITORIA DE PÓS-GRADUAÇÃO</v>
      </c>
      <c r="G64" s="33" t="str">
        <f>IFERROR(VLOOKUP($B64,'Tabelas auxiliares'!$A$65:$C$102,2,FALSE),"")</f>
        <v>ASSISTÊNCIA - PÓS-GRADUAÇÃO</v>
      </c>
      <c r="H64" s="33" t="str">
        <f>IFERROR(VLOOKUP($B64,'Tabelas auxiliares'!$A$65:$C$102,3,FALSE),"")</f>
        <v>BOLSAS DE MESTRADO E DOUTORADO / PARTICIPACAO EM EVENTO CIENTIFICO / IMPRESSAO E POSTAGEM DE DISSERTACOES DE MESTRADO / IMPRESSAO E POSTAGEM DE TESES DE DOUTORADO</v>
      </c>
      <c r="I64" s="235" t="s">
        <v>1930</v>
      </c>
      <c r="J64" s="235" t="s">
        <v>992</v>
      </c>
      <c r="K64" s="235" t="s">
        <v>1933</v>
      </c>
      <c r="L64" s="235" t="s">
        <v>994</v>
      </c>
      <c r="M64" s="235" t="s">
        <v>153</v>
      </c>
      <c r="N64" s="235" t="s">
        <v>154</v>
      </c>
      <c r="O64" s="235" t="s">
        <v>155</v>
      </c>
      <c r="P64" s="235" t="s">
        <v>188</v>
      </c>
      <c r="Q64" s="235" t="s">
        <v>156</v>
      </c>
      <c r="R64" s="235" t="s">
        <v>153</v>
      </c>
      <c r="S64" s="235" t="s">
        <v>801</v>
      </c>
      <c r="T64" s="235" t="s">
        <v>152</v>
      </c>
      <c r="U64" s="235" t="s">
        <v>106</v>
      </c>
      <c r="V64" s="235" t="s">
        <v>921</v>
      </c>
      <c r="W64" s="235" t="s">
        <v>922</v>
      </c>
      <c r="X64" s="33" t="str">
        <f t="shared" si="0"/>
        <v>3</v>
      </c>
      <c r="Y64" s="33" t="str">
        <f>IF(T64="","",IF(AND(T64&lt;&gt;'Tabelas auxiliares'!$B$239,T64&lt;&gt;'Tabelas auxiliares'!$B$240),"FOLHA DE PESSOAL",IF(X64='Tabelas auxiliares'!$A$240,"CUSTEIO",IF(X64='Tabelas auxiliares'!$A$239,"INVESTIMENTO","ERRO - VERIFICAR"))))</f>
        <v>CUSTEIO</v>
      </c>
      <c r="Z64" s="237">
        <v>149100</v>
      </c>
      <c r="AA64" s="236"/>
      <c r="AB64" s="236"/>
      <c r="AC64" s="237">
        <v>149100</v>
      </c>
    </row>
    <row r="65" spans="1:29" x14ac:dyDescent="0.25">
      <c r="A65" s="234" t="s">
        <v>793</v>
      </c>
      <c r="B65" s="54" t="s">
        <v>258</v>
      </c>
      <c r="C65" s="54" t="s">
        <v>910</v>
      </c>
      <c r="D65" t="s">
        <v>66</v>
      </c>
      <c r="E65" t="s">
        <v>105</v>
      </c>
      <c r="F65" s="33" t="str">
        <f>IFERROR(VLOOKUP(D65,'Tabelas auxiliares'!$A$3:$B$61,2,FALSE),"")</f>
        <v>PROPG - PRÓ-REITORIA DE PÓS-GRADUAÇÃO</v>
      </c>
      <c r="G65" s="33" t="str">
        <f>IFERROR(VLOOKUP($B65,'Tabelas auxiliares'!$A$65:$C$102,2,FALSE),"")</f>
        <v>ASSISTÊNCIA - PÓS-GRADUAÇÃO</v>
      </c>
      <c r="H65" s="33" t="str">
        <f>IFERROR(VLOOKUP($B65,'Tabelas auxiliares'!$A$65:$C$102,3,FALSE),"")</f>
        <v>BOLSAS DE MESTRADO E DOUTORADO / PARTICIPACAO EM EVENTO CIENTIFICO / IMPRESSAO E POSTAGEM DE DISSERTACOES DE MESTRADO / IMPRESSAO E POSTAGEM DE TESES DE DOUTORADO</v>
      </c>
      <c r="I65" s="235" t="s">
        <v>1923</v>
      </c>
      <c r="J65" s="235" t="s">
        <v>1924</v>
      </c>
      <c r="K65" s="235" t="s">
        <v>1934</v>
      </c>
      <c r="L65" s="235" t="s">
        <v>1935</v>
      </c>
      <c r="M65" s="235" t="s">
        <v>153</v>
      </c>
      <c r="N65" s="235" t="s">
        <v>157</v>
      </c>
      <c r="O65" s="235" t="s">
        <v>155</v>
      </c>
      <c r="P65" s="235" t="s">
        <v>505</v>
      </c>
      <c r="Q65" s="235" t="s">
        <v>156</v>
      </c>
      <c r="R65" s="235" t="s">
        <v>153</v>
      </c>
      <c r="S65" s="235" t="s">
        <v>107</v>
      </c>
      <c r="T65" s="235" t="s">
        <v>152</v>
      </c>
      <c r="U65" s="235" t="s">
        <v>1849</v>
      </c>
      <c r="V65" s="235" t="s">
        <v>921</v>
      </c>
      <c r="W65" s="235" t="s">
        <v>922</v>
      </c>
      <c r="X65" s="33" t="str">
        <f t="shared" si="0"/>
        <v>3</v>
      </c>
      <c r="Y65" s="33" t="str">
        <f>IF(T65="","",IF(AND(T65&lt;&gt;'Tabelas auxiliares'!$B$239,T65&lt;&gt;'Tabelas auxiliares'!$B$240),"FOLHA DE PESSOAL",IF(X65='Tabelas auxiliares'!$A$240,"CUSTEIO",IF(X65='Tabelas auxiliares'!$A$239,"INVESTIMENTO","ERRO - VERIFICAR"))))</f>
        <v>CUSTEIO</v>
      </c>
      <c r="Z65" s="237">
        <v>4180</v>
      </c>
      <c r="AA65" s="237">
        <v>4180</v>
      </c>
      <c r="AB65" s="236"/>
      <c r="AC65" s="236"/>
    </row>
    <row r="66" spans="1:29" x14ac:dyDescent="0.25">
      <c r="A66" s="234" t="s">
        <v>793</v>
      </c>
      <c r="B66" s="54" t="s">
        <v>258</v>
      </c>
      <c r="C66" s="54" t="s">
        <v>910</v>
      </c>
      <c r="D66" t="s">
        <v>66</v>
      </c>
      <c r="E66" t="s">
        <v>105</v>
      </c>
      <c r="F66" s="33" t="str">
        <f>IFERROR(VLOOKUP(D66,'Tabelas auxiliares'!$A$3:$B$61,2,FALSE),"")</f>
        <v>PROPG - PRÓ-REITORIA DE PÓS-GRADUAÇÃO</v>
      </c>
      <c r="G66" s="33" t="str">
        <f>IFERROR(VLOOKUP($B66,'Tabelas auxiliares'!$A$65:$C$102,2,FALSE),"")</f>
        <v>ASSISTÊNCIA - PÓS-GRADUAÇÃO</v>
      </c>
      <c r="H66" s="33" t="str">
        <f>IFERROR(VLOOKUP($B66,'Tabelas auxiliares'!$A$65:$C$102,3,FALSE),"")</f>
        <v>BOLSAS DE MESTRADO E DOUTORADO / PARTICIPACAO EM EVENTO CIENTIFICO / IMPRESSAO E POSTAGEM DE DISSERTACOES DE MESTRADO / IMPRESSAO E POSTAGEM DE TESES DE DOUTORADO</v>
      </c>
      <c r="I66" s="235" t="s">
        <v>1927</v>
      </c>
      <c r="J66" s="235" t="s">
        <v>992</v>
      </c>
      <c r="K66" s="235" t="s">
        <v>1936</v>
      </c>
      <c r="L66" s="235" t="s">
        <v>1929</v>
      </c>
      <c r="M66" s="235" t="s">
        <v>153</v>
      </c>
      <c r="N66" s="235" t="s">
        <v>154</v>
      </c>
      <c r="O66" s="235" t="s">
        <v>155</v>
      </c>
      <c r="P66" s="235" t="s">
        <v>188</v>
      </c>
      <c r="Q66" s="235" t="s">
        <v>156</v>
      </c>
      <c r="R66" s="235" t="s">
        <v>153</v>
      </c>
      <c r="S66" s="235" t="s">
        <v>107</v>
      </c>
      <c r="T66" s="235" t="s">
        <v>152</v>
      </c>
      <c r="U66" s="235" t="s">
        <v>106</v>
      </c>
      <c r="V66" s="235" t="s">
        <v>921</v>
      </c>
      <c r="W66" s="235" t="s">
        <v>922</v>
      </c>
      <c r="X66" s="33" t="str">
        <f t="shared" si="0"/>
        <v>3</v>
      </c>
      <c r="Y66" s="33" t="str">
        <f>IF(T66="","",IF(AND(T66&lt;&gt;'Tabelas auxiliares'!$B$239,T66&lt;&gt;'Tabelas auxiliares'!$B$240),"FOLHA DE PESSOAL",IF(X66='Tabelas auxiliares'!$A$240,"CUSTEIO",IF(X66='Tabelas auxiliares'!$A$239,"INVESTIMENTO","ERRO - VERIFICAR"))))</f>
        <v>CUSTEIO</v>
      </c>
      <c r="Z66" s="237">
        <v>2410</v>
      </c>
      <c r="AA66" s="237">
        <v>2410</v>
      </c>
      <c r="AB66" s="236"/>
      <c r="AC66" s="236"/>
    </row>
    <row r="67" spans="1:29" x14ac:dyDescent="0.25">
      <c r="A67" s="234" t="s">
        <v>793</v>
      </c>
      <c r="B67" s="54" t="s">
        <v>258</v>
      </c>
      <c r="C67" s="54" t="s">
        <v>910</v>
      </c>
      <c r="D67" t="s">
        <v>66</v>
      </c>
      <c r="E67" t="s">
        <v>105</v>
      </c>
      <c r="F67" s="33" t="str">
        <f>IFERROR(VLOOKUP(D67,'Tabelas auxiliares'!$A$3:$B$61,2,FALSE),"")</f>
        <v>PROPG - PRÓ-REITORIA DE PÓS-GRADUAÇÃO</v>
      </c>
      <c r="G67" s="33" t="str">
        <f>IFERROR(VLOOKUP($B67,'Tabelas auxiliares'!$A$65:$C$102,2,FALSE),"")</f>
        <v>ASSISTÊNCIA - PÓS-GRADUAÇÃO</v>
      </c>
      <c r="H67" s="33" t="str">
        <f>IFERROR(VLOOKUP($B67,'Tabelas auxiliares'!$A$65:$C$102,3,FALSE),"")</f>
        <v>BOLSAS DE MESTRADO E DOUTORADO / PARTICIPACAO EM EVENTO CIENTIFICO / IMPRESSAO E POSTAGEM DE DISSERTACOES DE MESTRADO / IMPRESSAO E POSTAGEM DE TESES DE DOUTORADO</v>
      </c>
      <c r="I67" s="235" t="s">
        <v>1937</v>
      </c>
      <c r="J67" s="235" t="s">
        <v>992</v>
      </c>
      <c r="K67" s="235" t="s">
        <v>1938</v>
      </c>
      <c r="L67" s="235" t="s">
        <v>994</v>
      </c>
      <c r="M67" s="235" t="s">
        <v>153</v>
      </c>
      <c r="N67" s="235" t="s">
        <v>154</v>
      </c>
      <c r="O67" s="235" t="s">
        <v>155</v>
      </c>
      <c r="P67" s="235" t="s">
        <v>188</v>
      </c>
      <c r="Q67" s="235" t="s">
        <v>156</v>
      </c>
      <c r="R67" s="235" t="s">
        <v>153</v>
      </c>
      <c r="S67" s="235" t="s">
        <v>107</v>
      </c>
      <c r="T67" s="235" t="s">
        <v>152</v>
      </c>
      <c r="U67" s="235" t="s">
        <v>106</v>
      </c>
      <c r="V67" s="235" t="s">
        <v>921</v>
      </c>
      <c r="W67" s="235" t="s">
        <v>922</v>
      </c>
      <c r="X67" s="33" t="str">
        <f t="shared" si="0"/>
        <v>3</v>
      </c>
      <c r="Y67" s="33" t="str">
        <f>IF(T67="","",IF(AND(T67&lt;&gt;'Tabelas auxiliares'!$B$239,T67&lt;&gt;'Tabelas auxiliares'!$B$240),"FOLHA DE PESSOAL",IF(X67='Tabelas auxiliares'!$A$240,"CUSTEIO",IF(X67='Tabelas auxiliares'!$A$239,"INVESTIMENTO","ERRO - VERIFICAR"))))</f>
        <v>CUSTEIO</v>
      </c>
      <c r="Z67" s="237">
        <v>4660</v>
      </c>
      <c r="AA67" s="237">
        <v>4660</v>
      </c>
      <c r="AB67" s="236"/>
      <c r="AC67" s="236"/>
    </row>
    <row r="68" spans="1:29" x14ac:dyDescent="0.25">
      <c r="A68" s="234" t="s">
        <v>793</v>
      </c>
      <c r="B68" s="54" t="s">
        <v>258</v>
      </c>
      <c r="C68" s="54" t="s">
        <v>910</v>
      </c>
      <c r="D68" t="s">
        <v>66</v>
      </c>
      <c r="E68" t="s">
        <v>105</v>
      </c>
      <c r="F68" s="33" t="str">
        <f>IFERROR(VLOOKUP(D68,'Tabelas auxiliares'!$A$3:$B$61,2,FALSE),"")</f>
        <v>PROPG - PRÓ-REITORIA DE PÓS-GRADUAÇÃO</v>
      </c>
      <c r="G68" s="33" t="str">
        <f>IFERROR(VLOOKUP($B68,'Tabelas auxiliares'!$A$65:$C$102,2,FALSE),"")</f>
        <v>ASSISTÊNCIA - PÓS-GRADUAÇÃO</v>
      </c>
      <c r="H68" s="33" t="str">
        <f>IFERROR(VLOOKUP($B68,'Tabelas auxiliares'!$A$65:$C$102,3,FALSE),"")</f>
        <v>BOLSAS DE MESTRADO E DOUTORADO / PARTICIPACAO EM EVENTO CIENTIFICO / IMPRESSAO E POSTAGEM DE DISSERTACOES DE MESTRADO / IMPRESSAO E POSTAGEM DE TESES DE DOUTORADO</v>
      </c>
      <c r="I68" s="235" t="s">
        <v>1939</v>
      </c>
      <c r="J68" s="235" t="s">
        <v>992</v>
      </c>
      <c r="K68" s="235" t="s">
        <v>1940</v>
      </c>
      <c r="L68" s="235" t="s">
        <v>1941</v>
      </c>
      <c r="M68" s="235" t="s">
        <v>153</v>
      </c>
      <c r="N68" s="235" t="s">
        <v>154</v>
      </c>
      <c r="O68" s="235" t="s">
        <v>155</v>
      </c>
      <c r="P68" s="235" t="s">
        <v>188</v>
      </c>
      <c r="Q68" s="235" t="s">
        <v>156</v>
      </c>
      <c r="R68" s="235" t="s">
        <v>153</v>
      </c>
      <c r="S68" s="235" t="s">
        <v>462</v>
      </c>
      <c r="T68" s="235" t="s">
        <v>152</v>
      </c>
      <c r="U68" s="235" t="s">
        <v>106</v>
      </c>
      <c r="V68" s="235" t="s">
        <v>921</v>
      </c>
      <c r="W68" s="235" t="s">
        <v>922</v>
      </c>
      <c r="X68" s="33" t="str">
        <f t="shared" ref="X68:X131" si="1">LEFT(V68,1)</f>
        <v>3</v>
      </c>
      <c r="Y68" s="33" t="str">
        <f>IF(T68="","",IF(AND(T68&lt;&gt;'Tabelas auxiliares'!$B$239,T68&lt;&gt;'Tabelas auxiliares'!$B$240),"FOLHA DE PESSOAL",IF(X68='Tabelas auxiliares'!$A$240,"CUSTEIO",IF(X68='Tabelas auxiliares'!$A$239,"INVESTIMENTO","ERRO - VERIFICAR"))))</f>
        <v>CUSTEIO</v>
      </c>
      <c r="Z68" s="237">
        <v>10500</v>
      </c>
      <c r="AA68" s="236"/>
      <c r="AB68" s="236"/>
      <c r="AC68" s="237">
        <v>10500</v>
      </c>
    </row>
    <row r="69" spans="1:29" x14ac:dyDescent="0.25">
      <c r="A69" s="234" t="s">
        <v>793</v>
      </c>
      <c r="B69" s="54" t="s">
        <v>258</v>
      </c>
      <c r="C69" s="54" t="s">
        <v>910</v>
      </c>
      <c r="D69" t="s">
        <v>66</v>
      </c>
      <c r="E69" t="s">
        <v>105</v>
      </c>
      <c r="F69" s="33" t="str">
        <f>IFERROR(VLOOKUP(D69,'Tabelas auxiliares'!$A$3:$B$61,2,FALSE),"")</f>
        <v>PROPG - PRÓ-REITORIA DE PÓS-GRADUAÇÃO</v>
      </c>
      <c r="G69" s="33" t="str">
        <f>IFERROR(VLOOKUP($B69,'Tabelas auxiliares'!$A$65:$C$102,2,FALSE),"")</f>
        <v>ASSISTÊNCIA - PÓS-GRADUAÇÃO</v>
      </c>
      <c r="H69" s="33" t="str">
        <f>IFERROR(VLOOKUP($B69,'Tabelas auxiliares'!$A$65:$C$102,3,FALSE),"")</f>
        <v>BOLSAS DE MESTRADO E DOUTORADO / PARTICIPACAO EM EVENTO CIENTIFICO / IMPRESSAO E POSTAGEM DE DISSERTACOES DE MESTRADO / IMPRESSAO E POSTAGEM DE TESES DE DOUTORADO</v>
      </c>
      <c r="I69" s="235" t="s">
        <v>1939</v>
      </c>
      <c r="J69" s="235" t="s">
        <v>992</v>
      </c>
      <c r="K69" s="235" t="s">
        <v>1942</v>
      </c>
      <c r="L69" s="235" t="s">
        <v>1943</v>
      </c>
      <c r="M69" s="235" t="s">
        <v>153</v>
      </c>
      <c r="N69" s="235" t="s">
        <v>154</v>
      </c>
      <c r="O69" s="235" t="s">
        <v>155</v>
      </c>
      <c r="P69" s="235" t="s">
        <v>188</v>
      </c>
      <c r="Q69" s="235" t="s">
        <v>156</v>
      </c>
      <c r="R69" s="235" t="s">
        <v>153</v>
      </c>
      <c r="S69" s="235" t="s">
        <v>462</v>
      </c>
      <c r="T69" s="235" t="s">
        <v>152</v>
      </c>
      <c r="U69" s="235" t="s">
        <v>106</v>
      </c>
      <c r="V69" s="235" t="s">
        <v>921</v>
      </c>
      <c r="W69" s="235" t="s">
        <v>922</v>
      </c>
      <c r="X69" s="33" t="str">
        <f t="shared" si="1"/>
        <v>3</v>
      </c>
      <c r="Y69" s="33" t="str">
        <f>IF(T69="","",IF(AND(T69&lt;&gt;'Tabelas auxiliares'!$B$239,T69&lt;&gt;'Tabelas auxiliares'!$B$240),"FOLHA DE PESSOAL",IF(X69='Tabelas auxiliares'!$A$240,"CUSTEIO",IF(X69='Tabelas auxiliares'!$A$239,"INVESTIMENTO","ERRO - VERIFICAR"))))</f>
        <v>CUSTEIO</v>
      </c>
      <c r="Z69" s="237">
        <v>81600</v>
      </c>
      <c r="AA69" s="236"/>
      <c r="AB69" s="236"/>
      <c r="AC69" s="237">
        <v>81600</v>
      </c>
    </row>
    <row r="70" spans="1:29" x14ac:dyDescent="0.25">
      <c r="A70" s="234" t="s">
        <v>793</v>
      </c>
      <c r="B70" s="54" t="s">
        <v>258</v>
      </c>
      <c r="C70" s="54" t="s">
        <v>910</v>
      </c>
      <c r="D70" t="s">
        <v>66</v>
      </c>
      <c r="E70" t="s">
        <v>105</v>
      </c>
      <c r="F70" s="33" t="str">
        <f>IFERROR(VLOOKUP(D70,'Tabelas auxiliares'!$A$3:$B$61,2,FALSE),"")</f>
        <v>PROPG - PRÓ-REITORIA DE PÓS-GRADUAÇÃO</v>
      </c>
      <c r="G70" s="33" t="str">
        <f>IFERROR(VLOOKUP($B70,'Tabelas auxiliares'!$A$65:$C$102,2,FALSE),"")</f>
        <v>ASSISTÊNCIA - PÓS-GRADUAÇÃO</v>
      </c>
      <c r="H70" s="33" t="str">
        <f>IFERROR(VLOOKUP($B70,'Tabelas auxiliares'!$A$65:$C$102,3,FALSE),"")</f>
        <v>BOLSAS DE MESTRADO E DOUTORADO / PARTICIPACAO EM EVENTO CIENTIFICO / IMPRESSAO E POSTAGEM DE DISSERTACOES DE MESTRADO / IMPRESSAO E POSTAGEM DE TESES DE DOUTORADO</v>
      </c>
      <c r="I70" s="235" t="s">
        <v>1930</v>
      </c>
      <c r="J70" s="235" t="s">
        <v>992</v>
      </c>
      <c r="K70" s="235" t="s">
        <v>1944</v>
      </c>
      <c r="L70" s="235" t="s">
        <v>994</v>
      </c>
      <c r="M70" s="235" t="s">
        <v>153</v>
      </c>
      <c r="N70" s="235" t="s">
        <v>154</v>
      </c>
      <c r="O70" s="235" t="s">
        <v>155</v>
      </c>
      <c r="P70" s="235" t="s">
        <v>188</v>
      </c>
      <c r="Q70" s="235" t="s">
        <v>156</v>
      </c>
      <c r="R70" s="235" t="s">
        <v>153</v>
      </c>
      <c r="S70" s="235" t="s">
        <v>107</v>
      </c>
      <c r="T70" s="235" t="s">
        <v>152</v>
      </c>
      <c r="U70" s="235" t="s">
        <v>106</v>
      </c>
      <c r="V70" s="235" t="s">
        <v>921</v>
      </c>
      <c r="W70" s="235" t="s">
        <v>922</v>
      </c>
      <c r="X70" s="33" t="str">
        <f t="shared" si="1"/>
        <v>3</v>
      </c>
      <c r="Y70" s="33" t="str">
        <f>IF(T70="","",IF(AND(T70&lt;&gt;'Tabelas auxiliares'!$B$239,T70&lt;&gt;'Tabelas auxiliares'!$B$240),"FOLHA DE PESSOAL",IF(X70='Tabelas auxiliares'!$A$240,"CUSTEIO",IF(X70='Tabelas auxiliares'!$A$239,"INVESTIMENTO","ERRO - VERIFICAR"))))</f>
        <v>CUSTEIO</v>
      </c>
      <c r="Z70" s="237">
        <v>105400</v>
      </c>
      <c r="AA70" s="237">
        <v>1000</v>
      </c>
      <c r="AB70" s="236"/>
      <c r="AC70" s="237">
        <v>104400</v>
      </c>
    </row>
    <row r="71" spans="1:29" x14ac:dyDescent="0.25">
      <c r="A71" s="234" t="s">
        <v>793</v>
      </c>
      <c r="B71" s="54" t="s">
        <v>258</v>
      </c>
      <c r="C71" s="54" t="s">
        <v>910</v>
      </c>
      <c r="D71" t="s">
        <v>66</v>
      </c>
      <c r="E71" t="s">
        <v>105</v>
      </c>
      <c r="F71" s="33" t="str">
        <f>IFERROR(VLOOKUP(D71,'Tabelas auxiliares'!$A$3:$B$61,2,FALSE),"")</f>
        <v>PROPG - PRÓ-REITORIA DE PÓS-GRADUAÇÃO</v>
      </c>
      <c r="G71" s="33" t="str">
        <f>IFERROR(VLOOKUP($B71,'Tabelas auxiliares'!$A$65:$C$102,2,FALSE),"")</f>
        <v>ASSISTÊNCIA - PÓS-GRADUAÇÃO</v>
      </c>
      <c r="H71" s="33" t="str">
        <f>IFERROR(VLOOKUP($B71,'Tabelas auxiliares'!$A$65:$C$102,3,FALSE),"")</f>
        <v>BOLSAS DE MESTRADO E DOUTORADO / PARTICIPACAO EM EVENTO CIENTIFICO / IMPRESSAO E POSTAGEM DE DISSERTACOES DE MESTRADO / IMPRESSAO E POSTAGEM DE TESES DE DOUTORADO</v>
      </c>
      <c r="I71" s="235" t="s">
        <v>1930</v>
      </c>
      <c r="J71" s="235" t="s">
        <v>992</v>
      </c>
      <c r="K71" s="235" t="s">
        <v>1945</v>
      </c>
      <c r="L71" s="235" t="s">
        <v>994</v>
      </c>
      <c r="M71" s="235" t="s">
        <v>153</v>
      </c>
      <c r="N71" s="235" t="s">
        <v>154</v>
      </c>
      <c r="O71" s="235" t="s">
        <v>155</v>
      </c>
      <c r="P71" s="235" t="s">
        <v>188</v>
      </c>
      <c r="Q71" s="235" t="s">
        <v>156</v>
      </c>
      <c r="R71" s="235" t="s">
        <v>153</v>
      </c>
      <c r="S71" s="235" t="s">
        <v>801</v>
      </c>
      <c r="T71" s="235" t="s">
        <v>152</v>
      </c>
      <c r="U71" s="235" t="s">
        <v>106</v>
      </c>
      <c r="V71" s="235" t="s">
        <v>921</v>
      </c>
      <c r="W71" s="235" t="s">
        <v>922</v>
      </c>
      <c r="X71" s="33" t="str">
        <f t="shared" si="1"/>
        <v>3</v>
      </c>
      <c r="Y71" s="33" t="str">
        <f>IF(T71="","",IF(AND(T71&lt;&gt;'Tabelas auxiliares'!$B$239,T71&lt;&gt;'Tabelas auxiliares'!$B$240),"FOLHA DE PESSOAL",IF(X71='Tabelas auxiliares'!$A$240,"CUSTEIO",IF(X71='Tabelas auxiliares'!$A$239,"INVESTIMENTO","ERRO - VERIFICAR"))))</f>
        <v>CUSTEIO</v>
      </c>
      <c r="Z71" s="237">
        <v>248000</v>
      </c>
      <c r="AA71" s="236"/>
      <c r="AB71" s="237">
        <v>99200</v>
      </c>
      <c r="AC71" s="237">
        <v>148800</v>
      </c>
    </row>
    <row r="72" spans="1:29" x14ac:dyDescent="0.25">
      <c r="A72" s="234" t="s">
        <v>793</v>
      </c>
      <c r="B72" s="54" t="s">
        <v>259</v>
      </c>
      <c r="C72" s="54" t="s">
        <v>1754</v>
      </c>
      <c r="D72" t="s">
        <v>62</v>
      </c>
      <c r="E72" t="s">
        <v>105</v>
      </c>
      <c r="F72" s="33" t="str">
        <f>IFERROR(VLOOKUP(D72,'Tabelas auxiliares'!$A$3:$B$61,2,FALSE),"")</f>
        <v>PROAP - PNAES</v>
      </c>
      <c r="G72" s="33" t="str">
        <f>IFERROR(VLOOKUP($B72,'Tabelas auxiliares'!$A$65:$C$102,2,FALSE),"")</f>
        <v>ASSISTÊNCIA - RU</v>
      </c>
      <c r="H72" s="33" t="str">
        <f>IFERROR(VLOOKUP($B72,'Tabelas auxiliares'!$A$65:$C$102,3,FALSE),"")</f>
        <v>SUBSIDIO PARA PAGAMENTO DE REFEICOES NO RESTAURANTE UNIVERSITARIO PARA ALUNOS DA GRADUACAO /  SUBSIDIO DE ALIMENTACAO NO RU PÓS / SUBSIDIO DE ALIMENTACAO NO RU ESPECIALIZAÇÃO</v>
      </c>
      <c r="I72" s="235" t="s">
        <v>1946</v>
      </c>
      <c r="J72" s="235" t="s">
        <v>1947</v>
      </c>
      <c r="K72" s="235" t="s">
        <v>1948</v>
      </c>
      <c r="L72" s="235" t="s">
        <v>1949</v>
      </c>
      <c r="M72" s="235" t="s">
        <v>1819</v>
      </c>
      <c r="N72" s="235" t="s">
        <v>927</v>
      </c>
      <c r="O72" s="235" t="s">
        <v>155</v>
      </c>
      <c r="P72" s="235" t="s">
        <v>1793</v>
      </c>
      <c r="Q72" s="235" t="s">
        <v>156</v>
      </c>
      <c r="R72" s="235" t="s">
        <v>153</v>
      </c>
      <c r="S72" s="235" t="s">
        <v>107</v>
      </c>
      <c r="T72" s="235" t="s">
        <v>152</v>
      </c>
      <c r="U72" s="235" t="s">
        <v>1794</v>
      </c>
      <c r="V72" s="235" t="s">
        <v>1820</v>
      </c>
      <c r="W72" s="235" t="s">
        <v>1821</v>
      </c>
      <c r="X72" s="33" t="str">
        <f t="shared" si="1"/>
        <v>3</v>
      </c>
      <c r="Y72" s="33" t="str">
        <f>IF(T72="","",IF(AND(T72&lt;&gt;'Tabelas auxiliares'!$B$239,T72&lt;&gt;'Tabelas auxiliares'!$B$240),"FOLHA DE PESSOAL",IF(X72='Tabelas auxiliares'!$A$240,"CUSTEIO",IF(X72='Tabelas auxiliares'!$A$239,"INVESTIMENTO","ERRO - VERIFICAR"))))</f>
        <v>CUSTEIO</v>
      </c>
      <c r="Z72" s="237">
        <v>210910.07999999999</v>
      </c>
      <c r="AA72" s="237">
        <v>58018.79</v>
      </c>
      <c r="AB72" s="237">
        <v>8944.1299999999992</v>
      </c>
      <c r="AC72" s="237">
        <v>143947.16</v>
      </c>
    </row>
    <row r="73" spans="1:29" x14ac:dyDescent="0.25">
      <c r="A73" s="234" t="s">
        <v>793</v>
      </c>
      <c r="B73" s="54" t="s">
        <v>259</v>
      </c>
      <c r="C73" s="54" t="s">
        <v>1754</v>
      </c>
      <c r="D73" t="s">
        <v>62</v>
      </c>
      <c r="E73" t="s">
        <v>105</v>
      </c>
      <c r="F73" s="33" t="str">
        <f>IFERROR(VLOOKUP(D73,'Tabelas auxiliares'!$A$3:$B$61,2,FALSE),"")</f>
        <v>PROAP - PNAES</v>
      </c>
      <c r="G73" s="33" t="str">
        <f>IFERROR(VLOOKUP($B73,'Tabelas auxiliares'!$A$65:$C$102,2,FALSE),"")</f>
        <v>ASSISTÊNCIA - RU</v>
      </c>
      <c r="H73" s="33" t="str">
        <f>IFERROR(VLOOKUP($B73,'Tabelas auxiliares'!$A$65:$C$102,3,FALSE),"")</f>
        <v>SUBSIDIO PARA PAGAMENTO DE REFEICOES NO RESTAURANTE UNIVERSITARIO PARA ALUNOS DA GRADUACAO /  SUBSIDIO DE ALIMENTACAO NO RU PÓS / SUBSIDIO DE ALIMENTACAO NO RU ESPECIALIZAÇÃO</v>
      </c>
      <c r="I73" s="235" t="s">
        <v>1780</v>
      </c>
      <c r="J73" s="235" t="s">
        <v>1947</v>
      </c>
      <c r="K73" s="235" t="s">
        <v>1950</v>
      </c>
      <c r="L73" s="235" t="s">
        <v>1949</v>
      </c>
      <c r="M73" s="235" t="s">
        <v>1819</v>
      </c>
      <c r="N73" s="235" t="s">
        <v>927</v>
      </c>
      <c r="O73" s="235" t="s">
        <v>155</v>
      </c>
      <c r="P73" s="235" t="s">
        <v>1793</v>
      </c>
      <c r="Q73" s="235" t="s">
        <v>156</v>
      </c>
      <c r="R73" s="235" t="s">
        <v>153</v>
      </c>
      <c r="S73" s="235" t="s">
        <v>107</v>
      </c>
      <c r="T73" s="235" t="s">
        <v>152</v>
      </c>
      <c r="U73" s="235" t="s">
        <v>1794</v>
      </c>
      <c r="V73" s="235" t="s">
        <v>1820</v>
      </c>
      <c r="W73" s="235" t="s">
        <v>1821</v>
      </c>
      <c r="X73" s="33" t="str">
        <f t="shared" si="1"/>
        <v>3</v>
      </c>
      <c r="Y73" s="33" t="str">
        <f>IF(T73="","",IF(AND(T73&lt;&gt;'Tabelas auxiliares'!$B$239,T73&lt;&gt;'Tabelas auxiliares'!$B$240),"FOLHA DE PESSOAL",IF(X73='Tabelas auxiliares'!$A$240,"CUSTEIO",IF(X73='Tabelas auxiliares'!$A$239,"INVESTIMENTO","ERRO - VERIFICAR"))))</f>
        <v>CUSTEIO</v>
      </c>
      <c r="Z73" s="237">
        <v>33213.120000000003</v>
      </c>
      <c r="AA73" s="237">
        <v>33213.120000000003</v>
      </c>
      <c r="AB73" s="236"/>
      <c r="AC73" s="236"/>
    </row>
    <row r="74" spans="1:29" x14ac:dyDescent="0.25">
      <c r="A74" s="234" t="s">
        <v>793</v>
      </c>
      <c r="B74" s="54" t="s">
        <v>259</v>
      </c>
      <c r="C74" s="54" t="s">
        <v>1754</v>
      </c>
      <c r="D74" t="s">
        <v>62</v>
      </c>
      <c r="E74" t="s">
        <v>105</v>
      </c>
      <c r="F74" s="33" t="str">
        <f>IFERROR(VLOOKUP(D74,'Tabelas auxiliares'!$A$3:$B$61,2,FALSE),"")</f>
        <v>PROAP - PNAES</v>
      </c>
      <c r="G74" s="33" t="str">
        <f>IFERROR(VLOOKUP($B74,'Tabelas auxiliares'!$A$65:$C$102,2,FALSE),"")</f>
        <v>ASSISTÊNCIA - RU</v>
      </c>
      <c r="H74" s="33" t="str">
        <f>IFERROR(VLOOKUP($B74,'Tabelas auxiliares'!$A$65:$C$102,3,FALSE),"")</f>
        <v>SUBSIDIO PARA PAGAMENTO DE REFEICOES NO RESTAURANTE UNIVERSITARIO PARA ALUNOS DA GRADUACAO /  SUBSIDIO DE ALIMENTACAO NO RU PÓS / SUBSIDIO DE ALIMENTACAO NO RU ESPECIALIZAÇÃO</v>
      </c>
      <c r="I74" s="235" t="s">
        <v>1951</v>
      </c>
      <c r="J74" s="235" t="s">
        <v>1947</v>
      </c>
      <c r="K74" s="235" t="s">
        <v>1952</v>
      </c>
      <c r="L74" s="235" t="s">
        <v>1949</v>
      </c>
      <c r="M74" s="235" t="s">
        <v>1819</v>
      </c>
      <c r="N74" s="235" t="s">
        <v>154</v>
      </c>
      <c r="O74" s="235" t="s">
        <v>155</v>
      </c>
      <c r="P74" s="235" t="s">
        <v>188</v>
      </c>
      <c r="Q74" s="235" t="s">
        <v>156</v>
      </c>
      <c r="R74" s="235" t="s">
        <v>153</v>
      </c>
      <c r="S74" s="235" t="s">
        <v>107</v>
      </c>
      <c r="T74" s="235" t="s">
        <v>152</v>
      </c>
      <c r="U74" s="235" t="s">
        <v>106</v>
      </c>
      <c r="V74" s="235" t="s">
        <v>1820</v>
      </c>
      <c r="W74" s="235" t="s">
        <v>1821</v>
      </c>
      <c r="X74" s="33" t="str">
        <f t="shared" si="1"/>
        <v>3</v>
      </c>
      <c r="Y74" s="33" t="str">
        <f>IF(T74="","",IF(AND(T74&lt;&gt;'Tabelas auxiliares'!$B$239,T74&lt;&gt;'Tabelas auxiliares'!$B$240),"FOLHA DE PESSOAL",IF(X74='Tabelas auxiliares'!$A$240,"CUSTEIO",IF(X74='Tabelas auxiliares'!$A$239,"INVESTIMENTO","ERRO - VERIFICAR"))))</f>
        <v>CUSTEIO</v>
      </c>
      <c r="Z74" s="237">
        <v>199984</v>
      </c>
      <c r="AA74" s="237">
        <v>199984</v>
      </c>
      <c r="AB74" s="236"/>
      <c r="AC74" s="236"/>
    </row>
    <row r="75" spans="1:29" x14ac:dyDescent="0.25">
      <c r="A75" s="234" t="s">
        <v>793</v>
      </c>
      <c r="B75" s="54" t="s">
        <v>259</v>
      </c>
      <c r="C75" s="54" t="s">
        <v>911</v>
      </c>
      <c r="D75" t="s">
        <v>66</v>
      </c>
      <c r="E75" t="s">
        <v>105</v>
      </c>
      <c r="F75" s="33" t="str">
        <f>IFERROR(VLOOKUP(D75,'Tabelas auxiliares'!$A$3:$B$61,2,FALSE),"")</f>
        <v>PROPG - PRÓ-REITORIA DE PÓS-GRADUAÇÃO</v>
      </c>
      <c r="G75" s="33" t="str">
        <f>IFERROR(VLOOKUP($B75,'Tabelas auxiliares'!$A$65:$C$102,2,FALSE),"")</f>
        <v>ASSISTÊNCIA - RU</v>
      </c>
      <c r="H75" s="33" t="str">
        <f>IFERROR(VLOOKUP($B75,'Tabelas auxiliares'!$A$65:$C$102,3,FALSE),"")</f>
        <v>SUBSIDIO PARA PAGAMENTO DE REFEICOES NO RESTAURANTE UNIVERSITARIO PARA ALUNOS DA GRADUACAO /  SUBSIDIO DE ALIMENTACAO NO RU PÓS / SUBSIDIO DE ALIMENTACAO NO RU ESPECIALIZAÇÃO</v>
      </c>
      <c r="I75" s="235" t="s">
        <v>1953</v>
      </c>
      <c r="J75" s="235" t="s">
        <v>1954</v>
      </c>
      <c r="K75" s="235" t="s">
        <v>1955</v>
      </c>
      <c r="L75" s="235" t="s">
        <v>1956</v>
      </c>
      <c r="M75" s="235" t="s">
        <v>1819</v>
      </c>
      <c r="N75" s="235" t="s">
        <v>154</v>
      </c>
      <c r="O75" s="235" t="s">
        <v>155</v>
      </c>
      <c r="P75" s="235" t="s">
        <v>188</v>
      </c>
      <c r="Q75" s="235" t="s">
        <v>156</v>
      </c>
      <c r="R75" s="235" t="s">
        <v>153</v>
      </c>
      <c r="S75" s="235" t="s">
        <v>107</v>
      </c>
      <c r="T75" s="235" t="s">
        <v>152</v>
      </c>
      <c r="U75" s="235" t="s">
        <v>106</v>
      </c>
      <c r="V75" s="235" t="s">
        <v>1820</v>
      </c>
      <c r="W75" s="235" t="s">
        <v>1821</v>
      </c>
      <c r="X75" s="33" t="str">
        <f t="shared" si="1"/>
        <v>3</v>
      </c>
      <c r="Y75" s="33" t="str">
        <f>IF(T75="","",IF(AND(T75&lt;&gt;'Tabelas auxiliares'!$B$239,T75&lt;&gt;'Tabelas auxiliares'!$B$240),"FOLHA DE PESSOAL",IF(X75='Tabelas auxiliares'!$A$240,"CUSTEIO",IF(X75='Tabelas auxiliares'!$A$239,"INVESTIMENTO","ERRO - VERIFICAR"))))</f>
        <v>CUSTEIO</v>
      </c>
      <c r="Z75" s="237">
        <v>3043.14</v>
      </c>
      <c r="AA75" s="236"/>
      <c r="AB75" s="237">
        <v>1099.32</v>
      </c>
      <c r="AC75" s="237">
        <v>1943.82</v>
      </c>
    </row>
    <row r="76" spans="1:29" x14ac:dyDescent="0.25">
      <c r="A76" s="234" t="s">
        <v>793</v>
      </c>
      <c r="B76" s="54" t="s">
        <v>259</v>
      </c>
      <c r="C76" s="54" t="s">
        <v>911</v>
      </c>
      <c r="D76" t="s">
        <v>66</v>
      </c>
      <c r="E76" t="s">
        <v>105</v>
      </c>
      <c r="F76" s="33" t="str">
        <f>IFERROR(VLOOKUP(D76,'Tabelas auxiliares'!$A$3:$B$61,2,FALSE),"")</f>
        <v>PROPG - PRÓ-REITORIA DE PÓS-GRADUAÇÃO</v>
      </c>
      <c r="G76" s="33" t="str">
        <f>IFERROR(VLOOKUP($B76,'Tabelas auxiliares'!$A$65:$C$102,2,FALSE),"")</f>
        <v>ASSISTÊNCIA - RU</v>
      </c>
      <c r="H76" s="33" t="str">
        <f>IFERROR(VLOOKUP($B76,'Tabelas auxiliares'!$A$65:$C$102,3,FALSE),"")</f>
        <v>SUBSIDIO PARA PAGAMENTO DE REFEICOES NO RESTAURANTE UNIVERSITARIO PARA ALUNOS DA GRADUACAO /  SUBSIDIO DE ALIMENTACAO NO RU PÓS / SUBSIDIO DE ALIMENTACAO NO RU ESPECIALIZAÇÃO</v>
      </c>
      <c r="I76" s="235" t="s">
        <v>1771</v>
      </c>
      <c r="J76" s="235" t="s">
        <v>1954</v>
      </c>
      <c r="K76" s="235" t="s">
        <v>1957</v>
      </c>
      <c r="L76" s="235" t="s">
        <v>1958</v>
      </c>
      <c r="M76" s="235" t="s">
        <v>1819</v>
      </c>
      <c r="N76" s="235" t="s">
        <v>154</v>
      </c>
      <c r="O76" s="235" t="s">
        <v>155</v>
      </c>
      <c r="P76" s="235" t="s">
        <v>188</v>
      </c>
      <c r="Q76" s="235" t="s">
        <v>156</v>
      </c>
      <c r="R76" s="235" t="s">
        <v>153</v>
      </c>
      <c r="S76" s="235" t="s">
        <v>107</v>
      </c>
      <c r="T76" s="235" t="s">
        <v>152</v>
      </c>
      <c r="U76" s="235" t="s">
        <v>106</v>
      </c>
      <c r="V76" s="235" t="s">
        <v>1820</v>
      </c>
      <c r="W76" s="235" t="s">
        <v>1821</v>
      </c>
      <c r="X76" s="33" t="str">
        <f t="shared" si="1"/>
        <v>3</v>
      </c>
      <c r="Y76" s="33" t="str">
        <f>IF(T76="","",IF(AND(T76&lt;&gt;'Tabelas auxiliares'!$B$239,T76&lt;&gt;'Tabelas auxiliares'!$B$240),"FOLHA DE PESSOAL",IF(X76='Tabelas auxiliares'!$A$240,"CUSTEIO",IF(X76='Tabelas auxiliares'!$A$239,"INVESTIMENTO","ERRO - VERIFICAR"))))</f>
        <v>CUSTEIO</v>
      </c>
      <c r="Z76" s="237">
        <v>30670.400000000001</v>
      </c>
      <c r="AA76" s="236"/>
      <c r="AB76" s="237">
        <v>1313.22</v>
      </c>
      <c r="AC76" s="237">
        <v>29357.18</v>
      </c>
    </row>
    <row r="77" spans="1:29" x14ac:dyDescent="0.25">
      <c r="A77" s="234" t="s">
        <v>793</v>
      </c>
      <c r="B77" s="54" t="s">
        <v>259</v>
      </c>
      <c r="C77" s="54" t="s">
        <v>911</v>
      </c>
      <c r="D77" t="s">
        <v>66</v>
      </c>
      <c r="E77" t="s">
        <v>105</v>
      </c>
      <c r="F77" s="33" t="str">
        <f>IFERROR(VLOOKUP(D77,'Tabelas auxiliares'!$A$3:$B$61,2,FALSE),"")</f>
        <v>PROPG - PRÓ-REITORIA DE PÓS-GRADUAÇÃO</v>
      </c>
      <c r="G77" s="33" t="str">
        <f>IFERROR(VLOOKUP($B77,'Tabelas auxiliares'!$A$65:$C$102,2,FALSE),"")</f>
        <v>ASSISTÊNCIA - RU</v>
      </c>
      <c r="H77" s="33" t="str">
        <f>IFERROR(VLOOKUP($B77,'Tabelas auxiliares'!$A$65:$C$102,3,FALSE),"")</f>
        <v>SUBSIDIO PARA PAGAMENTO DE REFEICOES NO RESTAURANTE UNIVERSITARIO PARA ALUNOS DA GRADUACAO /  SUBSIDIO DE ALIMENTACAO NO RU PÓS / SUBSIDIO DE ALIMENTACAO NO RU ESPECIALIZAÇÃO</v>
      </c>
      <c r="I77" s="235" t="s">
        <v>1959</v>
      </c>
      <c r="J77" s="235" t="s">
        <v>1954</v>
      </c>
      <c r="K77" s="235" t="s">
        <v>1960</v>
      </c>
      <c r="L77" s="235" t="s">
        <v>1961</v>
      </c>
      <c r="M77" s="235" t="s">
        <v>1819</v>
      </c>
      <c r="N77" s="235" t="s">
        <v>154</v>
      </c>
      <c r="O77" s="235" t="s">
        <v>155</v>
      </c>
      <c r="P77" s="235" t="s">
        <v>188</v>
      </c>
      <c r="Q77" s="235" t="s">
        <v>156</v>
      </c>
      <c r="R77" s="235" t="s">
        <v>153</v>
      </c>
      <c r="S77" s="235" t="s">
        <v>107</v>
      </c>
      <c r="T77" s="235" t="s">
        <v>152</v>
      </c>
      <c r="U77" s="235" t="s">
        <v>106</v>
      </c>
      <c r="V77" s="235" t="s">
        <v>1820</v>
      </c>
      <c r="W77" s="235" t="s">
        <v>1821</v>
      </c>
      <c r="X77" s="33" t="str">
        <f t="shared" si="1"/>
        <v>3</v>
      </c>
      <c r="Y77" s="33" t="str">
        <f>IF(T77="","",IF(AND(T77&lt;&gt;'Tabelas auxiliares'!$B$239,T77&lt;&gt;'Tabelas auxiliares'!$B$240),"FOLHA DE PESSOAL",IF(X77='Tabelas auxiliares'!$A$240,"CUSTEIO",IF(X77='Tabelas auxiliares'!$A$239,"INVESTIMENTO","ERRO - VERIFICAR"))))</f>
        <v>CUSTEIO</v>
      </c>
      <c r="Z77" s="237">
        <v>40006.080000000002</v>
      </c>
      <c r="AA77" s="237">
        <v>32479.3</v>
      </c>
      <c r="AB77" s="236"/>
      <c r="AC77" s="237">
        <v>7526.78</v>
      </c>
    </row>
    <row r="78" spans="1:29" x14ac:dyDescent="0.25">
      <c r="A78" s="234" t="s">
        <v>793</v>
      </c>
      <c r="B78" s="54" t="s">
        <v>302</v>
      </c>
      <c r="C78" s="54" t="s">
        <v>906</v>
      </c>
      <c r="D78" t="s">
        <v>194</v>
      </c>
      <c r="E78" t="s">
        <v>105</v>
      </c>
      <c r="F78" s="33" t="str">
        <f>IFERROR(VLOOKUP(D78,'Tabelas auxiliares'!$A$3:$B$61,2,FALSE),"")</f>
        <v>CECS - CONVÊNIOS/PARCERIAS</v>
      </c>
      <c r="G78" s="33" t="str">
        <f>IFERROR(VLOOKUP($B78,'Tabelas auxiliares'!$A$65:$C$102,2,FALSE),"")</f>
        <v>CONVÊNIOS</v>
      </c>
      <c r="H78" s="33" t="str">
        <f>IFERROR(VLOOKUP($B78,'Tabelas auxiliares'!$A$65:$C$102,3,FALSE),"")</f>
        <v>BOLSA CONVENIOS / PARCERIAS ACIC / FUNDAÇÃO DE APOIO</v>
      </c>
      <c r="I78" s="235" t="s">
        <v>1962</v>
      </c>
      <c r="J78" s="235" t="s">
        <v>1963</v>
      </c>
      <c r="K78" s="235" t="s">
        <v>1964</v>
      </c>
      <c r="L78" s="235" t="s">
        <v>1965</v>
      </c>
      <c r="M78" s="235" t="s">
        <v>153</v>
      </c>
      <c r="N78" s="235" t="s">
        <v>154</v>
      </c>
      <c r="O78" s="235" t="s">
        <v>155</v>
      </c>
      <c r="P78" s="235" t="s">
        <v>188</v>
      </c>
      <c r="Q78" s="235" t="s">
        <v>156</v>
      </c>
      <c r="R78" s="235" t="s">
        <v>153</v>
      </c>
      <c r="S78" s="235" t="s">
        <v>801</v>
      </c>
      <c r="T78" s="235" t="s">
        <v>152</v>
      </c>
      <c r="U78" s="235" t="s">
        <v>106</v>
      </c>
      <c r="V78" s="235" t="s">
        <v>921</v>
      </c>
      <c r="W78" s="235" t="s">
        <v>922</v>
      </c>
      <c r="X78" s="33" t="str">
        <f t="shared" si="1"/>
        <v>3</v>
      </c>
      <c r="Y78" s="33" t="str">
        <f>IF(T78="","",IF(AND(T78&lt;&gt;'Tabelas auxiliares'!$B$239,T78&lt;&gt;'Tabelas auxiliares'!$B$240),"FOLHA DE PESSOAL",IF(X78='Tabelas auxiliares'!$A$240,"CUSTEIO",IF(X78='Tabelas auxiliares'!$A$239,"INVESTIMENTO","ERRO - VERIFICAR"))))</f>
        <v>CUSTEIO</v>
      </c>
      <c r="Z78" s="237">
        <v>100800</v>
      </c>
      <c r="AA78" s="237">
        <v>100800</v>
      </c>
      <c r="AB78" s="236"/>
      <c r="AC78" s="236"/>
    </row>
    <row r="79" spans="1:29" x14ac:dyDescent="0.25">
      <c r="A79" s="234" t="s">
        <v>793</v>
      </c>
      <c r="B79" s="54" t="s">
        <v>271</v>
      </c>
      <c r="C79" s="54" t="s">
        <v>795</v>
      </c>
      <c r="D79" t="s">
        <v>34</v>
      </c>
      <c r="E79" t="s">
        <v>105</v>
      </c>
      <c r="F79" s="33" t="str">
        <f>IFERROR(VLOOKUP(D79,'Tabelas auxiliares'!$A$3:$B$61,2,FALSE),"")</f>
        <v>CECS - CENTRO DE ENG., MODELAGEM E CIÊNCIAS SOCIAIS APLICADAS</v>
      </c>
      <c r="G79" s="33" t="str">
        <f>IFERROR(VLOOKUP($B79,'Tabelas auxiliares'!$A$65:$C$102,2,FALSE),"")</f>
        <v>EQUIPAMENTOS LABORATÓRIOS</v>
      </c>
      <c r="H79" s="33" t="str">
        <f>IFERROR(VLOOKUP($B79,'Tabelas auxiliares'!$A$65:$C$102,3,FALSE),"")</f>
        <v>AQUISICAO POR IMPORTACAO / EQUIPAMENTOS NOVOS / MANUTENÇÃO DE EQUIPAMENTOS LABORATORIAIS</v>
      </c>
      <c r="I79" s="235" t="s">
        <v>1834</v>
      </c>
      <c r="J79" s="235" t="s">
        <v>1966</v>
      </c>
      <c r="K79" s="235" t="s">
        <v>1967</v>
      </c>
      <c r="L79" s="235" t="s">
        <v>1968</v>
      </c>
      <c r="M79" s="235" t="s">
        <v>1969</v>
      </c>
      <c r="N79" s="235" t="s">
        <v>1176</v>
      </c>
      <c r="O79" s="235" t="s">
        <v>155</v>
      </c>
      <c r="P79" s="235" t="s">
        <v>1177</v>
      </c>
      <c r="Q79" s="235" t="s">
        <v>156</v>
      </c>
      <c r="R79" s="235" t="s">
        <v>153</v>
      </c>
      <c r="S79" s="235" t="s">
        <v>107</v>
      </c>
      <c r="T79" s="235" t="s">
        <v>152</v>
      </c>
      <c r="U79" s="235" t="s">
        <v>1970</v>
      </c>
      <c r="V79" s="235" t="s">
        <v>1971</v>
      </c>
      <c r="W79" s="235" t="s">
        <v>1972</v>
      </c>
      <c r="X79" s="33" t="str">
        <f t="shared" si="1"/>
        <v>4</v>
      </c>
      <c r="Y79" s="33" t="str">
        <f>IF(T79="","",IF(AND(T79&lt;&gt;'Tabelas auxiliares'!$B$239,T79&lt;&gt;'Tabelas auxiliares'!$B$240),"FOLHA DE PESSOAL",IF(X79='Tabelas auxiliares'!$A$240,"CUSTEIO",IF(X79='Tabelas auxiliares'!$A$239,"INVESTIMENTO","ERRO - VERIFICAR"))))</f>
        <v>INVESTIMENTO</v>
      </c>
      <c r="Z79" s="237">
        <v>5768.08</v>
      </c>
      <c r="AA79" s="236"/>
      <c r="AB79" s="236"/>
      <c r="AC79" s="237">
        <v>5768.08</v>
      </c>
    </row>
    <row r="80" spans="1:29" x14ac:dyDescent="0.25">
      <c r="A80" s="234" t="s">
        <v>793</v>
      </c>
      <c r="B80" s="54" t="s">
        <v>271</v>
      </c>
      <c r="C80" s="54" t="s">
        <v>795</v>
      </c>
      <c r="D80" t="s">
        <v>34</v>
      </c>
      <c r="E80" t="s">
        <v>105</v>
      </c>
      <c r="F80" s="33" t="str">
        <f>IFERROR(VLOOKUP(D80,'Tabelas auxiliares'!$A$3:$B$61,2,FALSE),"")</f>
        <v>CECS - CENTRO DE ENG., MODELAGEM E CIÊNCIAS SOCIAIS APLICADAS</v>
      </c>
      <c r="G80" s="33" t="str">
        <f>IFERROR(VLOOKUP($B80,'Tabelas auxiliares'!$A$65:$C$102,2,FALSE),"")</f>
        <v>EQUIPAMENTOS LABORATÓRIOS</v>
      </c>
      <c r="H80" s="33" t="str">
        <f>IFERROR(VLOOKUP($B80,'Tabelas auxiliares'!$A$65:$C$102,3,FALSE),"")</f>
        <v>AQUISICAO POR IMPORTACAO / EQUIPAMENTOS NOVOS / MANUTENÇÃO DE EQUIPAMENTOS LABORATORIAIS</v>
      </c>
      <c r="I80" s="235" t="s">
        <v>1834</v>
      </c>
      <c r="J80" s="235" t="s">
        <v>1966</v>
      </c>
      <c r="K80" s="235" t="s">
        <v>1973</v>
      </c>
      <c r="L80" s="235" t="s">
        <v>1968</v>
      </c>
      <c r="M80" s="235" t="s">
        <v>1974</v>
      </c>
      <c r="N80" s="235" t="s">
        <v>1176</v>
      </c>
      <c r="O80" s="235" t="s">
        <v>155</v>
      </c>
      <c r="P80" s="235" t="s">
        <v>1177</v>
      </c>
      <c r="Q80" s="235" t="s">
        <v>156</v>
      </c>
      <c r="R80" s="235" t="s">
        <v>153</v>
      </c>
      <c r="S80" s="235" t="s">
        <v>107</v>
      </c>
      <c r="T80" s="235" t="s">
        <v>152</v>
      </c>
      <c r="U80" s="235" t="s">
        <v>1970</v>
      </c>
      <c r="V80" s="235" t="s">
        <v>1975</v>
      </c>
      <c r="W80" s="235" t="s">
        <v>1976</v>
      </c>
      <c r="X80" s="33" t="str">
        <f t="shared" si="1"/>
        <v>4</v>
      </c>
      <c r="Y80" s="33" t="str">
        <f>IF(T80="","",IF(AND(T80&lt;&gt;'Tabelas auxiliares'!$B$239,T80&lt;&gt;'Tabelas auxiliares'!$B$240),"FOLHA DE PESSOAL",IF(X80='Tabelas auxiliares'!$A$240,"CUSTEIO",IF(X80='Tabelas auxiliares'!$A$239,"INVESTIMENTO","ERRO - VERIFICAR"))))</f>
        <v>INVESTIMENTO</v>
      </c>
      <c r="Z80" s="237">
        <v>13924.76</v>
      </c>
      <c r="AA80" s="237">
        <v>13924.76</v>
      </c>
      <c r="AB80" s="236"/>
      <c r="AC80" s="236"/>
    </row>
    <row r="81" spans="1:29" x14ac:dyDescent="0.25">
      <c r="A81" s="234" t="s">
        <v>793</v>
      </c>
      <c r="B81" s="54" t="s">
        <v>271</v>
      </c>
      <c r="C81" s="54" t="s">
        <v>795</v>
      </c>
      <c r="D81" t="s">
        <v>34</v>
      </c>
      <c r="E81" t="s">
        <v>105</v>
      </c>
      <c r="F81" s="33" t="str">
        <f>IFERROR(VLOOKUP(D81,'Tabelas auxiliares'!$A$3:$B$61,2,FALSE),"")</f>
        <v>CECS - CENTRO DE ENG., MODELAGEM E CIÊNCIAS SOCIAIS APLICADAS</v>
      </c>
      <c r="G81" s="33" t="str">
        <f>IFERROR(VLOOKUP($B81,'Tabelas auxiliares'!$A$65:$C$102,2,FALSE),"")</f>
        <v>EQUIPAMENTOS LABORATÓRIOS</v>
      </c>
      <c r="H81" s="33" t="str">
        <f>IFERROR(VLOOKUP($B81,'Tabelas auxiliares'!$A$65:$C$102,3,FALSE),"")</f>
        <v>AQUISICAO POR IMPORTACAO / EQUIPAMENTOS NOVOS / MANUTENÇÃO DE EQUIPAMENTOS LABORATORIAIS</v>
      </c>
      <c r="I81" s="235" t="s">
        <v>1834</v>
      </c>
      <c r="J81" s="235" t="s">
        <v>1966</v>
      </c>
      <c r="K81" s="235" t="s">
        <v>1977</v>
      </c>
      <c r="L81" s="235" t="s">
        <v>1968</v>
      </c>
      <c r="M81" s="235" t="s">
        <v>1978</v>
      </c>
      <c r="N81" s="235" t="s">
        <v>1176</v>
      </c>
      <c r="O81" s="235" t="s">
        <v>155</v>
      </c>
      <c r="P81" s="235" t="s">
        <v>1177</v>
      </c>
      <c r="Q81" s="235" t="s">
        <v>156</v>
      </c>
      <c r="R81" s="235" t="s">
        <v>153</v>
      </c>
      <c r="S81" s="235" t="s">
        <v>107</v>
      </c>
      <c r="T81" s="235" t="s">
        <v>152</v>
      </c>
      <c r="U81" s="235" t="s">
        <v>1970</v>
      </c>
      <c r="V81" s="235" t="s">
        <v>1975</v>
      </c>
      <c r="W81" s="235" t="s">
        <v>1976</v>
      </c>
      <c r="X81" s="33" t="str">
        <f t="shared" si="1"/>
        <v>4</v>
      </c>
      <c r="Y81" s="33" t="str">
        <f>IF(T81="","",IF(AND(T81&lt;&gt;'Tabelas auxiliares'!$B$239,T81&lt;&gt;'Tabelas auxiliares'!$B$240),"FOLHA DE PESSOAL",IF(X81='Tabelas auxiliares'!$A$240,"CUSTEIO",IF(X81='Tabelas auxiliares'!$A$239,"INVESTIMENTO","ERRO - VERIFICAR"))))</f>
        <v>INVESTIMENTO</v>
      </c>
      <c r="Z81" s="237">
        <v>40000</v>
      </c>
      <c r="AA81" s="237">
        <v>40000</v>
      </c>
      <c r="AB81" s="236"/>
      <c r="AC81" s="236"/>
    </row>
    <row r="82" spans="1:29" x14ac:dyDescent="0.25">
      <c r="A82" s="234" t="s">
        <v>793</v>
      </c>
      <c r="B82" s="54" t="s">
        <v>271</v>
      </c>
      <c r="C82" s="54" t="s">
        <v>795</v>
      </c>
      <c r="D82" t="s">
        <v>34</v>
      </c>
      <c r="E82" t="s">
        <v>105</v>
      </c>
      <c r="F82" s="33" t="str">
        <f>IFERROR(VLOOKUP(D82,'Tabelas auxiliares'!$A$3:$B$61,2,FALSE),"")</f>
        <v>CECS - CENTRO DE ENG., MODELAGEM E CIÊNCIAS SOCIAIS APLICADAS</v>
      </c>
      <c r="G82" s="33" t="str">
        <f>IFERROR(VLOOKUP($B82,'Tabelas auxiliares'!$A$65:$C$102,2,FALSE),"")</f>
        <v>EQUIPAMENTOS LABORATÓRIOS</v>
      </c>
      <c r="H82" s="33" t="str">
        <f>IFERROR(VLOOKUP($B82,'Tabelas auxiliares'!$A$65:$C$102,3,FALSE),"")</f>
        <v>AQUISICAO POR IMPORTACAO / EQUIPAMENTOS NOVOS / MANUTENÇÃO DE EQUIPAMENTOS LABORATORIAIS</v>
      </c>
      <c r="I82" s="235" t="s">
        <v>1834</v>
      </c>
      <c r="J82" s="235" t="s">
        <v>1966</v>
      </c>
      <c r="K82" s="235" t="s">
        <v>1979</v>
      </c>
      <c r="L82" s="235" t="s">
        <v>1968</v>
      </c>
      <c r="M82" s="235" t="s">
        <v>1980</v>
      </c>
      <c r="N82" s="235" t="s">
        <v>1176</v>
      </c>
      <c r="O82" s="235" t="s">
        <v>155</v>
      </c>
      <c r="P82" s="235" t="s">
        <v>1177</v>
      </c>
      <c r="Q82" s="235" t="s">
        <v>156</v>
      </c>
      <c r="R82" s="235" t="s">
        <v>153</v>
      </c>
      <c r="S82" s="235" t="s">
        <v>107</v>
      </c>
      <c r="T82" s="235" t="s">
        <v>152</v>
      </c>
      <c r="U82" s="235" t="s">
        <v>1970</v>
      </c>
      <c r="V82" s="235" t="s">
        <v>1981</v>
      </c>
      <c r="W82" s="235" t="s">
        <v>1982</v>
      </c>
      <c r="X82" s="33" t="str">
        <f t="shared" si="1"/>
        <v>4</v>
      </c>
      <c r="Y82" s="33" t="str">
        <f>IF(T82="","",IF(AND(T82&lt;&gt;'Tabelas auxiliares'!$B$239,T82&lt;&gt;'Tabelas auxiliares'!$B$240),"FOLHA DE PESSOAL",IF(X82='Tabelas auxiliares'!$A$240,"CUSTEIO",IF(X82='Tabelas auxiliares'!$A$239,"INVESTIMENTO","ERRO - VERIFICAR"))))</f>
        <v>INVESTIMENTO</v>
      </c>
      <c r="Z82" s="237">
        <v>27200</v>
      </c>
      <c r="AA82" s="237">
        <v>27200</v>
      </c>
      <c r="AB82" s="236"/>
      <c r="AC82" s="236"/>
    </row>
    <row r="83" spans="1:29" x14ac:dyDescent="0.25">
      <c r="A83" s="234" t="s">
        <v>793</v>
      </c>
      <c r="B83" s="54" t="s">
        <v>271</v>
      </c>
      <c r="C83" s="54" t="s">
        <v>795</v>
      </c>
      <c r="D83" t="s">
        <v>34</v>
      </c>
      <c r="E83" t="s">
        <v>105</v>
      </c>
      <c r="F83" s="33" t="str">
        <f>IFERROR(VLOOKUP(D83,'Tabelas auxiliares'!$A$3:$B$61,2,FALSE),"")</f>
        <v>CECS - CENTRO DE ENG., MODELAGEM E CIÊNCIAS SOCIAIS APLICADAS</v>
      </c>
      <c r="G83" s="33" t="str">
        <f>IFERROR(VLOOKUP($B83,'Tabelas auxiliares'!$A$65:$C$102,2,FALSE),"")</f>
        <v>EQUIPAMENTOS LABORATÓRIOS</v>
      </c>
      <c r="H83" s="33" t="str">
        <f>IFERROR(VLOOKUP($B83,'Tabelas auxiliares'!$A$65:$C$102,3,FALSE),"")</f>
        <v>AQUISICAO POR IMPORTACAO / EQUIPAMENTOS NOVOS / MANUTENÇÃO DE EQUIPAMENTOS LABORATORIAIS</v>
      </c>
      <c r="I83" s="235" t="s">
        <v>1834</v>
      </c>
      <c r="J83" s="235" t="s">
        <v>1966</v>
      </c>
      <c r="K83" s="235" t="s">
        <v>1983</v>
      </c>
      <c r="L83" s="235" t="s">
        <v>1968</v>
      </c>
      <c r="M83" s="235" t="s">
        <v>1984</v>
      </c>
      <c r="N83" s="235" t="s">
        <v>1176</v>
      </c>
      <c r="O83" s="235" t="s">
        <v>155</v>
      </c>
      <c r="P83" s="235" t="s">
        <v>1177</v>
      </c>
      <c r="Q83" s="235" t="s">
        <v>156</v>
      </c>
      <c r="R83" s="235" t="s">
        <v>153</v>
      </c>
      <c r="S83" s="235" t="s">
        <v>107</v>
      </c>
      <c r="T83" s="235" t="s">
        <v>152</v>
      </c>
      <c r="U83" s="235" t="s">
        <v>1970</v>
      </c>
      <c r="V83" s="235" t="s">
        <v>1975</v>
      </c>
      <c r="W83" s="235" t="s">
        <v>1976</v>
      </c>
      <c r="X83" s="33" t="str">
        <f t="shared" si="1"/>
        <v>4</v>
      </c>
      <c r="Y83" s="33" t="str">
        <f>IF(T83="","",IF(AND(T83&lt;&gt;'Tabelas auxiliares'!$B$239,T83&lt;&gt;'Tabelas auxiliares'!$B$240),"FOLHA DE PESSOAL",IF(X83='Tabelas auxiliares'!$A$240,"CUSTEIO",IF(X83='Tabelas auxiliares'!$A$239,"INVESTIMENTO","ERRO - VERIFICAR"))))</f>
        <v>INVESTIMENTO</v>
      </c>
      <c r="Z83" s="237">
        <v>4347</v>
      </c>
      <c r="AA83" s="236"/>
      <c r="AB83" s="236"/>
      <c r="AC83" s="237">
        <v>4347</v>
      </c>
    </row>
    <row r="84" spans="1:29" x14ac:dyDescent="0.25">
      <c r="A84" s="234" t="s">
        <v>793</v>
      </c>
      <c r="B84" s="54" t="s">
        <v>271</v>
      </c>
      <c r="C84" s="54" t="s">
        <v>795</v>
      </c>
      <c r="D84" t="s">
        <v>34</v>
      </c>
      <c r="E84" t="s">
        <v>105</v>
      </c>
      <c r="F84" s="33" t="str">
        <f>IFERROR(VLOOKUP(D84,'Tabelas auxiliares'!$A$3:$B$61,2,FALSE),"")</f>
        <v>CECS - CENTRO DE ENG., MODELAGEM E CIÊNCIAS SOCIAIS APLICADAS</v>
      </c>
      <c r="G84" s="33" t="str">
        <f>IFERROR(VLOOKUP($B84,'Tabelas auxiliares'!$A$65:$C$102,2,FALSE),"")</f>
        <v>EQUIPAMENTOS LABORATÓRIOS</v>
      </c>
      <c r="H84" s="33" t="str">
        <f>IFERROR(VLOOKUP($B84,'Tabelas auxiliares'!$A$65:$C$102,3,FALSE),"")</f>
        <v>AQUISICAO POR IMPORTACAO / EQUIPAMENTOS NOVOS / MANUTENÇÃO DE EQUIPAMENTOS LABORATORIAIS</v>
      </c>
      <c r="I84" s="235" t="s">
        <v>1834</v>
      </c>
      <c r="J84" s="235" t="s">
        <v>1966</v>
      </c>
      <c r="K84" s="235" t="s">
        <v>1985</v>
      </c>
      <c r="L84" s="235" t="s">
        <v>1968</v>
      </c>
      <c r="M84" s="235" t="s">
        <v>1986</v>
      </c>
      <c r="N84" s="235" t="s">
        <v>1176</v>
      </c>
      <c r="O84" s="235" t="s">
        <v>155</v>
      </c>
      <c r="P84" s="235" t="s">
        <v>1177</v>
      </c>
      <c r="Q84" s="235" t="s">
        <v>156</v>
      </c>
      <c r="R84" s="235" t="s">
        <v>153</v>
      </c>
      <c r="S84" s="235" t="s">
        <v>107</v>
      </c>
      <c r="T84" s="235" t="s">
        <v>152</v>
      </c>
      <c r="U84" s="235" t="s">
        <v>1970</v>
      </c>
      <c r="V84" s="235" t="s">
        <v>1987</v>
      </c>
      <c r="W84" s="235" t="s">
        <v>1988</v>
      </c>
      <c r="X84" s="33" t="str">
        <f t="shared" si="1"/>
        <v>4</v>
      </c>
      <c r="Y84" s="33" t="str">
        <f>IF(T84="","",IF(AND(T84&lt;&gt;'Tabelas auxiliares'!$B$239,T84&lt;&gt;'Tabelas auxiliares'!$B$240),"FOLHA DE PESSOAL",IF(X84='Tabelas auxiliares'!$A$240,"CUSTEIO",IF(X84='Tabelas auxiliares'!$A$239,"INVESTIMENTO","ERRO - VERIFICAR"))))</f>
        <v>INVESTIMENTO</v>
      </c>
      <c r="Z84" s="237">
        <v>10230</v>
      </c>
      <c r="AA84" s="237">
        <v>10230</v>
      </c>
      <c r="AB84" s="236"/>
      <c r="AC84" s="236"/>
    </row>
    <row r="85" spans="1:29" x14ac:dyDescent="0.25">
      <c r="A85" s="234" t="s">
        <v>793</v>
      </c>
      <c r="B85" s="54" t="s">
        <v>271</v>
      </c>
      <c r="C85" s="54" t="s">
        <v>796</v>
      </c>
      <c r="D85" t="s">
        <v>8</v>
      </c>
      <c r="E85" t="s">
        <v>105</v>
      </c>
      <c r="F85" s="33" t="str">
        <f>IFERROR(VLOOKUP(D85,'Tabelas auxiliares'!$A$3:$B$61,2,FALSE),"")</f>
        <v>PROPES - PRÓ-REITORIA DE PESQUISA / CEM</v>
      </c>
      <c r="G85" s="33" t="str">
        <f>IFERROR(VLOOKUP($B85,'Tabelas auxiliares'!$A$65:$C$102,2,FALSE),"")</f>
        <v>EQUIPAMENTOS LABORATÓRIOS</v>
      </c>
      <c r="H85" s="33" t="str">
        <f>IFERROR(VLOOKUP($B85,'Tabelas auxiliares'!$A$65:$C$102,3,FALSE),"")</f>
        <v>AQUISICAO POR IMPORTACAO / EQUIPAMENTOS NOVOS / MANUTENÇÃO DE EQUIPAMENTOS LABORATORIAIS</v>
      </c>
      <c r="I85" s="235" t="s">
        <v>1989</v>
      </c>
      <c r="J85" s="235" t="s">
        <v>1990</v>
      </c>
      <c r="K85" s="235" t="s">
        <v>1991</v>
      </c>
      <c r="L85" s="235" t="s">
        <v>1992</v>
      </c>
      <c r="M85" s="235" t="s">
        <v>1993</v>
      </c>
      <c r="N85" s="235" t="s">
        <v>1176</v>
      </c>
      <c r="O85" s="235" t="s">
        <v>155</v>
      </c>
      <c r="P85" s="235" t="s">
        <v>1177</v>
      </c>
      <c r="Q85" s="235" t="s">
        <v>156</v>
      </c>
      <c r="R85" s="235" t="s">
        <v>153</v>
      </c>
      <c r="S85" s="235" t="s">
        <v>462</v>
      </c>
      <c r="T85" s="235" t="s">
        <v>152</v>
      </c>
      <c r="U85" s="235" t="s">
        <v>1970</v>
      </c>
      <c r="V85" s="235" t="s">
        <v>1975</v>
      </c>
      <c r="W85" s="235" t="s">
        <v>1976</v>
      </c>
      <c r="X85" s="33" t="str">
        <f t="shared" si="1"/>
        <v>4</v>
      </c>
      <c r="Y85" s="33" t="str">
        <f>IF(T85="","",IF(AND(T85&lt;&gt;'Tabelas auxiliares'!$B$239,T85&lt;&gt;'Tabelas auxiliares'!$B$240),"FOLHA DE PESSOAL",IF(X85='Tabelas auxiliares'!$A$240,"CUSTEIO",IF(X85='Tabelas auxiliares'!$A$239,"INVESTIMENTO","ERRO - VERIFICAR"))))</f>
        <v>INVESTIMENTO</v>
      </c>
      <c r="Z85" s="237">
        <v>6092.98</v>
      </c>
      <c r="AA85" s="236"/>
      <c r="AB85" s="236"/>
      <c r="AC85" s="236"/>
    </row>
    <row r="86" spans="1:29" x14ac:dyDescent="0.25">
      <c r="A86" s="234" t="s">
        <v>793</v>
      </c>
      <c r="B86" s="54" t="s">
        <v>279</v>
      </c>
      <c r="C86" s="54" t="s">
        <v>795</v>
      </c>
      <c r="D86" t="s">
        <v>76</v>
      </c>
      <c r="E86" t="s">
        <v>105</v>
      </c>
      <c r="F86" s="33" t="str">
        <f>IFERROR(VLOOKUP(D86,'Tabelas auxiliares'!$A$3:$B$61,2,FALSE),"")</f>
        <v>NETEL - NÚCLEO EDUCACIONAL DE TECNOLOGIAS E LÍNGUAS</v>
      </c>
      <c r="G86" s="33" t="str">
        <f>IFERROR(VLOOKUP($B86,'Tabelas auxiliares'!$A$65:$C$102,2,FALSE),"")</f>
        <v>INTERNACIONALIZAÇÃO</v>
      </c>
      <c r="H86" s="33" t="str">
        <f>IFERROR(VLOOKUP($B86,'Tabelas auxiliares'!$A$65:$C$102,3,FALSE),"")</f>
        <v>DIARIAS INTERNACIONAIS / PASSAGENS AEREAS INTERNACIONAIS / AUXILIO PARA EVENTOS INTERNACIONAIS / INSCRICAO PARA  EVENTOS INTERNACIONAIS / ANUIDADES ARI / ENCARGO DE CURSOS E CONCURSOS ARI / CURSOS DE LINGUAS NETEL/BOLSA DE MOBILIDADE DE ESTUDANTES ESTRANGEIROS</v>
      </c>
      <c r="I86" s="235" t="s">
        <v>1812</v>
      </c>
      <c r="J86" s="235" t="s">
        <v>1994</v>
      </c>
      <c r="K86" s="235" t="s">
        <v>1995</v>
      </c>
      <c r="L86" s="235" t="s">
        <v>1996</v>
      </c>
      <c r="M86" s="235" t="s">
        <v>153</v>
      </c>
      <c r="N86" s="235" t="s">
        <v>157</v>
      </c>
      <c r="O86" s="235" t="s">
        <v>918</v>
      </c>
      <c r="P86" s="235" t="s">
        <v>919</v>
      </c>
      <c r="Q86" s="235" t="s">
        <v>156</v>
      </c>
      <c r="R86" s="235" t="s">
        <v>153</v>
      </c>
      <c r="S86" s="235" t="s">
        <v>107</v>
      </c>
      <c r="T86" s="235" t="s">
        <v>152</v>
      </c>
      <c r="U86" s="235" t="s">
        <v>1774</v>
      </c>
      <c r="V86" s="235" t="s">
        <v>921</v>
      </c>
      <c r="W86" s="235" t="s">
        <v>922</v>
      </c>
      <c r="X86" s="33" t="str">
        <f t="shared" si="1"/>
        <v>3</v>
      </c>
      <c r="Y86" s="33" t="str">
        <f>IF(T86="","",IF(AND(T86&lt;&gt;'Tabelas auxiliares'!$B$239,T86&lt;&gt;'Tabelas auxiliares'!$B$240),"FOLHA DE PESSOAL",IF(X86='Tabelas auxiliares'!$A$240,"CUSTEIO",IF(X86='Tabelas auxiliares'!$A$239,"INVESTIMENTO","ERRO - VERIFICAR"))))</f>
        <v>CUSTEIO</v>
      </c>
      <c r="Z86" s="237">
        <v>800</v>
      </c>
      <c r="AA86" s="237">
        <v>800</v>
      </c>
      <c r="AB86" s="236"/>
      <c r="AC86" s="236"/>
    </row>
    <row r="87" spans="1:29" x14ac:dyDescent="0.25">
      <c r="A87" s="234" t="s">
        <v>793</v>
      </c>
      <c r="B87" s="54" t="s">
        <v>279</v>
      </c>
      <c r="C87" s="54" t="s">
        <v>795</v>
      </c>
      <c r="D87" t="s">
        <v>76</v>
      </c>
      <c r="E87" t="s">
        <v>105</v>
      </c>
      <c r="F87" s="33" t="str">
        <f>IFERROR(VLOOKUP(D87,'Tabelas auxiliares'!$A$3:$B$61,2,FALSE),"")</f>
        <v>NETEL - NÚCLEO EDUCACIONAL DE TECNOLOGIAS E LÍNGUAS</v>
      </c>
      <c r="G87" s="33" t="str">
        <f>IFERROR(VLOOKUP($B87,'Tabelas auxiliares'!$A$65:$C$102,2,FALSE),"")</f>
        <v>INTERNACIONALIZAÇÃO</v>
      </c>
      <c r="H87" s="33" t="str">
        <f>IFERROR(VLOOKUP($B87,'Tabelas auxiliares'!$A$65:$C$102,3,FALSE),"")</f>
        <v>DIARIAS INTERNACIONAIS / PASSAGENS AEREAS INTERNACIONAIS / AUXILIO PARA EVENTOS INTERNACIONAIS / INSCRICAO PARA  EVENTOS INTERNACIONAIS / ANUIDADES ARI / ENCARGO DE CURSOS E CONCURSOS ARI / CURSOS DE LINGUAS NETEL/BOLSA DE MOBILIDADE DE ESTUDANTES ESTRANGEIROS</v>
      </c>
      <c r="I87" s="235" t="s">
        <v>1997</v>
      </c>
      <c r="J87" s="235" t="s">
        <v>1998</v>
      </c>
      <c r="K87" s="235" t="s">
        <v>1999</v>
      </c>
      <c r="L87" s="235" t="s">
        <v>2000</v>
      </c>
      <c r="M87" s="235" t="s">
        <v>153</v>
      </c>
      <c r="N87" s="235" t="s">
        <v>157</v>
      </c>
      <c r="O87" s="235" t="s">
        <v>918</v>
      </c>
      <c r="P87" s="235" t="s">
        <v>919</v>
      </c>
      <c r="Q87" s="235" t="s">
        <v>156</v>
      </c>
      <c r="R87" s="235" t="s">
        <v>153</v>
      </c>
      <c r="S87" s="235" t="s">
        <v>107</v>
      </c>
      <c r="T87" s="235" t="s">
        <v>152</v>
      </c>
      <c r="U87" s="235" t="s">
        <v>1774</v>
      </c>
      <c r="V87" s="235" t="s">
        <v>921</v>
      </c>
      <c r="W87" s="235" t="s">
        <v>922</v>
      </c>
      <c r="X87" s="33" t="str">
        <f t="shared" si="1"/>
        <v>3</v>
      </c>
      <c r="Y87" s="33" t="str">
        <f>IF(T87="","",IF(AND(T87&lt;&gt;'Tabelas auxiliares'!$B$239,T87&lt;&gt;'Tabelas auxiliares'!$B$240),"FOLHA DE PESSOAL",IF(X87='Tabelas auxiliares'!$A$240,"CUSTEIO",IF(X87='Tabelas auxiliares'!$A$239,"INVESTIMENTO","ERRO - VERIFICAR"))))</f>
        <v>CUSTEIO</v>
      </c>
      <c r="Z87" s="237">
        <v>12900</v>
      </c>
      <c r="AA87" s="237">
        <v>300</v>
      </c>
      <c r="AB87" s="236"/>
      <c r="AC87" s="237">
        <v>12600</v>
      </c>
    </row>
    <row r="88" spans="1:29" x14ac:dyDescent="0.25">
      <c r="A88" s="234" t="s">
        <v>793</v>
      </c>
      <c r="B88" s="54" t="s">
        <v>279</v>
      </c>
      <c r="C88" s="54" t="s">
        <v>906</v>
      </c>
      <c r="D88" t="s">
        <v>64</v>
      </c>
      <c r="E88" t="s">
        <v>105</v>
      </c>
      <c r="F88" s="33" t="str">
        <f>IFERROR(VLOOKUP(D88,'Tabelas auxiliares'!$A$3:$B$61,2,FALSE),"")</f>
        <v>ARI - ASSESSORIA DE RELAÇÕES INTERNACIONAIS</v>
      </c>
      <c r="G88" s="33" t="str">
        <f>IFERROR(VLOOKUP($B88,'Tabelas auxiliares'!$A$65:$C$102,2,FALSE),"")</f>
        <v>INTERNACIONALIZAÇÃO</v>
      </c>
      <c r="H88" s="33" t="str">
        <f>IFERROR(VLOOKUP($B88,'Tabelas auxiliares'!$A$65:$C$102,3,FALSE),"")</f>
        <v>DIARIAS INTERNACIONAIS / PASSAGENS AEREAS INTERNACIONAIS / AUXILIO PARA EVENTOS INTERNACIONAIS / INSCRICAO PARA  EVENTOS INTERNACIONAIS / ANUIDADES ARI / ENCARGO DE CURSOS E CONCURSOS ARI / CURSOS DE LINGUAS NETEL/BOLSA DE MOBILIDADE DE ESTUDANTES ESTRANGEIROS</v>
      </c>
      <c r="I88" s="235" t="s">
        <v>2001</v>
      </c>
      <c r="J88" s="235" t="s">
        <v>2002</v>
      </c>
      <c r="K88" s="235" t="s">
        <v>2003</v>
      </c>
      <c r="L88" s="235" t="s">
        <v>2004</v>
      </c>
      <c r="M88" s="235" t="s">
        <v>153</v>
      </c>
      <c r="N88" s="235" t="s">
        <v>154</v>
      </c>
      <c r="O88" s="235" t="s">
        <v>155</v>
      </c>
      <c r="P88" s="235" t="s">
        <v>188</v>
      </c>
      <c r="Q88" s="235" t="s">
        <v>156</v>
      </c>
      <c r="R88" s="235" t="s">
        <v>153</v>
      </c>
      <c r="S88" s="235" t="s">
        <v>107</v>
      </c>
      <c r="T88" s="235" t="s">
        <v>152</v>
      </c>
      <c r="U88" s="235" t="s">
        <v>106</v>
      </c>
      <c r="V88" s="235" t="s">
        <v>921</v>
      </c>
      <c r="W88" s="235" t="s">
        <v>922</v>
      </c>
      <c r="X88" s="33" t="str">
        <f t="shared" si="1"/>
        <v>3</v>
      </c>
      <c r="Y88" s="33" t="str">
        <f>IF(T88="","",IF(AND(T88&lt;&gt;'Tabelas auxiliares'!$B$239,T88&lt;&gt;'Tabelas auxiliares'!$B$240),"FOLHA DE PESSOAL",IF(X88='Tabelas auxiliares'!$A$240,"CUSTEIO",IF(X88='Tabelas auxiliares'!$A$239,"INVESTIMENTO","ERRO - VERIFICAR"))))</f>
        <v>CUSTEIO</v>
      </c>
      <c r="Z88" s="237">
        <v>1750</v>
      </c>
      <c r="AA88" s="236"/>
      <c r="AB88" s="236"/>
      <c r="AC88" s="237">
        <v>1750</v>
      </c>
    </row>
    <row r="89" spans="1:29" x14ac:dyDescent="0.25">
      <c r="A89" s="234" t="s">
        <v>793</v>
      </c>
      <c r="B89" s="54" t="s">
        <v>279</v>
      </c>
      <c r="C89" s="54" t="s">
        <v>908</v>
      </c>
      <c r="D89" t="s">
        <v>76</v>
      </c>
      <c r="E89" t="s">
        <v>105</v>
      </c>
      <c r="F89" s="33" t="str">
        <f>IFERROR(VLOOKUP(D89,'Tabelas auxiliares'!$A$3:$B$61,2,FALSE),"")</f>
        <v>NETEL - NÚCLEO EDUCACIONAL DE TECNOLOGIAS E LÍNGUAS</v>
      </c>
      <c r="G89" s="33" t="str">
        <f>IFERROR(VLOOKUP($B89,'Tabelas auxiliares'!$A$65:$C$102,2,FALSE),"")</f>
        <v>INTERNACIONALIZAÇÃO</v>
      </c>
      <c r="H89" s="33" t="str">
        <f>IFERROR(VLOOKUP($B89,'Tabelas auxiliares'!$A$65:$C$102,3,FALSE),"")</f>
        <v>DIARIAS INTERNACIONAIS / PASSAGENS AEREAS INTERNACIONAIS / AUXILIO PARA EVENTOS INTERNACIONAIS / INSCRICAO PARA  EVENTOS INTERNACIONAIS / ANUIDADES ARI / ENCARGO DE CURSOS E CONCURSOS ARI / CURSOS DE LINGUAS NETEL/BOLSA DE MOBILIDADE DE ESTUDANTES ESTRANGEIROS</v>
      </c>
      <c r="I89" s="235" t="s">
        <v>484</v>
      </c>
      <c r="J89" s="235" t="s">
        <v>989</v>
      </c>
      <c r="K89" s="235" t="s">
        <v>2005</v>
      </c>
      <c r="L89" s="235" t="s">
        <v>2006</v>
      </c>
      <c r="M89" s="235" t="s">
        <v>153</v>
      </c>
      <c r="N89" s="235" t="s">
        <v>157</v>
      </c>
      <c r="O89" s="235" t="s">
        <v>918</v>
      </c>
      <c r="P89" s="235" t="s">
        <v>919</v>
      </c>
      <c r="Q89" s="235" t="s">
        <v>156</v>
      </c>
      <c r="R89" s="235" t="s">
        <v>153</v>
      </c>
      <c r="S89" s="235" t="s">
        <v>107</v>
      </c>
      <c r="T89" s="235" t="s">
        <v>152</v>
      </c>
      <c r="U89" s="235" t="s">
        <v>1774</v>
      </c>
      <c r="V89" s="235" t="s">
        <v>921</v>
      </c>
      <c r="W89" s="235" t="s">
        <v>922</v>
      </c>
      <c r="X89" s="33" t="str">
        <f t="shared" si="1"/>
        <v>3</v>
      </c>
      <c r="Y89" s="33" t="str">
        <f>IF(T89="","",IF(AND(T89&lt;&gt;'Tabelas auxiliares'!$B$239,T89&lt;&gt;'Tabelas auxiliares'!$B$240),"FOLHA DE PESSOAL",IF(X89='Tabelas auxiliares'!$A$240,"CUSTEIO",IF(X89='Tabelas auxiliares'!$A$239,"INVESTIMENTO","ERRO - VERIFICAR"))))</f>
        <v>CUSTEIO</v>
      </c>
      <c r="Z89" s="237">
        <v>1100</v>
      </c>
      <c r="AA89" s="237">
        <v>1100</v>
      </c>
      <c r="AB89" s="236"/>
      <c r="AC89" s="236"/>
    </row>
    <row r="90" spans="1:29" x14ac:dyDescent="0.25">
      <c r="A90" s="234" t="s">
        <v>793</v>
      </c>
      <c r="B90" s="54" t="s">
        <v>279</v>
      </c>
      <c r="C90" s="54" t="s">
        <v>905</v>
      </c>
      <c r="D90" t="s">
        <v>64</v>
      </c>
      <c r="E90" t="s">
        <v>105</v>
      </c>
      <c r="F90" s="33" t="str">
        <f>IFERROR(VLOOKUP(D90,'Tabelas auxiliares'!$A$3:$B$61,2,FALSE),"")</f>
        <v>ARI - ASSESSORIA DE RELAÇÕES INTERNACIONAIS</v>
      </c>
      <c r="G90" s="33" t="str">
        <f>IFERROR(VLOOKUP($B90,'Tabelas auxiliares'!$A$65:$C$102,2,FALSE),"")</f>
        <v>INTERNACIONALIZAÇÃO</v>
      </c>
      <c r="H90" s="33" t="str">
        <f>IFERROR(VLOOKUP($B90,'Tabelas auxiliares'!$A$65:$C$102,3,FALSE),"")</f>
        <v>DIARIAS INTERNACIONAIS / PASSAGENS AEREAS INTERNACIONAIS / AUXILIO PARA EVENTOS INTERNACIONAIS / INSCRICAO PARA  EVENTOS INTERNACIONAIS / ANUIDADES ARI / ENCARGO DE CURSOS E CONCURSOS ARI / CURSOS DE LINGUAS NETEL/BOLSA DE MOBILIDADE DE ESTUDANTES ESTRANGEIROS</v>
      </c>
      <c r="I90" s="235" t="s">
        <v>2007</v>
      </c>
      <c r="J90" s="235" t="s">
        <v>2008</v>
      </c>
      <c r="K90" s="235" t="s">
        <v>2009</v>
      </c>
      <c r="L90" s="235" t="s">
        <v>2010</v>
      </c>
      <c r="M90" s="235" t="s">
        <v>153</v>
      </c>
      <c r="N90" s="235" t="s">
        <v>154</v>
      </c>
      <c r="O90" s="235" t="s">
        <v>155</v>
      </c>
      <c r="P90" s="235" t="s">
        <v>188</v>
      </c>
      <c r="Q90" s="235" t="s">
        <v>156</v>
      </c>
      <c r="R90" s="235" t="s">
        <v>153</v>
      </c>
      <c r="S90" s="235" t="s">
        <v>107</v>
      </c>
      <c r="T90" s="235" t="s">
        <v>152</v>
      </c>
      <c r="U90" s="235" t="s">
        <v>106</v>
      </c>
      <c r="V90" s="235" t="s">
        <v>921</v>
      </c>
      <c r="W90" s="235" t="s">
        <v>922</v>
      </c>
      <c r="X90" s="33" t="str">
        <f t="shared" si="1"/>
        <v>3</v>
      </c>
      <c r="Y90" s="33" t="str">
        <f>IF(T90="","",IF(AND(T90&lt;&gt;'Tabelas auxiliares'!$B$239,T90&lt;&gt;'Tabelas auxiliares'!$B$240),"FOLHA DE PESSOAL",IF(X90='Tabelas auxiliares'!$A$240,"CUSTEIO",IF(X90='Tabelas auxiliares'!$A$239,"INVESTIMENTO","ERRO - VERIFICAR"))))</f>
        <v>CUSTEIO</v>
      </c>
      <c r="Z90" s="237">
        <v>116365.87</v>
      </c>
      <c r="AA90" s="236"/>
      <c r="AB90" s="236"/>
      <c r="AC90" s="237">
        <v>116365.87</v>
      </c>
    </row>
    <row r="91" spans="1:29" x14ac:dyDescent="0.25">
      <c r="A91" s="234" t="s">
        <v>793</v>
      </c>
      <c r="B91" s="54" t="s">
        <v>279</v>
      </c>
      <c r="C91" s="54" t="s">
        <v>905</v>
      </c>
      <c r="D91" t="s">
        <v>64</v>
      </c>
      <c r="E91" t="s">
        <v>105</v>
      </c>
      <c r="F91" s="33" t="str">
        <f>IFERROR(VLOOKUP(D91,'Tabelas auxiliares'!$A$3:$B$61,2,FALSE),"")</f>
        <v>ARI - ASSESSORIA DE RELAÇÕES INTERNACIONAIS</v>
      </c>
      <c r="G91" s="33" t="str">
        <f>IFERROR(VLOOKUP($B91,'Tabelas auxiliares'!$A$65:$C$102,2,FALSE),"")</f>
        <v>INTERNACIONALIZAÇÃO</v>
      </c>
      <c r="H91" s="33" t="str">
        <f>IFERROR(VLOOKUP($B91,'Tabelas auxiliares'!$A$65:$C$102,3,FALSE),"")</f>
        <v>DIARIAS INTERNACIONAIS / PASSAGENS AEREAS INTERNACIONAIS / AUXILIO PARA EVENTOS INTERNACIONAIS / INSCRICAO PARA  EVENTOS INTERNACIONAIS / ANUIDADES ARI / ENCARGO DE CURSOS E CONCURSOS ARI / CURSOS DE LINGUAS NETEL/BOLSA DE MOBILIDADE DE ESTUDANTES ESTRANGEIROS</v>
      </c>
      <c r="I91" s="235" t="s">
        <v>2007</v>
      </c>
      <c r="J91" s="235" t="s">
        <v>2008</v>
      </c>
      <c r="K91" s="235" t="s">
        <v>2011</v>
      </c>
      <c r="L91" s="235" t="s">
        <v>2010</v>
      </c>
      <c r="M91" s="235" t="s">
        <v>153</v>
      </c>
      <c r="N91" s="235" t="s">
        <v>154</v>
      </c>
      <c r="O91" s="235" t="s">
        <v>155</v>
      </c>
      <c r="P91" s="235" t="s">
        <v>188</v>
      </c>
      <c r="Q91" s="235" t="s">
        <v>156</v>
      </c>
      <c r="R91" s="235" t="s">
        <v>153</v>
      </c>
      <c r="S91" s="235" t="s">
        <v>462</v>
      </c>
      <c r="T91" s="235" t="s">
        <v>152</v>
      </c>
      <c r="U91" s="235" t="s">
        <v>106</v>
      </c>
      <c r="V91" s="235" t="s">
        <v>921</v>
      </c>
      <c r="W91" s="235" t="s">
        <v>922</v>
      </c>
      <c r="X91" s="33" t="str">
        <f t="shared" si="1"/>
        <v>3</v>
      </c>
      <c r="Y91" s="33" t="str">
        <f>IF(T91="","",IF(AND(T91&lt;&gt;'Tabelas auxiliares'!$B$239,T91&lt;&gt;'Tabelas auxiliares'!$B$240),"FOLHA DE PESSOAL",IF(X91='Tabelas auxiliares'!$A$240,"CUSTEIO",IF(X91='Tabelas auxiliares'!$A$239,"INVESTIMENTO","ERRO - VERIFICAR"))))</f>
        <v>CUSTEIO</v>
      </c>
      <c r="Z91" s="237">
        <v>4634.13</v>
      </c>
      <c r="AA91" s="236"/>
      <c r="AB91" s="236"/>
      <c r="AC91" s="237">
        <v>4634.13</v>
      </c>
    </row>
    <row r="92" spans="1:29" x14ac:dyDescent="0.25">
      <c r="A92" s="234" t="s">
        <v>793</v>
      </c>
      <c r="B92" s="54" t="s">
        <v>283</v>
      </c>
      <c r="C92" s="54">
        <v>20</v>
      </c>
      <c r="D92" t="s">
        <v>8</v>
      </c>
      <c r="E92" t="s">
        <v>105</v>
      </c>
      <c r="F92" s="33" t="str">
        <f>IFERROR(VLOOKUP(D92,'Tabelas auxiliares'!$A$3:$B$61,2,FALSE),"")</f>
        <v>PROPES - PRÓ-REITORIA DE PESQUISA / CEM</v>
      </c>
      <c r="G92" s="33" t="str">
        <f>IFERROR(VLOOKUP($B92,'Tabelas auxiliares'!$A$65:$C$102,2,FALSE),"")</f>
        <v>MATERIAIS DIDÁTICOS E SERVIÇOS - PESQUISA</v>
      </c>
      <c r="H92" s="33" t="str">
        <f>IFERROR(VLOOKUP($B92,'Tabelas auxiliares'!$A$65:$C$102,3,FALSE),"")</f>
        <v>SERVICO DE ENCADERNACAO / VIDRARIAS / MATERIAL DE CONSUMO / RACAO PARA ANIMAIS / REVISTAS E JORNAIS PARA USO DIDÁTICO/ REAGENTES QUIMICOS / MATERIAIS DIVERSOS DE LABORATORIO / MATERIAIS PESQUISA NÚCLEOS ESTRATÉGICOS / EPIS PARA BIOTÉRIOS/MANUTENÇÃO DE EQUIPAMENTOS</v>
      </c>
      <c r="I92" s="235" t="s">
        <v>465</v>
      </c>
      <c r="J92" s="235" t="s">
        <v>2012</v>
      </c>
      <c r="K92" s="235" t="s">
        <v>2013</v>
      </c>
      <c r="L92" s="235" t="s">
        <v>2014</v>
      </c>
      <c r="M92" s="235" t="s">
        <v>2015</v>
      </c>
      <c r="N92" s="235" t="s">
        <v>154</v>
      </c>
      <c r="O92" s="235" t="s">
        <v>155</v>
      </c>
      <c r="P92" s="235" t="s">
        <v>188</v>
      </c>
      <c r="Q92" s="235" t="s">
        <v>156</v>
      </c>
      <c r="R92" s="235" t="s">
        <v>153</v>
      </c>
      <c r="S92" s="235" t="s">
        <v>462</v>
      </c>
      <c r="T92" s="235" t="s">
        <v>152</v>
      </c>
      <c r="U92" s="235" t="s">
        <v>106</v>
      </c>
      <c r="V92" s="235" t="s">
        <v>2016</v>
      </c>
      <c r="W92" s="235" t="s">
        <v>2017</v>
      </c>
      <c r="X92" s="33" t="str">
        <f t="shared" si="1"/>
        <v>3</v>
      </c>
      <c r="Y92" s="33" t="str">
        <f>IF(T92="","",IF(AND(T92&lt;&gt;'Tabelas auxiliares'!$B$239,T92&lt;&gt;'Tabelas auxiliares'!$B$240),"FOLHA DE PESSOAL",IF(X92='Tabelas auxiliares'!$A$240,"CUSTEIO",IF(X92='Tabelas auxiliares'!$A$239,"INVESTIMENTO","ERRO - VERIFICAR"))))</f>
        <v>CUSTEIO</v>
      </c>
      <c r="Z92" s="237">
        <v>3368.68</v>
      </c>
      <c r="AA92" s="237">
        <v>3368.68</v>
      </c>
      <c r="AB92" s="236"/>
      <c r="AC92" s="236"/>
    </row>
    <row r="93" spans="1:29" x14ac:dyDescent="0.25">
      <c r="A93" s="234" t="s">
        <v>793</v>
      </c>
      <c r="B93" s="54" t="s">
        <v>294</v>
      </c>
      <c r="C93" s="54" t="s">
        <v>1755</v>
      </c>
      <c r="D93" t="s">
        <v>70</v>
      </c>
      <c r="E93" t="s">
        <v>105</v>
      </c>
      <c r="F93" s="33" t="str">
        <f>IFERROR(VLOOKUP(D93,'Tabelas auxiliares'!$A$3:$B$61,2,FALSE),"")</f>
        <v>NTI - NÚCLEO DE TECNOLOGIA DA INFORMAÇÃO</v>
      </c>
      <c r="G93" s="33" t="str">
        <f>IFERROR(VLOOKUP($B93,'Tabelas auxiliares'!$A$65:$C$102,2,FALSE),"")</f>
        <v>TECNOLOGIA DA INFORMAÇÃO E COMUNICAÇÃO</v>
      </c>
      <c r="H93" s="33" t="str">
        <f>IFERROR(VLOOKUP($B93,'Tabelas auxiliares'!$A$65:$C$102,3,FALSE),"")</f>
        <v>TELEFONIA / TI</v>
      </c>
      <c r="I93" s="235" t="s">
        <v>1780</v>
      </c>
      <c r="J93" s="235" t="s">
        <v>2018</v>
      </c>
      <c r="K93" s="235" t="s">
        <v>2019</v>
      </c>
      <c r="L93" s="235" t="s">
        <v>2020</v>
      </c>
      <c r="M93" s="235" t="s">
        <v>2021</v>
      </c>
      <c r="N93" s="235" t="s">
        <v>1176</v>
      </c>
      <c r="O93" s="235" t="s">
        <v>155</v>
      </c>
      <c r="P93" s="235" t="s">
        <v>1177</v>
      </c>
      <c r="Q93" s="235" t="s">
        <v>156</v>
      </c>
      <c r="R93" s="235" t="s">
        <v>153</v>
      </c>
      <c r="S93" s="235" t="s">
        <v>462</v>
      </c>
      <c r="T93" s="235" t="s">
        <v>152</v>
      </c>
      <c r="U93" s="235" t="s">
        <v>1970</v>
      </c>
      <c r="V93" s="235" t="s">
        <v>2022</v>
      </c>
      <c r="W93" s="235" t="s">
        <v>2023</v>
      </c>
      <c r="X93" s="33" t="str">
        <f t="shared" si="1"/>
        <v>4</v>
      </c>
      <c r="Y93" s="33" t="str">
        <f>IF(T93="","",IF(AND(T93&lt;&gt;'Tabelas auxiliares'!$B$239,T93&lt;&gt;'Tabelas auxiliares'!$B$240),"FOLHA DE PESSOAL",IF(X93='Tabelas auxiliares'!$A$240,"CUSTEIO",IF(X93='Tabelas auxiliares'!$A$239,"INVESTIMENTO","ERRO - VERIFICAR"))))</f>
        <v>INVESTIMENTO</v>
      </c>
      <c r="Z93" s="237">
        <v>490000</v>
      </c>
      <c r="AA93" s="237">
        <v>490000</v>
      </c>
      <c r="AB93" s="236"/>
      <c r="AC93" s="236"/>
    </row>
    <row r="94" spans="1:29" x14ac:dyDescent="0.25">
      <c r="A94" s="234" t="s">
        <v>1756</v>
      </c>
      <c r="B94" s="54" t="s">
        <v>255</v>
      </c>
      <c r="C94" s="54" t="s">
        <v>1757</v>
      </c>
      <c r="D94" t="s">
        <v>8</v>
      </c>
      <c r="E94" t="s">
        <v>105</v>
      </c>
      <c r="F94" s="33" t="str">
        <f>IFERROR(VLOOKUP(D94,'Tabelas auxiliares'!$A$3:$B$61,2,FALSE),"")</f>
        <v>PROPES - PRÓ-REITORIA DE PESQUISA / CEM</v>
      </c>
      <c r="G94" s="33" t="str">
        <f>IFERROR(VLOOKUP($B94,'Tabelas auxiliares'!$A$65:$C$102,2,FALSE),"")</f>
        <v>ASSISTÊNCIA - PESQUISA</v>
      </c>
      <c r="H94" s="33" t="str">
        <f>IFERROR(VLOOKUP($B94,'Tabelas auxiliares'!$A$65:$C$102,3,FALSE),"")</f>
        <v>BOLSAS DE INICIACAO CIENTIFICA / AUXILIO PARA EVENTOS ESTUDANTIS PESQUISA / AUXILIO PARA PARTICIPAÇÃO DE DOCENTES EM EVENTOS DE DIVULGAÇÃO CIENTIFICA E TECNOLÓGICA</v>
      </c>
      <c r="I94" s="235" t="s">
        <v>2024</v>
      </c>
      <c r="J94" s="235" t="s">
        <v>2025</v>
      </c>
      <c r="K94" s="235" t="s">
        <v>2026</v>
      </c>
      <c r="L94" s="235" t="s">
        <v>2027</v>
      </c>
      <c r="M94" s="235" t="s">
        <v>153</v>
      </c>
      <c r="N94" s="235" t="s">
        <v>154</v>
      </c>
      <c r="O94" s="235" t="s">
        <v>155</v>
      </c>
      <c r="P94" s="235" t="s">
        <v>188</v>
      </c>
      <c r="Q94" s="235" t="s">
        <v>156</v>
      </c>
      <c r="R94" s="235" t="s">
        <v>153</v>
      </c>
      <c r="S94" s="235" t="s">
        <v>801</v>
      </c>
      <c r="T94" s="235" t="s">
        <v>152</v>
      </c>
      <c r="U94" s="235" t="s">
        <v>106</v>
      </c>
      <c r="V94" s="235" t="s">
        <v>921</v>
      </c>
      <c r="W94" s="235" t="s">
        <v>922</v>
      </c>
      <c r="X94" s="33" t="str">
        <f t="shared" si="1"/>
        <v>3</v>
      </c>
      <c r="Y94" s="33" t="str">
        <f>IF(T94="","",IF(AND(T94&lt;&gt;'Tabelas auxiliares'!$B$239,T94&lt;&gt;'Tabelas auxiliares'!$B$240),"FOLHA DE PESSOAL",IF(X94='Tabelas auxiliares'!$A$240,"CUSTEIO",IF(X94='Tabelas auxiliares'!$A$239,"INVESTIMENTO","ERRO - VERIFICAR"))))</f>
        <v>CUSTEIO</v>
      </c>
      <c r="Z94" s="237">
        <v>7370.6</v>
      </c>
      <c r="AA94" s="236"/>
      <c r="AB94" s="236"/>
      <c r="AC94" s="237">
        <v>7370.6</v>
      </c>
    </row>
    <row r="95" spans="1:29" x14ac:dyDescent="0.25">
      <c r="A95" s="234" t="s">
        <v>459</v>
      </c>
      <c r="B95" s="54" t="s">
        <v>250</v>
      </c>
      <c r="C95" s="54" t="s">
        <v>460</v>
      </c>
      <c r="D95" t="s">
        <v>8</v>
      </c>
      <c r="E95" t="s">
        <v>105</v>
      </c>
      <c r="F95" s="33" t="str">
        <f>IFERROR(VLOOKUP(D95,'Tabelas auxiliares'!$A$3:$B$61,2,FALSE),"")</f>
        <v>PROPES - PRÓ-REITORIA DE PESQUISA / CEM</v>
      </c>
      <c r="G95" s="33" t="str">
        <f>IFERROR(VLOOKUP($B95,'Tabelas auxiliares'!$A$65:$C$102,2,FALSE),"")</f>
        <v>ADMINISTRAÇÃO GERAL</v>
      </c>
      <c r="H95" s="33" t="str">
        <f>IFERROR(VLOOKUP($B95,'Tabelas auxiliares'!$A$65:$C$102,3,FALSE),"")</f>
        <v>SUPRIMENTOS DE FUNDOS / PUBLICAÇÕES LEGAIS / ANUIDADES /ANOTAÇÃO DE RESPONSABILIDADE TÉCNICA/PROPRIEDADE INTELECTUAL  / CORREIOS / EXAMES PERIODICOS / AGENCIAMENTO DE TRANSPORTE INTERNACIONAL DE CARGAS/ DESEMBARAÇO ADUANEIRO / LAUDOS INSALUBRIDADE / CONSULTORIA</v>
      </c>
      <c r="I95" s="235" t="s">
        <v>2028</v>
      </c>
      <c r="J95" s="235" t="s">
        <v>2029</v>
      </c>
      <c r="K95" s="235" t="s">
        <v>2030</v>
      </c>
      <c r="L95" s="235" t="s">
        <v>2031</v>
      </c>
      <c r="M95" s="235" t="s">
        <v>2032</v>
      </c>
      <c r="N95" s="235" t="s">
        <v>154</v>
      </c>
      <c r="O95" s="235" t="s">
        <v>155</v>
      </c>
      <c r="P95" s="235" t="s">
        <v>188</v>
      </c>
      <c r="Q95" s="235" t="s">
        <v>156</v>
      </c>
      <c r="R95" s="235" t="s">
        <v>153</v>
      </c>
      <c r="S95" s="235" t="s">
        <v>107</v>
      </c>
      <c r="T95" s="235" t="s">
        <v>152</v>
      </c>
      <c r="U95" s="235" t="s">
        <v>106</v>
      </c>
      <c r="V95" s="235" t="s">
        <v>1504</v>
      </c>
      <c r="W95" s="235" t="s">
        <v>1505</v>
      </c>
      <c r="X95" s="33" t="str">
        <f t="shared" si="1"/>
        <v>3</v>
      </c>
      <c r="Y95" s="33" t="str">
        <f>IF(T95="","",IF(AND(T95&lt;&gt;'Tabelas auxiliares'!$B$239,T95&lt;&gt;'Tabelas auxiliares'!$B$240),"FOLHA DE PESSOAL",IF(X95='Tabelas auxiliares'!$A$240,"CUSTEIO",IF(X95='Tabelas auxiliares'!$A$239,"INVESTIMENTO","ERRO - VERIFICAR"))))</f>
        <v>CUSTEIO</v>
      </c>
      <c r="Z95" s="237">
        <v>212.19</v>
      </c>
      <c r="AA95" s="237">
        <v>212.19</v>
      </c>
      <c r="AB95" s="236"/>
      <c r="AC95" s="236"/>
    </row>
    <row r="96" spans="1:29" x14ac:dyDescent="0.25">
      <c r="A96" s="234" t="s">
        <v>459</v>
      </c>
      <c r="B96" s="54" t="s">
        <v>250</v>
      </c>
      <c r="C96" s="54" t="s">
        <v>460</v>
      </c>
      <c r="D96" t="s">
        <v>10</v>
      </c>
      <c r="E96" t="s">
        <v>105</v>
      </c>
      <c r="F96" s="33" t="str">
        <f>IFERROR(VLOOKUP(D96,'Tabelas auxiliares'!$A$3:$B$61,2,FALSE),"")</f>
        <v>GABINETE REITORIA</v>
      </c>
      <c r="G96" s="33" t="str">
        <f>IFERROR(VLOOKUP($B96,'Tabelas auxiliares'!$A$65:$C$102,2,FALSE),"")</f>
        <v>ADMINISTRAÇÃO GERAL</v>
      </c>
      <c r="H96" s="33" t="str">
        <f>IFERROR(VLOOKUP($B96,'Tabelas auxiliares'!$A$65:$C$102,3,FALSE),"")</f>
        <v>SUPRIMENTOS DE FUNDOS / PUBLICAÇÕES LEGAIS / ANUIDADES /ANOTAÇÃO DE RESPONSABILIDADE TÉCNICA/PROPRIEDADE INTELECTUAL  / CORREIOS / EXAMES PERIODICOS / AGENCIAMENTO DE TRANSPORTE INTERNACIONAL DE CARGAS/ DESEMBARAÇO ADUANEIRO / LAUDOS INSALUBRIDADE / CONSULTORIA</v>
      </c>
      <c r="I96" s="235" t="s">
        <v>2033</v>
      </c>
      <c r="J96" s="235" t="s">
        <v>2034</v>
      </c>
      <c r="K96" s="235" t="s">
        <v>2035</v>
      </c>
      <c r="L96" s="235" t="s">
        <v>2036</v>
      </c>
      <c r="M96" s="235" t="s">
        <v>2037</v>
      </c>
      <c r="N96" s="235" t="s">
        <v>1010</v>
      </c>
      <c r="O96" s="235" t="s">
        <v>2038</v>
      </c>
      <c r="P96" s="235" t="s">
        <v>2039</v>
      </c>
      <c r="Q96" s="235" t="s">
        <v>156</v>
      </c>
      <c r="R96" s="235" t="s">
        <v>153</v>
      </c>
      <c r="S96" s="235" t="s">
        <v>107</v>
      </c>
      <c r="T96" s="235" t="s">
        <v>152</v>
      </c>
      <c r="U96" s="235" t="s">
        <v>2040</v>
      </c>
      <c r="V96" s="235" t="s">
        <v>1014</v>
      </c>
      <c r="W96" s="235" t="s">
        <v>1015</v>
      </c>
      <c r="X96" s="33" t="str">
        <f t="shared" si="1"/>
        <v>3</v>
      </c>
      <c r="Y96" s="33" t="str">
        <f>IF(T96="","",IF(AND(T96&lt;&gt;'Tabelas auxiliares'!$B$239,T96&lt;&gt;'Tabelas auxiliares'!$B$240),"FOLHA DE PESSOAL",IF(X96='Tabelas auxiliares'!$A$240,"CUSTEIO",IF(X96='Tabelas auxiliares'!$A$239,"INVESTIMENTO","ERRO - VERIFICAR"))))</f>
        <v>CUSTEIO</v>
      </c>
      <c r="Z96" s="237">
        <v>0.01</v>
      </c>
      <c r="AA96" s="237">
        <v>0.01</v>
      </c>
      <c r="AB96" s="236"/>
      <c r="AC96" s="236"/>
    </row>
    <row r="97" spans="1:29" x14ac:dyDescent="0.25">
      <c r="A97" s="234" t="s">
        <v>459</v>
      </c>
      <c r="B97" s="54" t="s">
        <v>250</v>
      </c>
      <c r="C97" s="54" t="s">
        <v>460</v>
      </c>
      <c r="D97" t="s">
        <v>20</v>
      </c>
      <c r="E97" t="s">
        <v>105</v>
      </c>
      <c r="F97" s="33" t="str">
        <f>IFERROR(VLOOKUP(D97,'Tabelas auxiliares'!$A$3:$B$61,2,FALSE),"")</f>
        <v>ACI - ASSESSORIA DE COMUNICAÇÃO E IMPRENSA</v>
      </c>
      <c r="G97" s="33" t="str">
        <f>IFERROR(VLOOKUP($B97,'Tabelas auxiliares'!$A$65:$C$102,2,FALSE),"")</f>
        <v>ADMINISTRAÇÃO GERAL</v>
      </c>
      <c r="H97" s="33" t="str">
        <f>IFERROR(VLOOKUP($B97,'Tabelas auxiliares'!$A$65:$C$102,3,FALSE),"")</f>
        <v>SUPRIMENTOS DE FUNDOS / PUBLICAÇÕES LEGAIS / ANUIDADES /ANOTAÇÃO DE RESPONSABILIDADE TÉCNICA/PROPRIEDADE INTELECTUAL  / CORREIOS / EXAMES PERIODICOS / AGENCIAMENTO DE TRANSPORTE INTERNACIONAL DE CARGAS/ DESEMBARAÇO ADUANEIRO / LAUDOS INSALUBRIDADE / CONSULTORIA</v>
      </c>
      <c r="I97" s="235" t="s">
        <v>2041</v>
      </c>
      <c r="J97" s="235" t="s">
        <v>2042</v>
      </c>
      <c r="K97" s="235" t="s">
        <v>2043</v>
      </c>
      <c r="L97" s="235" t="s">
        <v>2044</v>
      </c>
      <c r="M97" s="235" t="s">
        <v>2045</v>
      </c>
      <c r="N97" s="235" t="s">
        <v>154</v>
      </c>
      <c r="O97" s="235" t="s">
        <v>155</v>
      </c>
      <c r="P97" s="235" t="s">
        <v>188</v>
      </c>
      <c r="Q97" s="235" t="s">
        <v>156</v>
      </c>
      <c r="R97" s="235" t="s">
        <v>153</v>
      </c>
      <c r="S97" s="235" t="s">
        <v>107</v>
      </c>
      <c r="T97" s="235" t="s">
        <v>152</v>
      </c>
      <c r="U97" s="235" t="s">
        <v>106</v>
      </c>
      <c r="V97" s="235" t="s">
        <v>1159</v>
      </c>
      <c r="W97" s="235" t="s">
        <v>1056</v>
      </c>
      <c r="X97" s="33" t="str">
        <f t="shared" si="1"/>
        <v>3</v>
      </c>
      <c r="Y97" s="33" t="str">
        <f>IF(T97="","",IF(AND(T97&lt;&gt;'Tabelas auxiliares'!$B$239,T97&lt;&gt;'Tabelas auxiliares'!$B$240),"FOLHA DE PESSOAL",IF(X97='Tabelas auxiliares'!$A$240,"CUSTEIO",IF(X97='Tabelas auxiliares'!$A$239,"INVESTIMENTO","ERRO - VERIFICAR"))))</f>
        <v>CUSTEIO</v>
      </c>
      <c r="Z97" s="237">
        <v>368.44</v>
      </c>
      <c r="AA97" s="236"/>
      <c r="AB97" s="236"/>
      <c r="AC97" s="237">
        <v>368.44</v>
      </c>
    </row>
    <row r="98" spans="1:29" x14ac:dyDescent="0.25">
      <c r="A98" s="234" t="s">
        <v>459</v>
      </c>
      <c r="B98" s="54" t="s">
        <v>250</v>
      </c>
      <c r="C98" s="54" t="s">
        <v>460</v>
      </c>
      <c r="D98" t="s">
        <v>28</v>
      </c>
      <c r="E98" t="s">
        <v>105</v>
      </c>
      <c r="F98" s="33" t="str">
        <f>IFERROR(VLOOKUP(D98,'Tabelas auxiliares'!$A$3:$B$61,2,FALSE),"")</f>
        <v>PU - PREFEITURA UNIVERSITÁRIA</v>
      </c>
      <c r="G98" s="33" t="str">
        <f>IFERROR(VLOOKUP($B98,'Tabelas auxiliares'!$A$65:$C$102,2,FALSE),"")</f>
        <v>ADMINISTRAÇÃO GERAL</v>
      </c>
      <c r="H98" s="33" t="str">
        <f>IFERROR(VLOOKUP($B98,'Tabelas auxiliares'!$A$65:$C$102,3,FALSE),"")</f>
        <v>SUPRIMENTOS DE FUNDOS / PUBLICAÇÕES LEGAIS / ANUIDADES /ANOTAÇÃO DE RESPONSABILIDADE TÉCNICA/PROPRIEDADE INTELECTUAL  / CORREIOS / EXAMES PERIODICOS / AGENCIAMENTO DE TRANSPORTE INTERNACIONAL DE CARGAS/ DESEMBARAÇO ADUANEIRO / LAUDOS INSALUBRIDADE / CONSULTORIA</v>
      </c>
      <c r="I98" s="235" t="s">
        <v>1921</v>
      </c>
      <c r="J98" s="235" t="s">
        <v>829</v>
      </c>
      <c r="K98" s="235" t="s">
        <v>2046</v>
      </c>
      <c r="L98" s="235" t="s">
        <v>2047</v>
      </c>
      <c r="M98" s="235" t="s">
        <v>2048</v>
      </c>
      <c r="N98" s="235" t="s">
        <v>154</v>
      </c>
      <c r="O98" s="235" t="s">
        <v>155</v>
      </c>
      <c r="P98" s="235" t="s">
        <v>188</v>
      </c>
      <c r="Q98" s="235" t="s">
        <v>156</v>
      </c>
      <c r="R98" s="235" t="s">
        <v>153</v>
      </c>
      <c r="S98" s="235" t="s">
        <v>107</v>
      </c>
      <c r="T98" s="235" t="s">
        <v>152</v>
      </c>
      <c r="U98" s="235" t="s">
        <v>106</v>
      </c>
      <c r="V98" s="235" t="s">
        <v>2049</v>
      </c>
      <c r="W98" s="235" t="s">
        <v>2050</v>
      </c>
      <c r="X98" s="33" t="str">
        <f t="shared" si="1"/>
        <v>3</v>
      </c>
      <c r="Y98" s="33" t="str">
        <f>IF(T98="","",IF(AND(T98&lt;&gt;'Tabelas auxiliares'!$B$239,T98&lt;&gt;'Tabelas auxiliares'!$B$240),"FOLHA DE PESSOAL",IF(X98='Tabelas auxiliares'!$A$240,"CUSTEIO",IF(X98='Tabelas auxiliares'!$A$239,"INVESTIMENTO","ERRO - VERIFICAR"))))</f>
        <v>CUSTEIO</v>
      </c>
      <c r="Z98" s="237">
        <v>6812.42</v>
      </c>
      <c r="AA98" s="237">
        <v>1031.77</v>
      </c>
      <c r="AB98" s="237">
        <v>140.69999999999999</v>
      </c>
      <c r="AC98" s="237">
        <v>5639.95</v>
      </c>
    </row>
    <row r="99" spans="1:29" x14ac:dyDescent="0.25">
      <c r="A99" s="234" t="s">
        <v>459</v>
      </c>
      <c r="B99" s="54" t="s">
        <v>250</v>
      </c>
      <c r="C99" s="54" t="s">
        <v>460</v>
      </c>
      <c r="D99" t="s">
        <v>46</v>
      </c>
      <c r="E99" t="s">
        <v>105</v>
      </c>
      <c r="F99" s="33" t="str">
        <f>IFERROR(VLOOKUP(D99,'Tabelas auxiliares'!$A$3:$B$61,2,FALSE),"")</f>
        <v>PROGRAD - PRÓ-REITORIA DE GRADUAÇÃO</v>
      </c>
      <c r="G99" s="33" t="str">
        <f>IFERROR(VLOOKUP($B99,'Tabelas auxiliares'!$A$65:$C$102,2,FALSE),"")</f>
        <v>ADMINISTRAÇÃO GERAL</v>
      </c>
      <c r="H99" s="33" t="str">
        <f>IFERROR(VLOOKUP($B99,'Tabelas auxiliares'!$A$65:$C$102,3,FALSE),"")</f>
        <v>SUPRIMENTOS DE FUNDOS / PUBLICAÇÕES LEGAIS / ANUIDADES /ANOTAÇÃO DE RESPONSABILIDADE TÉCNICA/PROPRIEDADE INTELECTUAL  / CORREIOS / EXAMES PERIODICOS / AGENCIAMENTO DE TRANSPORTE INTERNACIONAL DE CARGAS/ DESEMBARAÇO ADUANEIRO / LAUDOS INSALUBRIDADE / CONSULTORIA</v>
      </c>
      <c r="I99" s="235" t="s">
        <v>2051</v>
      </c>
      <c r="J99" s="235" t="s">
        <v>2052</v>
      </c>
      <c r="K99" s="235" t="s">
        <v>2053</v>
      </c>
      <c r="L99" s="235" t="s">
        <v>1019</v>
      </c>
      <c r="M99" s="235" t="s">
        <v>1035</v>
      </c>
      <c r="N99" s="235" t="s">
        <v>154</v>
      </c>
      <c r="O99" s="235" t="s">
        <v>155</v>
      </c>
      <c r="P99" s="235" t="s">
        <v>188</v>
      </c>
      <c r="Q99" s="235" t="s">
        <v>156</v>
      </c>
      <c r="R99" s="235" t="s">
        <v>153</v>
      </c>
      <c r="S99" s="235" t="s">
        <v>107</v>
      </c>
      <c r="T99" s="235" t="s">
        <v>152</v>
      </c>
      <c r="U99" s="235" t="s">
        <v>106</v>
      </c>
      <c r="V99" s="235" t="s">
        <v>1021</v>
      </c>
      <c r="W99" s="235" t="s">
        <v>1022</v>
      </c>
      <c r="X99" s="33" t="str">
        <f t="shared" si="1"/>
        <v>3</v>
      </c>
      <c r="Y99" s="33" t="str">
        <f>IF(T99="","",IF(AND(T99&lt;&gt;'Tabelas auxiliares'!$B$239,T99&lt;&gt;'Tabelas auxiliares'!$B$240),"FOLHA DE PESSOAL",IF(X99='Tabelas auxiliares'!$A$240,"CUSTEIO",IF(X99='Tabelas auxiliares'!$A$239,"INVESTIMENTO","ERRO - VERIFICAR"))))</f>
        <v>CUSTEIO</v>
      </c>
      <c r="Z99" s="237">
        <v>547.15</v>
      </c>
      <c r="AA99" s="237">
        <v>547.15</v>
      </c>
      <c r="AB99" s="236"/>
      <c r="AC99" s="236"/>
    </row>
    <row r="100" spans="1:29" x14ac:dyDescent="0.25">
      <c r="A100" s="234" t="s">
        <v>459</v>
      </c>
      <c r="B100" s="54" t="s">
        <v>250</v>
      </c>
      <c r="C100" s="54" t="s">
        <v>460</v>
      </c>
      <c r="D100" t="s">
        <v>46</v>
      </c>
      <c r="E100" t="s">
        <v>105</v>
      </c>
      <c r="F100" s="33" t="str">
        <f>IFERROR(VLOOKUP(D100,'Tabelas auxiliares'!$A$3:$B$61,2,FALSE),"")</f>
        <v>PROGRAD - PRÓ-REITORIA DE GRADUAÇÃO</v>
      </c>
      <c r="G100" s="33" t="str">
        <f>IFERROR(VLOOKUP($B100,'Tabelas auxiliares'!$A$65:$C$102,2,FALSE),"")</f>
        <v>ADMINISTRAÇÃO GERAL</v>
      </c>
      <c r="H100" s="33" t="str">
        <f>IFERROR(VLOOKUP($B100,'Tabelas auxiliares'!$A$65:$C$102,3,FALSE),"")</f>
        <v>SUPRIMENTOS DE FUNDOS / PUBLICAÇÕES LEGAIS / ANUIDADES /ANOTAÇÃO DE RESPONSABILIDADE TÉCNICA/PROPRIEDADE INTELECTUAL  / CORREIOS / EXAMES PERIODICOS / AGENCIAMENTO DE TRANSPORTE INTERNACIONAL DE CARGAS/ DESEMBARAÇO ADUANEIRO / LAUDOS INSALUBRIDADE / CONSULTORIA</v>
      </c>
      <c r="I100" s="235" t="s">
        <v>2054</v>
      </c>
      <c r="J100" s="235" t="s">
        <v>2055</v>
      </c>
      <c r="K100" s="235" t="s">
        <v>2056</v>
      </c>
      <c r="L100" s="235" t="s">
        <v>1019</v>
      </c>
      <c r="M100" s="235" t="s">
        <v>1020</v>
      </c>
      <c r="N100" s="235" t="s">
        <v>154</v>
      </c>
      <c r="O100" s="235" t="s">
        <v>155</v>
      </c>
      <c r="P100" s="235" t="s">
        <v>188</v>
      </c>
      <c r="Q100" s="235" t="s">
        <v>156</v>
      </c>
      <c r="R100" s="235" t="s">
        <v>153</v>
      </c>
      <c r="S100" s="235" t="s">
        <v>107</v>
      </c>
      <c r="T100" s="235" t="s">
        <v>152</v>
      </c>
      <c r="U100" s="235" t="s">
        <v>106</v>
      </c>
      <c r="V100" s="235" t="s">
        <v>1021</v>
      </c>
      <c r="W100" s="235" t="s">
        <v>1022</v>
      </c>
      <c r="X100" s="33" t="str">
        <f t="shared" si="1"/>
        <v>3</v>
      </c>
      <c r="Y100" s="33" t="str">
        <f>IF(T100="","",IF(AND(T100&lt;&gt;'Tabelas auxiliares'!$B$239,T100&lt;&gt;'Tabelas auxiliares'!$B$240),"FOLHA DE PESSOAL",IF(X100='Tabelas auxiliares'!$A$240,"CUSTEIO",IF(X100='Tabelas auxiliares'!$A$239,"INVESTIMENTO","ERRO - VERIFICAR"))))</f>
        <v>CUSTEIO</v>
      </c>
      <c r="Z100" s="237">
        <v>2.14</v>
      </c>
      <c r="AA100" s="237">
        <v>2.14</v>
      </c>
      <c r="AB100" s="236"/>
      <c r="AC100" s="236"/>
    </row>
    <row r="101" spans="1:29" x14ac:dyDescent="0.25">
      <c r="A101" s="234" t="s">
        <v>459</v>
      </c>
      <c r="B101" s="54" t="s">
        <v>250</v>
      </c>
      <c r="C101" s="54" t="s">
        <v>460</v>
      </c>
      <c r="D101" t="s">
        <v>54</v>
      </c>
      <c r="E101" t="s">
        <v>105</v>
      </c>
      <c r="F101" s="33" t="str">
        <f>IFERROR(VLOOKUP(D101,'Tabelas auxiliares'!$A$3:$B$61,2,FALSE),"")</f>
        <v>PROAD - PRÓ-REITORIA DE ADMINISTRAÇÃO</v>
      </c>
      <c r="G101" s="33" t="str">
        <f>IFERROR(VLOOKUP($B101,'Tabelas auxiliares'!$A$65:$C$102,2,FALSE),"")</f>
        <v>ADMINISTRAÇÃO GERAL</v>
      </c>
      <c r="H101" s="33" t="str">
        <f>IFERROR(VLOOKUP($B101,'Tabelas auxiliares'!$A$65:$C$102,3,FALSE),"")</f>
        <v>SUPRIMENTOS DE FUNDOS / PUBLICAÇÕES LEGAIS / ANUIDADES /ANOTAÇÃO DE RESPONSABILIDADE TÉCNICA/PROPRIEDADE INTELECTUAL  / CORREIOS / EXAMES PERIODICOS / AGENCIAMENTO DE TRANSPORTE INTERNACIONAL DE CARGAS/ DESEMBARAÇO ADUANEIRO / LAUDOS INSALUBRIDADE / CONSULTORIA</v>
      </c>
      <c r="I101" s="235" t="s">
        <v>2057</v>
      </c>
      <c r="J101" s="235" t="s">
        <v>2058</v>
      </c>
      <c r="K101" s="235" t="s">
        <v>2059</v>
      </c>
      <c r="L101" s="235" t="s">
        <v>2060</v>
      </c>
      <c r="M101" s="235" t="s">
        <v>2061</v>
      </c>
      <c r="N101" s="235" t="s">
        <v>154</v>
      </c>
      <c r="O101" s="235" t="s">
        <v>155</v>
      </c>
      <c r="P101" s="235" t="s">
        <v>188</v>
      </c>
      <c r="Q101" s="235" t="s">
        <v>156</v>
      </c>
      <c r="R101" s="235" t="s">
        <v>153</v>
      </c>
      <c r="S101" s="235" t="s">
        <v>107</v>
      </c>
      <c r="T101" s="235" t="s">
        <v>152</v>
      </c>
      <c r="U101" s="235" t="s">
        <v>106</v>
      </c>
      <c r="V101" s="235" t="s">
        <v>2062</v>
      </c>
      <c r="W101" s="235" t="s">
        <v>2063</v>
      </c>
      <c r="X101" s="33" t="str">
        <f t="shared" si="1"/>
        <v>3</v>
      </c>
      <c r="Y101" s="33" t="str">
        <f>IF(T101="","",IF(AND(T101&lt;&gt;'Tabelas auxiliares'!$B$239,T101&lt;&gt;'Tabelas auxiliares'!$B$240),"FOLHA DE PESSOAL",IF(X101='Tabelas auxiliares'!$A$240,"CUSTEIO",IF(X101='Tabelas auxiliares'!$A$239,"INVESTIMENTO","ERRO - VERIFICAR"))))</f>
        <v>CUSTEIO</v>
      </c>
      <c r="Z101" s="237">
        <v>6172</v>
      </c>
      <c r="AA101" s="237">
        <v>4912</v>
      </c>
      <c r="AB101" s="236"/>
      <c r="AC101" s="237">
        <v>1260</v>
      </c>
    </row>
    <row r="102" spans="1:29" x14ac:dyDescent="0.25">
      <c r="A102" s="234" t="s">
        <v>459</v>
      </c>
      <c r="B102" s="54" t="s">
        <v>250</v>
      </c>
      <c r="C102" s="54" t="s">
        <v>460</v>
      </c>
      <c r="D102" t="s">
        <v>54</v>
      </c>
      <c r="E102" t="s">
        <v>105</v>
      </c>
      <c r="F102" s="33" t="str">
        <f>IFERROR(VLOOKUP(D102,'Tabelas auxiliares'!$A$3:$B$61,2,FALSE),"")</f>
        <v>PROAD - PRÓ-REITORIA DE ADMINISTRAÇÃO</v>
      </c>
      <c r="G102" s="33" t="str">
        <f>IFERROR(VLOOKUP($B102,'Tabelas auxiliares'!$A$65:$C$102,2,FALSE),"")</f>
        <v>ADMINISTRAÇÃO GERAL</v>
      </c>
      <c r="H102" s="33" t="str">
        <f>IFERROR(VLOOKUP($B102,'Tabelas auxiliares'!$A$65:$C$102,3,FALSE),"")</f>
        <v>SUPRIMENTOS DE FUNDOS / PUBLICAÇÕES LEGAIS / ANUIDADES /ANOTAÇÃO DE RESPONSABILIDADE TÉCNICA/PROPRIEDADE INTELECTUAL  / CORREIOS / EXAMES PERIODICOS / AGENCIAMENTO DE TRANSPORTE INTERNACIONAL DE CARGAS/ DESEMBARAÇO ADUANEIRO / LAUDOS INSALUBRIDADE / CONSULTORIA</v>
      </c>
      <c r="I102" s="235" t="s">
        <v>488</v>
      </c>
      <c r="J102" s="235" t="s">
        <v>2064</v>
      </c>
      <c r="K102" s="235" t="s">
        <v>2065</v>
      </c>
      <c r="L102" s="235" t="s">
        <v>2066</v>
      </c>
      <c r="M102" s="235" t="s">
        <v>2067</v>
      </c>
      <c r="N102" s="235" t="s">
        <v>154</v>
      </c>
      <c r="O102" s="235" t="s">
        <v>155</v>
      </c>
      <c r="P102" s="235" t="s">
        <v>188</v>
      </c>
      <c r="Q102" s="235" t="s">
        <v>156</v>
      </c>
      <c r="R102" s="235" t="s">
        <v>153</v>
      </c>
      <c r="S102" s="235" t="s">
        <v>107</v>
      </c>
      <c r="T102" s="235" t="s">
        <v>152</v>
      </c>
      <c r="U102" s="235" t="s">
        <v>106</v>
      </c>
      <c r="V102" s="235" t="s">
        <v>397</v>
      </c>
      <c r="W102" s="235" t="s">
        <v>378</v>
      </c>
      <c r="X102" s="33" t="str">
        <f t="shared" si="1"/>
        <v>3</v>
      </c>
      <c r="Y102" s="33" t="str">
        <f>IF(T102="","",IF(AND(T102&lt;&gt;'Tabelas auxiliares'!$B$239,T102&lt;&gt;'Tabelas auxiliares'!$B$240),"FOLHA DE PESSOAL",IF(X102='Tabelas auxiliares'!$A$240,"CUSTEIO",IF(X102='Tabelas auxiliares'!$A$239,"INVESTIMENTO","ERRO - VERIFICAR"))))</f>
        <v>CUSTEIO</v>
      </c>
      <c r="Z102" s="237">
        <v>9277.7999999999993</v>
      </c>
      <c r="AA102" s="237">
        <v>9277.7999999999993</v>
      </c>
      <c r="AB102" s="236"/>
      <c r="AC102" s="236"/>
    </row>
    <row r="103" spans="1:29" x14ac:dyDescent="0.25">
      <c r="A103" s="234" t="s">
        <v>459</v>
      </c>
      <c r="B103" s="54" t="s">
        <v>250</v>
      </c>
      <c r="C103" s="54" t="s">
        <v>460</v>
      </c>
      <c r="D103" t="s">
        <v>54</v>
      </c>
      <c r="E103" t="s">
        <v>105</v>
      </c>
      <c r="F103" s="33" t="str">
        <f>IFERROR(VLOOKUP(D103,'Tabelas auxiliares'!$A$3:$B$61,2,FALSE),"")</f>
        <v>PROAD - PRÓ-REITORIA DE ADMINISTRAÇÃO</v>
      </c>
      <c r="G103" s="33" t="str">
        <f>IFERROR(VLOOKUP($B103,'Tabelas auxiliares'!$A$65:$C$102,2,FALSE),"")</f>
        <v>ADMINISTRAÇÃO GERAL</v>
      </c>
      <c r="H103" s="33" t="str">
        <f>IFERROR(VLOOKUP($B103,'Tabelas auxiliares'!$A$65:$C$102,3,FALSE),"")</f>
        <v>SUPRIMENTOS DE FUNDOS / PUBLICAÇÕES LEGAIS / ANUIDADES /ANOTAÇÃO DE RESPONSABILIDADE TÉCNICA/PROPRIEDADE INTELECTUAL  / CORREIOS / EXAMES PERIODICOS / AGENCIAMENTO DE TRANSPORTE INTERNACIONAL DE CARGAS/ DESEMBARAÇO ADUANEIRO / LAUDOS INSALUBRIDADE / CONSULTORIA</v>
      </c>
      <c r="I103" s="235" t="s">
        <v>490</v>
      </c>
      <c r="J103" s="235" t="s">
        <v>2058</v>
      </c>
      <c r="K103" s="235" t="s">
        <v>2068</v>
      </c>
      <c r="L103" s="235" t="s">
        <v>2060</v>
      </c>
      <c r="M103" s="235" t="s">
        <v>2061</v>
      </c>
      <c r="N103" s="235" t="s">
        <v>154</v>
      </c>
      <c r="O103" s="235" t="s">
        <v>155</v>
      </c>
      <c r="P103" s="235" t="s">
        <v>188</v>
      </c>
      <c r="Q103" s="235" t="s">
        <v>156</v>
      </c>
      <c r="R103" s="235" t="s">
        <v>153</v>
      </c>
      <c r="S103" s="235" t="s">
        <v>107</v>
      </c>
      <c r="T103" s="235" t="s">
        <v>152</v>
      </c>
      <c r="U103" s="235" t="s">
        <v>106</v>
      </c>
      <c r="V103" s="235" t="s">
        <v>2062</v>
      </c>
      <c r="W103" s="235" t="s">
        <v>2063</v>
      </c>
      <c r="X103" s="33" t="str">
        <f t="shared" si="1"/>
        <v>3</v>
      </c>
      <c r="Y103" s="33" t="str">
        <f>IF(T103="","",IF(AND(T103&lt;&gt;'Tabelas auxiliares'!$B$239,T103&lt;&gt;'Tabelas auxiliares'!$B$240),"FOLHA DE PESSOAL",IF(X103='Tabelas auxiliares'!$A$240,"CUSTEIO",IF(X103='Tabelas auxiliares'!$A$239,"INVESTIMENTO","ERRO - VERIFICAR"))))</f>
        <v>CUSTEIO</v>
      </c>
      <c r="Z103" s="237">
        <v>20000</v>
      </c>
      <c r="AA103" s="237">
        <v>20000</v>
      </c>
      <c r="AB103" s="236"/>
      <c r="AC103" s="236"/>
    </row>
    <row r="104" spans="1:29" x14ac:dyDescent="0.25">
      <c r="A104" s="234" t="s">
        <v>459</v>
      </c>
      <c r="B104" s="54" t="s">
        <v>250</v>
      </c>
      <c r="C104" s="54" t="s">
        <v>460</v>
      </c>
      <c r="D104" t="s">
        <v>54</v>
      </c>
      <c r="E104" t="s">
        <v>105</v>
      </c>
      <c r="F104" s="33" t="str">
        <f>IFERROR(VLOOKUP(D104,'Tabelas auxiliares'!$A$3:$B$61,2,FALSE),"")</f>
        <v>PROAD - PRÓ-REITORIA DE ADMINISTRAÇÃO</v>
      </c>
      <c r="G104" s="33" t="str">
        <f>IFERROR(VLOOKUP($B104,'Tabelas auxiliares'!$A$65:$C$102,2,FALSE),"")</f>
        <v>ADMINISTRAÇÃO GERAL</v>
      </c>
      <c r="H104" s="33" t="str">
        <f>IFERROR(VLOOKUP($B104,'Tabelas auxiliares'!$A$65:$C$102,3,FALSE),"")</f>
        <v>SUPRIMENTOS DE FUNDOS / PUBLICAÇÕES LEGAIS / ANUIDADES /ANOTAÇÃO DE RESPONSABILIDADE TÉCNICA/PROPRIEDADE INTELECTUAL  / CORREIOS / EXAMES PERIODICOS / AGENCIAMENTO DE TRANSPORTE INTERNACIONAL DE CARGAS/ DESEMBARAÇO ADUANEIRO / LAUDOS INSALUBRIDADE / CONSULTORIA</v>
      </c>
      <c r="I104" s="235" t="s">
        <v>2069</v>
      </c>
      <c r="J104" s="235" t="s">
        <v>2070</v>
      </c>
      <c r="K104" s="235" t="s">
        <v>2071</v>
      </c>
      <c r="L104" s="235" t="s">
        <v>2072</v>
      </c>
      <c r="M104" s="235" t="s">
        <v>2073</v>
      </c>
      <c r="N104" s="235" t="s">
        <v>154</v>
      </c>
      <c r="O104" s="235" t="s">
        <v>155</v>
      </c>
      <c r="P104" s="235" t="s">
        <v>188</v>
      </c>
      <c r="Q104" s="235" t="s">
        <v>156</v>
      </c>
      <c r="R104" s="235" t="s">
        <v>153</v>
      </c>
      <c r="S104" s="235" t="s">
        <v>462</v>
      </c>
      <c r="T104" s="235" t="s">
        <v>152</v>
      </c>
      <c r="U104" s="235" t="s">
        <v>106</v>
      </c>
      <c r="V104" s="235" t="s">
        <v>2074</v>
      </c>
      <c r="W104" s="235" t="s">
        <v>2075</v>
      </c>
      <c r="X104" s="33" t="str">
        <f t="shared" si="1"/>
        <v>3</v>
      </c>
      <c r="Y104" s="33" t="str">
        <f>IF(T104="","",IF(AND(T104&lt;&gt;'Tabelas auxiliares'!$B$239,T104&lt;&gt;'Tabelas auxiliares'!$B$240),"FOLHA DE PESSOAL",IF(X104='Tabelas auxiliares'!$A$240,"CUSTEIO",IF(X104='Tabelas auxiliares'!$A$239,"INVESTIMENTO","ERRO - VERIFICAR"))))</f>
        <v>CUSTEIO</v>
      </c>
      <c r="Z104" s="237">
        <v>8180.22</v>
      </c>
      <c r="AA104" s="237">
        <v>8180.22</v>
      </c>
      <c r="AB104" s="236"/>
      <c r="AC104" s="236"/>
    </row>
    <row r="105" spans="1:29" x14ac:dyDescent="0.25">
      <c r="A105" s="234" t="s">
        <v>459</v>
      </c>
      <c r="B105" s="54" t="s">
        <v>250</v>
      </c>
      <c r="C105" s="54" t="s">
        <v>460</v>
      </c>
      <c r="D105" t="s">
        <v>54</v>
      </c>
      <c r="E105" t="s">
        <v>105</v>
      </c>
      <c r="F105" s="33" t="str">
        <f>IFERROR(VLOOKUP(D105,'Tabelas auxiliares'!$A$3:$B$61,2,FALSE),"")</f>
        <v>PROAD - PRÓ-REITORIA DE ADMINISTRAÇÃO</v>
      </c>
      <c r="G105" s="33" t="str">
        <f>IFERROR(VLOOKUP($B105,'Tabelas auxiliares'!$A$65:$C$102,2,FALSE),"")</f>
        <v>ADMINISTRAÇÃO GERAL</v>
      </c>
      <c r="H105" s="33" t="str">
        <f>IFERROR(VLOOKUP($B105,'Tabelas auxiliares'!$A$65:$C$102,3,FALSE),"")</f>
        <v>SUPRIMENTOS DE FUNDOS / PUBLICAÇÕES LEGAIS / ANUIDADES /ANOTAÇÃO DE RESPONSABILIDADE TÉCNICA/PROPRIEDADE INTELECTUAL  / CORREIOS / EXAMES PERIODICOS / AGENCIAMENTO DE TRANSPORTE INTERNACIONAL DE CARGAS/ DESEMBARAÇO ADUANEIRO / LAUDOS INSALUBRIDADE / CONSULTORIA</v>
      </c>
      <c r="I105" s="235" t="s">
        <v>486</v>
      </c>
      <c r="J105" s="235" t="s">
        <v>2076</v>
      </c>
      <c r="K105" s="235" t="s">
        <v>2077</v>
      </c>
      <c r="L105" s="235" t="s">
        <v>2078</v>
      </c>
      <c r="M105" s="235" t="s">
        <v>2079</v>
      </c>
      <c r="N105" s="235" t="s">
        <v>154</v>
      </c>
      <c r="O105" s="235" t="s">
        <v>155</v>
      </c>
      <c r="P105" s="235" t="s">
        <v>188</v>
      </c>
      <c r="Q105" s="235" t="s">
        <v>156</v>
      </c>
      <c r="R105" s="235" t="s">
        <v>153</v>
      </c>
      <c r="S105" s="235" t="s">
        <v>107</v>
      </c>
      <c r="T105" s="235" t="s">
        <v>152</v>
      </c>
      <c r="U105" s="235" t="s">
        <v>106</v>
      </c>
      <c r="V105" s="235" t="s">
        <v>2074</v>
      </c>
      <c r="W105" s="235" t="s">
        <v>2075</v>
      </c>
      <c r="X105" s="33" t="str">
        <f t="shared" si="1"/>
        <v>3</v>
      </c>
      <c r="Y105" s="33" t="str">
        <f>IF(T105="","",IF(AND(T105&lt;&gt;'Tabelas auxiliares'!$B$239,T105&lt;&gt;'Tabelas auxiliares'!$B$240),"FOLHA DE PESSOAL",IF(X105='Tabelas auxiliares'!$A$240,"CUSTEIO",IF(X105='Tabelas auxiliares'!$A$239,"INVESTIMENTO","ERRO - VERIFICAR"))))</f>
        <v>CUSTEIO</v>
      </c>
      <c r="Z105" s="237">
        <v>12295.4</v>
      </c>
      <c r="AA105" s="237">
        <v>2691.48</v>
      </c>
      <c r="AB105" s="236"/>
      <c r="AC105" s="237">
        <v>9603.92</v>
      </c>
    </row>
    <row r="106" spans="1:29" x14ac:dyDescent="0.25">
      <c r="A106" s="234" t="s">
        <v>459</v>
      </c>
      <c r="B106" s="54" t="s">
        <v>250</v>
      </c>
      <c r="C106" s="54" t="s">
        <v>460</v>
      </c>
      <c r="D106" t="s">
        <v>54</v>
      </c>
      <c r="E106" t="s">
        <v>105</v>
      </c>
      <c r="F106" s="33" t="str">
        <f>IFERROR(VLOOKUP(D106,'Tabelas auxiliares'!$A$3:$B$61,2,FALSE),"")</f>
        <v>PROAD - PRÓ-REITORIA DE ADMINISTRAÇÃO</v>
      </c>
      <c r="G106" s="33" t="str">
        <f>IFERROR(VLOOKUP($B106,'Tabelas auxiliares'!$A$65:$C$102,2,FALSE),"")</f>
        <v>ADMINISTRAÇÃO GERAL</v>
      </c>
      <c r="H106" s="33" t="str">
        <f>IFERROR(VLOOKUP($B106,'Tabelas auxiliares'!$A$65:$C$102,3,FALSE),"")</f>
        <v>SUPRIMENTOS DE FUNDOS / PUBLICAÇÕES LEGAIS / ANUIDADES /ANOTAÇÃO DE RESPONSABILIDADE TÉCNICA/PROPRIEDADE INTELECTUAL  / CORREIOS / EXAMES PERIODICOS / AGENCIAMENTO DE TRANSPORTE INTERNACIONAL DE CARGAS/ DESEMBARAÇO ADUANEIRO / LAUDOS INSALUBRIDADE / CONSULTORIA</v>
      </c>
      <c r="I106" s="235" t="s">
        <v>2080</v>
      </c>
      <c r="J106" s="235" t="s">
        <v>2081</v>
      </c>
      <c r="K106" s="235" t="s">
        <v>2082</v>
      </c>
      <c r="L106" s="235" t="s">
        <v>2083</v>
      </c>
      <c r="M106" s="235" t="s">
        <v>2084</v>
      </c>
      <c r="N106" s="235" t="s">
        <v>154</v>
      </c>
      <c r="O106" s="235" t="s">
        <v>155</v>
      </c>
      <c r="P106" s="235" t="s">
        <v>188</v>
      </c>
      <c r="Q106" s="235" t="s">
        <v>156</v>
      </c>
      <c r="R106" s="235" t="s">
        <v>153</v>
      </c>
      <c r="S106" s="235" t="s">
        <v>107</v>
      </c>
      <c r="T106" s="235" t="s">
        <v>152</v>
      </c>
      <c r="U106" s="235" t="s">
        <v>106</v>
      </c>
      <c r="V106" s="235" t="s">
        <v>2085</v>
      </c>
      <c r="W106" s="235" t="s">
        <v>2086</v>
      </c>
      <c r="X106" s="33" t="str">
        <f t="shared" si="1"/>
        <v>3</v>
      </c>
      <c r="Y106" s="33" t="str">
        <f>IF(T106="","",IF(AND(T106&lt;&gt;'Tabelas auxiliares'!$B$239,T106&lt;&gt;'Tabelas auxiliares'!$B$240),"FOLHA DE PESSOAL",IF(X106='Tabelas auxiliares'!$A$240,"CUSTEIO",IF(X106='Tabelas auxiliares'!$A$239,"INVESTIMENTO","ERRO - VERIFICAR"))))</f>
        <v>CUSTEIO</v>
      </c>
      <c r="Z106" s="237">
        <v>8000.59</v>
      </c>
      <c r="AA106" s="237">
        <v>3716.89</v>
      </c>
      <c r="AB106" s="236"/>
      <c r="AC106" s="237">
        <v>4283.7</v>
      </c>
    </row>
    <row r="107" spans="1:29" x14ac:dyDescent="0.25">
      <c r="A107" s="234" t="s">
        <v>459</v>
      </c>
      <c r="B107" s="54" t="s">
        <v>250</v>
      </c>
      <c r="C107" s="54" t="s">
        <v>460</v>
      </c>
      <c r="D107" t="s">
        <v>54</v>
      </c>
      <c r="E107" t="s">
        <v>105</v>
      </c>
      <c r="F107" s="33" t="str">
        <f>IFERROR(VLOOKUP(D107,'Tabelas auxiliares'!$A$3:$B$61,2,FALSE),"")</f>
        <v>PROAD - PRÓ-REITORIA DE ADMINISTRAÇÃO</v>
      </c>
      <c r="G107" s="33" t="str">
        <f>IFERROR(VLOOKUP($B107,'Tabelas auxiliares'!$A$65:$C$102,2,FALSE),"")</f>
        <v>ADMINISTRAÇÃO GERAL</v>
      </c>
      <c r="H107" s="33" t="str">
        <f>IFERROR(VLOOKUP($B107,'Tabelas auxiliares'!$A$65:$C$102,3,FALSE),"")</f>
        <v>SUPRIMENTOS DE FUNDOS / PUBLICAÇÕES LEGAIS / ANUIDADES /ANOTAÇÃO DE RESPONSABILIDADE TÉCNICA/PROPRIEDADE INTELECTUAL  / CORREIOS / EXAMES PERIODICOS / AGENCIAMENTO DE TRANSPORTE INTERNACIONAL DE CARGAS/ DESEMBARAÇO ADUANEIRO / LAUDOS INSALUBRIDADE / CONSULTORIA</v>
      </c>
      <c r="I107" s="235" t="s">
        <v>2087</v>
      </c>
      <c r="J107" s="235" t="s">
        <v>2058</v>
      </c>
      <c r="K107" s="235" t="s">
        <v>2088</v>
      </c>
      <c r="L107" s="235" t="s">
        <v>2060</v>
      </c>
      <c r="M107" s="235" t="s">
        <v>2061</v>
      </c>
      <c r="N107" s="235" t="s">
        <v>154</v>
      </c>
      <c r="O107" s="235" t="s">
        <v>155</v>
      </c>
      <c r="P107" s="235" t="s">
        <v>188</v>
      </c>
      <c r="Q107" s="235" t="s">
        <v>156</v>
      </c>
      <c r="R107" s="235" t="s">
        <v>153</v>
      </c>
      <c r="S107" s="235" t="s">
        <v>462</v>
      </c>
      <c r="T107" s="235" t="s">
        <v>152</v>
      </c>
      <c r="U107" s="235" t="s">
        <v>106</v>
      </c>
      <c r="V107" s="235" t="s">
        <v>2062</v>
      </c>
      <c r="W107" s="235" t="s">
        <v>2063</v>
      </c>
      <c r="X107" s="33" t="str">
        <f t="shared" si="1"/>
        <v>3</v>
      </c>
      <c r="Y107" s="33" t="str">
        <f>IF(T107="","",IF(AND(T107&lt;&gt;'Tabelas auxiliares'!$B$239,T107&lt;&gt;'Tabelas auxiliares'!$B$240),"FOLHA DE PESSOAL",IF(X107='Tabelas auxiliares'!$A$240,"CUSTEIO",IF(X107='Tabelas auxiliares'!$A$239,"INVESTIMENTO","ERRO - VERIFICAR"))))</f>
        <v>CUSTEIO</v>
      </c>
      <c r="Z107" s="237">
        <v>20000</v>
      </c>
      <c r="AA107" s="237">
        <v>20000</v>
      </c>
      <c r="AB107" s="236"/>
      <c r="AC107" s="236"/>
    </row>
    <row r="108" spans="1:29" x14ac:dyDescent="0.25">
      <c r="A108" s="234" t="s">
        <v>459</v>
      </c>
      <c r="B108" s="54" t="s">
        <v>250</v>
      </c>
      <c r="C108" s="54" t="s">
        <v>460</v>
      </c>
      <c r="D108" t="s">
        <v>54</v>
      </c>
      <c r="E108" t="s">
        <v>105</v>
      </c>
      <c r="F108" s="33" t="str">
        <f>IFERROR(VLOOKUP(D108,'Tabelas auxiliares'!$A$3:$B$61,2,FALSE),"")</f>
        <v>PROAD - PRÓ-REITORIA DE ADMINISTRAÇÃO</v>
      </c>
      <c r="G108" s="33" t="str">
        <f>IFERROR(VLOOKUP($B108,'Tabelas auxiliares'!$A$65:$C$102,2,FALSE),"")</f>
        <v>ADMINISTRAÇÃO GERAL</v>
      </c>
      <c r="H108" s="33" t="str">
        <f>IFERROR(VLOOKUP($B108,'Tabelas auxiliares'!$A$65:$C$102,3,FALSE),"")</f>
        <v>SUPRIMENTOS DE FUNDOS / PUBLICAÇÕES LEGAIS / ANUIDADES /ANOTAÇÃO DE RESPONSABILIDADE TÉCNICA/PROPRIEDADE INTELECTUAL  / CORREIOS / EXAMES PERIODICOS / AGENCIAMENTO DE TRANSPORTE INTERNACIONAL DE CARGAS/ DESEMBARAÇO ADUANEIRO / LAUDOS INSALUBRIDADE / CONSULTORIA</v>
      </c>
      <c r="I108" s="235" t="s">
        <v>2089</v>
      </c>
      <c r="J108" s="235" t="s">
        <v>2081</v>
      </c>
      <c r="K108" s="235" t="s">
        <v>2090</v>
      </c>
      <c r="L108" s="235" t="s">
        <v>2083</v>
      </c>
      <c r="M108" s="235" t="s">
        <v>2084</v>
      </c>
      <c r="N108" s="235" t="s">
        <v>154</v>
      </c>
      <c r="O108" s="235" t="s">
        <v>155</v>
      </c>
      <c r="P108" s="235" t="s">
        <v>188</v>
      </c>
      <c r="Q108" s="235" t="s">
        <v>156</v>
      </c>
      <c r="R108" s="235" t="s">
        <v>153</v>
      </c>
      <c r="S108" s="235" t="s">
        <v>462</v>
      </c>
      <c r="T108" s="235" t="s">
        <v>152</v>
      </c>
      <c r="U108" s="235" t="s">
        <v>106</v>
      </c>
      <c r="V108" s="235" t="s">
        <v>2085</v>
      </c>
      <c r="W108" s="235" t="s">
        <v>2086</v>
      </c>
      <c r="X108" s="33" t="str">
        <f t="shared" si="1"/>
        <v>3</v>
      </c>
      <c r="Y108" s="33" t="str">
        <f>IF(T108="","",IF(AND(T108&lt;&gt;'Tabelas auxiliares'!$B$239,T108&lt;&gt;'Tabelas auxiliares'!$B$240),"FOLHA DE PESSOAL",IF(X108='Tabelas auxiliares'!$A$240,"CUSTEIO",IF(X108='Tabelas auxiliares'!$A$239,"INVESTIMENTO","ERRO - VERIFICAR"))))</f>
        <v>CUSTEIO</v>
      </c>
      <c r="Z108" s="237">
        <v>2268.94</v>
      </c>
      <c r="AA108" s="237">
        <v>2268.94</v>
      </c>
      <c r="AB108" s="236"/>
      <c r="AC108" s="236"/>
    </row>
    <row r="109" spans="1:29" x14ac:dyDescent="0.25">
      <c r="A109" s="234" t="s">
        <v>459</v>
      </c>
      <c r="B109" s="54" t="s">
        <v>250</v>
      </c>
      <c r="C109" s="54" t="s">
        <v>460</v>
      </c>
      <c r="D109" t="s">
        <v>64</v>
      </c>
      <c r="E109" t="s">
        <v>105</v>
      </c>
      <c r="F109" s="33" t="str">
        <f>IFERROR(VLOOKUP(D109,'Tabelas auxiliares'!$A$3:$B$61,2,FALSE),"")</f>
        <v>ARI - ASSESSORIA DE RELAÇÕES INTERNACIONAIS</v>
      </c>
      <c r="G109" s="33" t="str">
        <f>IFERROR(VLOOKUP($B109,'Tabelas auxiliares'!$A$65:$C$102,2,FALSE),"")</f>
        <v>ADMINISTRAÇÃO GERAL</v>
      </c>
      <c r="H109" s="33" t="str">
        <f>IFERROR(VLOOKUP($B109,'Tabelas auxiliares'!$A$65:$C$102,3,FALSE),"")</f>
        <v>SUPRIMENTOS DE FUNDOS / PUBLICAÇÕES LEGAIS / ANUIDADES /ANOTAÇÃO DE RESPONSABILIDADE TÉCNICA/PROPRIEDADE INTELECTUAL  / CORREIOS / EXAMES PERIODICOS / AGENCIAMENTO DE TRANSPORTE INTERNACIONAL DE CARGAS/ DESEMBARAÇO ADUANEIRO / LAUDOS INSALUBRIDADE / CONSULTORIA</v>
      </c>
      <c r="I109" s="235" t="s">
        <v>2091</v>
      </c>
      <c r="J109" s="235" t="s">
        <v>2092</v>
      </c>
      <c r="K109" s="235" t="s">
        <v>2093</v>
      </c>
      <c r="L109" s="235" t="s">
        <v>2094</v>
      </c>
      <c r="M109" s="235" t="s">
        <v>2095</v>
      </c>
      <c r="N109" s="235" t="s">
        <v>1010</v>
      </c>
      <c r="O109" s="235" t="s">
        <v>2096</v>
      </c>
      <c r="P109" s="235" t="s">
        <v>2097</v>
      </c>
      <c r="Q109" s="235" t="s">
        <v>156</v>
      </c>
      <c r="R109" s="235" t="s">
        <v>153</v>
      </c>
      <c r="S109" s="235" t="s">
        <v>107</v>
      </c>
      <c r="T109" s="235" t="s">
        <v>152</v>
      </c>
      <c r="U109" s="235" t="s">
        <v>2098</v>
      </c>
      <c r="V109" s="235" t="s">
        <v>1014</v>
      </c>
      <c r="W109" s="235" t="s">
        <v>1015</v>
      </c>
      <c r="X109" s="33" t="str">
        <f t="shared" si="1"/>
        <v>3</v>
      </c>
      <c r="Y109" s="33" t="str">
        <f>IF(T109="","",IF(AND(T109&lt;&gt;'Tabelas auxiliares'!$B$239,T109&lt;&gt;'Tabelas auxiliares'!$B$240),"FOLHA DE PESSOAL",IF(X109='Tabelas auxiliares'!$A$240,"CUSTEIO",IF(X109='Tabelas auxiliares'!$A$239,"INVESTIMENTO","ERRO - VERIFICAR"))))</f>
        <v>CUSTEIO</v>
      </c>
      <c r="Z109" s="237">
        <v>2639.44</v>
      </c>
      <c r="AA109" s="237">
        <v>2639.44</v>
      </c>
      <c r="AB109" s="236"/>
      <c r="AC109" s="236"/>
    </row>
    <row r="110" spans="1:29" x14ac:dyDescent="0.25">
      <c r="A110" s="234" t="s">
        <v>459</v>
      </c>
      <c r="B110" s="54" t="s">
        <v>250</v>
      </c>
      <c r="C110" s="54" t="s">
        <v>460</v>
      </c>
      <c r="D110" t="s">
        <v>64</v>
      </c>
      <c r="E110" t="s">
        <v>105</v>
      </c>
      <c r="F110" s="33" t="str">
        <f>IFERROR(VLOOKUP(D110,'Tabelas auxiliares'!$A$3:$B$61,2,FALSE),"")</f>
        <v>ARI - ASSESSORIA DE RELAÇÕES INTERNACIONAIS</v>
      </c>
      <c r="G110" s="33" t="str">
        <f>IFERROR(VLOOKUP($B110,'Tabelas auxiliares'!$A$65:$C$102,2,FALSE),"")</f>
        <v>ADMINISTRAÇÃO GERAL</v>
      </c>
      <c r="H110" s="33" t="str">
        <f>IFERROR(VLOOKUP($B110,'Tabelas auxiliares'!$A$65:$C$102,3,FALSE),"")</f>
        <v>SUPRIMENTOS DE FUNDOS / PUBLICAÇÕES LEGAIS / ANUIDADES /ANOTAÇÃO DE RESPONSABILIDADE TÉCNICA/PROPRIEDADE INTELECTUAL  / CORREIOS / EXAMES PERIODICOS / AGENCIAMENTO DE TRANSPORTE INTERNACIONAL DE CARGAS/ DESEMBARAÇO ADUANEIRO / LAUDOS INSALUBRIDADE / CONSULTORIA</v>
      </c>
      <c r="I110" s="235" t="s">
        <v>1951</v>
      </c>
      <c r="J110" s="235" t="s">
        <v>2099</v>
      </c>
      <c r="K110" s="235" t="s">
        <v>2100</v>
      </c>
      <c r="L110" s="235" t="s">
        <v>2101</v>
      </c>
      <c r="M110" s="235" t="s">
        <v>2102</v>
      </c>
      <c r="N110" s="235" t="s">
        <v>1010</v>
      </c>
      <c r="O110" s="235" t="s">
        <v>928</v>
      </c>
      <c r="P110" s="235" t="s">
        <v>2103</v>
      </c>
      <c r="Q110" s="235" t="s">
        <v>156</v>
      </c>
      <c r="R110" s="235" t="s">
        <v>153</v>
      </c>
      <c r="S110" s="235" t="s">
        <v>107</v>
      </c>
      <c r="T110" s="235" t="s">
        <v>152</v>
      </c>
      <c r="U110" s="235" t="s">
        <v>2104</v>
      </c>
      <c r="V110" s="235" t="s">
        <v>1014</v>
      </c>
      <c r="W110" s="235" t="s">
        <v>1015</v>
      </c>
      <c r="X110" s="33" t="str">
        <f t="shared" si="1"/>
        <v>3</v>
      </c>
      <c r="Y110" s="33" t="str">
        <f>IF(T110="","",IF(AND(T110&lt;&gt;'Tabelas auxiliares'!$B$239,T110&lt;&gt;'Tabelas auxiliares'!$B$240),"FOLHA DE PESSOAL",IF(X110='Tabelas auxiliares'!$A$240,"CUSTEIO",IF(X110='Tabelas auxiliares'!$A$239,"INVESTIMENTO","ERRO - VERIFICAR"))))</f>
        <v>CUSTEIO</v>
      </c>
      <c r="Z110" s="237">
        <v>15368.15</v>
      </c>
      <c r="AA110" s="237">
        <v>15368.15</v>
      </c>
      <c r="AB110" s="236"/>
      <c r="AC110" s="236"/>
    </row>
    <row r="111" spans="1:29" x14ac:dyDescent="0.25">
      <c r="A111" s="234" t="s">
        <v>459</v>
      </c>
      <c r="B111" s="54" t="s">
        <v>250</v>
      </c>
      <c r="C111" s="54" t="s">
        <v>460</v>
      </c>
      <c r="D111" t="s">
        <v>77</v>
      </c>
      <c r="E111" t="s">
        <v>105</v>
      </c>
      <c r="F111" s="33" t="str">
        <f>IFERROR(VLOOKUP(D111,'Tabelas auxiliares'!$A$3:$B$61,2,FALSE),"")</f>
        <v>AGÊNCIA DE INOVAÇÃO</v>
      </c>
      <c r="G111" s="33" t="str">
        <f>IFERROR(VLOOKUP($B111,'Tabelas auxiliares'!$A$65:$C$102,2,FALSE),"")</f>
        <v>ADMINISTRAÇÃO GERAL</v>
      </c>
      <c r="H111" s="33" t="str">
        <f>IFERROR(VLOOKUP($B111,'Tabelas auxiliares'!$A$65:$C$102,3,FALSE),"")</f>
        <v>SUPRIMENTOS DE FUNDOS / PUBLICAÇÕES LEGAIS / ANUIDADES /ANOTAÇÃO DE RESPONSABILIDADE TÉCNICA/PROPRIEDADE INTELECTUAL  / CORREIOS / EXAMES PERIODICOS / AGENCIAMENTO DE TRANSPORTE INTERNACIONAL DE CARGAS/ DESEMBARAÇO ADUANEIRO / LAUDOS INSALUBRIDADE / CONSULTORIA</v>
      </c>
      <c r="I111" s="235" t="s">
        <v>2105</v>
      </c>
      <c r="J111" s="235" t="s">
        <v>2106</v>
      </c>
      <c r="K111" s="235" t="s">
        <v>2107</v>
      </c>
      <c r="L111" s="235" t="s">
        <v>2108</v>
      </c>
      <c r="M111" s="235" t="s">
        <v>1054</v>
      </c>
      <c r="N111" s="235" t="s">
        <v>154</v>
      </c>
      <c r="O111" s="235" t="s">
        <v>155</v>
      </c>
      <c r="P111" s="235" t="s">
        <v>188</v>
      </c>
      <c r="Q111" s="235" t="s">
        <v>156</v>
      </c>
      <c r="R111" s="235" t="s">
        <v>153</v>
      </c>
      <c r="S111" s="235" t="s">
        <v>107</v>
      </c>
      <c r="T111" s="235" t="s">
        <v>152</v>
      </c>
      <c r="U111" s="235" t="s">
        <v>106</v>
      </c>
      <c r="V111" s="235" t="s">
        <v>1055</v>
      </c>
      <c r="W111" s="235" t="s">
        <v>1056</v>
      </c>
      <c r="X111" s="33" t="str">
        <f t="shared" si="1"/>
        <v>3</v>
      </c>
      <c r="Y111" s="33" t="str">
        <f>IF(T111="","",IF(AND(T111&lt;&gt;'Tabelas auxiliares'!$B$239,T111&lt;&gt;'Tabelas auxiliares'!$B$240),"FOLHA DE PESSOAL",IF(X111='Tabelas auxiliares'!$A$240,"CUSTEIO",IF(X111='Tabelas auxiliares'!$A$239,"INVESTIMENTO","ERRO - VERIFICAR"))))</f>
        <v>CUSTEIO</v>
      </c>
      <c r="Z111" s="237">
        <v>7</v>
      </c>
      <c r="AA111" s="237">
        <v>7</v>
      </c>
      <c r="AB111" s="236"/>
      <c r="AC111" s="236"/>
    </row>
    <row r="112" spans="1:29" x14ac:dyDescent="0.25">
      <c r="A112" s="234" t="s">
        <v>459</v>
      </c>
      <c r="B112" s="54" t="s">
        <v>250</v>
      </c>
      <c r="C112" s="54" t="s">
        <v>460</v>
      </c>
      <c r="D112" t="s">
        <v>77</v>
      </c>
      <c r="E112" t="s">
        <v>105</v>
      </c>
      <c r="F112" s="33" t="str">
        <f>IFERROR(VLOOKUP(D112,'Tabelas auxiliares'!$A$3:$B$61,2,FALSE),"")</f>
        <v>AGÊNCIA DE INOVAÇÃO</v>
      </c>
      <c r="G112" s="33" t="str">
        <f>IFERROR(VLOOKUP($B112,'Tabelas auxiliares'!$A$65:$C$102,2,FALSE),"")</f>
        <v>ADMINISTRAÇÃO GERAL</v>
      </c>
      <c r="H112" s="33" t="str">
        <f>IFERROR(VLOOKUP($B112,'Tabelas auxiliares'!$A$65:$C$102,3,FALSE),"")</f>
        <v>SUPRIMENTOS DE FUNDOS / PUBLICAÇÕES LEGAIS / ANUIDADES /ANOTAÇÃO DE RESPONSABILIDADE TÉCNICA/PROPRIEDADE INTELECTUAL  / CORREIOS / EXAMES PERIODICOS / AGENCIAMENTO DE TRANSPORTE INTERNACIONAL DE CARGAS/ DESEMBARAÇO ADUANEIRO / LAUDOS INSALUBRIDADE / CONSULTORIA</v>
      </c>
      <c r="I112" s="235" t="s">
        <v>2109</v>
      </c>
      <c r="J112" s="235" t="s">
        <v>2110</v>
      </c>
      <c r="K112" s="235" t="s">
        <v>2111</v>
      </c>
      <c r="L112" s="235" t="s">
        <v>2112</v>
      </c>
      <c r="M112" s="235" t="s">
        <v>2113</v>
      </c>
      <c r="N112" s="235" t="s">
        <v>154</v>
      </c>
      <c r="O112" s="235" t="s">
        <v>155</v>
      </c>
      <c r="P112" s="235" t="s">
        <v>188</v>
      </c>
      <c r="Q112" s="235" t="s">
        <v>156</v>
      </c>
      <c r="R112" s="235" t="s">
        <v>153</v>
      </c>
      <c r="S112" s="235" t="s">
        <v>107</v>
      </c>
      <c r="T112" s="235" t="s">
        <v>152</v>
      </c>
      <c r="U112" s="235" t="s">
        <v>106</v>
      </c>
      <c r="V112" s="235" t="s">
        <v>1159</v>
      </c>
      <c r="W112" s="235" t="s">
        <v>1056</v>
      </c>
      <c r="X112" s="33" t="str">
        <f t="shared" si="1"/>
        <v>3</v>
      </c>
      <c r="Y112" s="33" t="str">
        <f>IF(T112="","",IF(AND(T112&lt;&gt;'Tabelas auxiliares'!$B$239,T112&lt;&gt;'Tabelas auxiliares'!$B$240),"FOLHA DE PESSOAL",IF(X112='Tabelas auxiliares'!$A$240,"CUSTEIO",IF(X112='Tabelas auxiliares'!$A$239,"INVESTIMENTO","ERRO - VERIFICAR"))))</f>
        <v>CUSTEIO</v>
      </c>
      <c r="Z112" s="237">
        <v>50999.85</v>
      </c>
      <c r="AA112" s="237">
        <v>28821.34</v>
      </c>
      <c r="AB112" s="237">
        <v>1089.69</v>
      </c>
      <c r="AC112" s="237">
        <v>21088.82</v>
      </c>
    </row>
    <row r="113" spans="1:29" x14ac:dyDescent="0.25">
      <c r="A113" s="234" t="s">
        <v>459</v>
      </c>
      <c r="B113" s="54" t="s">
        <v>250</v>
      </c>
      <c r="C113" s="54" t="s">
        <v>460</v>
      </c>
      <c r="D113" t="s">
        <v>77</v>
      </c>
      <c r="E113" t="s">
        <v>105</v>
      </c>
      <c r="F113" s="33" t="str">
        <f>IFERROR(VLOOKUP(D113,'Tabelas auxiliares'!$A$3:$B$61,2,FALSE),"")</f>
        <v>AGÊNCIA DE INOVAÇÃO</v>
      </c>
      <c r="G113" s="33" t="str">
        <f>IFERROR(VLOOKUP($B113,'Tabelas auxiliares'!$A$65:$C$102,2,FALSE),"")</f>
        <v>ADMINISTRAÇÃO GERAL</v>
      </c>
      <c r="H113" s="33" t="str">
        <f>IFERROR(VLOOKUP($B113,'Tabelas auxiliares'!$A$65:$C$102,3,FALSE),"")</f>
        <v>SUPRIMENTOS DE FUNDOS / PUBLICAÇÕES LEGAIS / ANUIDADES /ANOTAÇÃO DE RESPONSABILIDADE TÉCNICA/PROPRIEDADE INTELECTUAL  / CORREIOS / EXAMES PERIODICOS / AGENCIAMENTO DE TRANSPORTE INTERNACIONAL DE CARGAS/ DESEMBARAÇO ADUANEIRO / LAUDOS INSALUBRIDADE / CONSULTORIA</v>
      </c>
      <c r="I113" s="235" t="s">
        <v>2114</v>
      </c>
      <c r="J113" s="235" t="s">
        <v>2115</v>
      </c>
      <c r="K113" s="235" t="s">
        <v>2116</v>
      </c>
      <c r="L113" s="235" t="s">
        <v>2117</v>
      </c>
      <c r="M113" s="235" t="s">
        <v>1054</v>
      </c>
      <c r="N113" s="235" t="s">
        <v>154</v>
      </c>
      <c r="O113" s="235" t="s">
        <v>155</v>
      </c>
      <c r="P113" s="235" t="s">
        <v>188</v>
      </c>
      <c r="Q113" s="235" t="s">
        <v>156</v>
      </c>
      <c r="R113" s="235" t="s">
        <v>153</v>
      </c>
      <c r="S113" s="235" t="s">
        <v>107</v>
      </c>
      <c r="T113" s="235" t="s">
        <v>152</v>
      </c>
      <c r="U113" s="235" t="s">
        <v>106</v>
      </c>
      <c r="V113" s="235" t="s">
        <v>2118</v>
      </c>
      <c r="W113" s="235" t="s">
        <v>2119</v>
      </c>
      <c r="X113" s="33" t="str">
        <f t="shared" si="1"/>
        <v>3</v>
      </c>
      <c r="Y113" s="33" t="str">
        <f>IF(T113="","",IF(AND(T113&lt;&gt;'Tabelas auxiliares'!$B$239,T113&lt;&gt;'Tabelas auxiliares'!$B$240),"FOLHA DE PESSOAL",IF(X113='Tabelas auxiliares'!$A$240,"CUSTEIO",IF(X113='Tabelas auxiliares'!$A$239,"INVESTIMENTO","ERRO - VERIFICAR"))))</f>
        <v>CUSTEIO</v>
      </c>
      <c r="Z113" s="237">
        <v>25</v>
      </c>
      <c r="AA113" s="237">
        <v>25</v>
      </c>
      <c r="AB113" s="236"/>
      <c r="AC113" s="236"/>
    </row>
    <row r="114" spans="1:29" x14ac:dyDescent="0.25">
      <c r="A114" s="234" t="s">
        <v>459</v>
      </c>
      <c r="B114" s="54" t="s">
        <v>250</v>
      </c>
      <c r="C114" s="54" t="s">
        <v>460</v>
      </c>
      <c r="D114" t="s">
        <v>77</v>
      </c>
      <c r="E114" t="s">
        <v>105</v>
      </c>
      <c r="F114" s="33" t="str">
        <f>IFERROR(VLOOKUP(D114,'Tabelas auxiliares'!$A$3:$B$61,2,FALSE),"")</f>
        <v>AGÊNCIA DE INOVAÇÃO</v>
      </c>
      <c r="G114" s="33" t="str">
        <f>IFERROR(VLOOKUP($B114,'Tabelas auxiliares'!$A$65:$C$102,2,FALSE),"")</f>
        <v>ADMINISTRAÇÃO GERAL</v>
      </c>
      <c r="H114" s="33" t="str">
        <f>IFERROR(VLOOKUP($B114,'Tabelas auxiliares'!$A$65:$C$102,3,FALSE),"")</f>
        <v>SUPRIMENTOS DE FUNDOS / PUBLICAÇÕES LEGAIS / ANUIDADES /ANOTAÇÃO DE RESPONSABILIDADE TÉCNICA/PROPRIEDADE INTELECTUAL  / CORREIOS / EXAMES PERIODICOS / AGENCIAMENTO DE TRANSPORTE INTERNACIONAL DE CARGAS/ DESEMBARAÇO ADUANEIRO / LAUDOS INSALUBRIDADE / CONSULTORIA</v>
      </c>
      <c r="I114" s="235" t="s">
        <v>2120</v>
      </c>
      <c r="J114" s="235" t="s">
        <v>2121</v>
      </c>
      <c r="K114" s="235" t="s">
        <v>2122</v>
      </c>
      <c r="L114" s="235" t="s">
        <v>2123</v>
      </c>
      <c r="M114" s="235" t="s">
        <v>1054</v>
      </c>
      <c r="N114" s="235" t="s">
        <v>154</v>
      </c>
      <c r="O114" s="235" t="s">
        <v>155</v>
      </c>
      <c r="P114" s="235" t="s">
        <v>188</v>
      </c>
      <c r="Q114" s="235" t="s">
        <v>156</v>
      </c>
      <c r="R114" s="235" t="s">
        <v>153</v>
      </c>
      <c r="S114" s="235" t="s">
        <v>107</v>
      </c>
      <c r="T114" s="235" t="s">
        <v>152</v>
      </c>
      <c r="U114" s="235" t="s">
        <v>106</v>
      </c>
      <c r="V114" s="235" t="s">
        <v>1055</v>
      </c>
      <c r="W114" s="235" t="s">
        <v>1056</v>
      </c>
      <c r="X114" s="33" t="str">
        <f t="shared" si="1"/>
        <v>3</v>
      </c>
      <c r="Y114" s="33" t="str">
        <f>IF(T114="","",IF(AND(T114&lt;&gt;'Tabelas auxiliares'!$B$239,T114&lt;&gt;'Tabelas auxiliares'!$B$240),"FOLHA DE PESSOAL",IF(X114='Tabelas auxiliares'!$A$240,"CUSTEIO",IF(X114='Tabelas auxiliares'!$A$239,"INVESTIMENTO","ERRO - VERIFICAR"))))</f>
        <v>CUSTEIO</v>
      </c>
      <c r="Z114" s="237">
        <v>4682</v>
      </c>
      <c r="AA114" s="237">
        <v>1346</v>
      </c>
      <c r="AB114" s="236"/>
      <c r="AC114" s="237">
        <v>3336</v>
      </c>
    </row>
    <row r="115" spans="1:29" x14ac:dyDescent="0.25">
      <c r="A115" s="234" t="s">
        <v>459</v>
      </c>
      <c r="B115" s="54" t="s">
        <v>250</v>
      </c>
      <c r="C115" s="54" t="s">
        <v>460</v>
      </c>
      <c r="D115" t="s">
        <v>81</v>
      </c>
      <c r="E115" t="s">
        <v>105</v>
      </c>
      <c r="F115" s="33" t="str">
        <f>IFERROR(VLOOKUP(D115,'Tabelas auxiliares'!$A$3:$B$61,2,FALSE),"")</f>
        <v>SUGEPE - SUPERINTENDÊNCIA DE GESTÃO DE PESSOAS</v>
      </c>
      <c r="G115" s="33" t="str">
        <f>IFERROR(VLOOKUP($B115,'Tabelas auxiliares'!$A$65:$C$102,2,FALSE),"")</f>
        <v>ADMINISTRAÇÃO GERAL</v>
      </c>
      <c r="H115" s="33" t="str">
        <f>IFERROR(VLOOKUP($B115,'Tabelas auxiliares'!$A$65:$C$102,3,FALSE),"")</f>
        <v>SUPRIMENTOS DE FUNDOS / PUBLICAÇÕES LEGAIS / ANUIDADES /ANOTAÇÃO DE RESPONSABILIDADE TÉCNICA/PROPRIEDADE INTELECTUAL  / CORREIOS / EXAMES PERIODICOS / AGENCIAMENTO DE TRANSPORTE INTERNACIONAL DE CARGAS/ DESEMBARAÇO ADUANEIRO / LAUDOS INSALUBRIDADE / CONSULTORIA</v>
      </c>
      <c r="I115" s="235" t="s">
        <v>2124</v>
      </c>
      <c r="J115" s="235" t="s">
        <v>2125</v>
      </c>
      <c r="K115" s="235" t="s">
        <v>2126</v>
      </c>
      <c r="L115" s="235" t="s">
        <v>2127</v>
      </c>
      <c r="M115" s="235" t="s">
        <v>2128</v>
      </c>
      <c r="N115" s="235" t="s">
        <v>154</v>
      </c>
      <c r="O115" s="235" t="s">
        <v>155</v>
      </c>
      <c r="P115" s="235" t="s">
        <v>188</v>
      </c>
      <c r="Q115" s="235" t="s">
        <v>156</v>
      </c>
      <c r="R115" s="235" t="s">
        <v>153</v>
      </c>
      <c r="S115" s="235" t="s">
        <v>107</v>
      </c>
      <c r="T115" s="235" t="s">
        <v>152</v>
      </c>
      <c r="U115" s="235" t="s">
        <v>106</v>
      </c>
      <c r="V115" s="235" t="s">
        <v>1159</v>
      </c>
      <c r="W115" s="235" t="s">
        <v>1056</v>
      </c>
      <c r="X115" s="33" t="str">
        <f t="shared" si="1"/>
        <v>3</v>
      </c>
      <c r="Y115" s="33" t="str">
        <f>IF(T115="","",IF(AND(T115&lt;&gt;'Tabelas auxiliares'!$B$239,T115&lt;&gt;'Tabelas auxiliares'!$B$240),"FOLHA DE PESSOAL",IF(X115='Tabelas auxiliares'!$A$240,"CUSTEIO",IF(X115='Tabelas auxiliares'!$A$239,"INVESTIMENTO","ERRO - VERIFICAR"))))</f>
        <v>CUSTEIO</v>
      </c>
      <c r="Z115" s="237">
        <v>317.08</v>
      </c>
      <c r="AA115" s="236"/>
      <c r="AB115" s="236"/>
      <c r="AC115" s="236"/>
    </row>
    <row r="116" spans="1:29" x14ac:dyDescent="0.25">
      <c r="A116" s="234" t="s">
        <v>459</v>
      </c>
      <c r="B116" s="54" t="s">
        <v>250</v>
      </c>
      <c r="C116" s="54" t="s">
        <v>460</v>
      </c>
      <c r="D116" t="s">
        <v>81</v>
      </c>
      <c r="E116" t="s">
        <v>105</v>
      </c>
      <c r="F116" s="33" t="str">
        <f>IFERROR(VLOOKUP(D116,'Tabelas auxiliares'!$A$3:$B$61,2,FALSE),"")</f>
        <v>SUGEPE - SUPERINTENDÊNCIA DE GESTÃO DE PESSOAS</v>
      </c>
      <c r="G116" s="33" t="str">
        <f>IFERROR(VLOOKUP($B116,'Tabelas auxiliares'!$A$65:$C$102,2,FALSE),"")</f>
        <v>ADMINISTRAÇÃO GERAL</v>
      </c>
      <c r="H116" s="33" t="str">
        <f>IFERROR(VLOOKUP($B116,'Tabelas auxiliares'!$A$65:$C$102,3,FALSE),"")</f>
        <v>SUPRIMENTOS DE FUNDOS / PUBLICAÇÕES LEGAIS / ANUIDADES /ANOTAÇÃO DE RESPONSABILIDADE TÉCNICA/PROPRIEDADE INTELECTUAL  / CORREIOS / EXAMES PERIODICOS / AGENCIAMENTO DE TRANSPORTE INTERNACIONAL DE CARGAS/ DESEMBARAÇO ADUANEIRO / LAUDOS INSALUBRIDADE / CONSULTORIA</v>
      </c>
      <c r="I116" s="235" t="s">
        <v>489</v>
      </c>
      <c r="J116" s="235" t="s">
        <v>2129</v>
      </c>
      <c r="K116" s="235" t="s">
        <v>2130</v>
      </c>
      <c r="L116" s="235" t="s">
        <v>2131</v>
      </c>
      <c r="M116" s="235" t="s">
        <v>2132</v>
      </c>
      <c r="N116" s="235" t="s">
        <v>154</v>
      </c>
      <c r="O116" s="235" t="s">
        <v>155</v>
      </c>
      <c r="P116" s="235" t="s">
        <v>188</v>
      </c>
      <c r="Q116" s="235" t="s">
        <v>156</v>
      </c>
      <c r="R116" s="235" t="s">
        <v>153</v>
      </c>
      <c r="S116" s="235" t="s">
        <v>107</v>
      </c>
      <c r="T116" s="235" t="s">
        <v>152</v>
      </c>
      <c r="U116" s="235" t="s">
        <v>106</v>
      </c>
      <c r="V116" s="235" t="s">
        <v>1138</v>
      </c>
      <c r="W116" s="235" t="s">
        <v>1139</v>
      </c>
      <c r="X116" s="33" t="str">
        <f t="shared" si="1"/>
        <v>3</v>
      </c>
      <c r="Y116" s="33" t="str">
        <f>IF(T116="","",IF(AND(T116&lt;&gt;'Tabelas auxiliares'!$B$239,T116&lt;&gt;'Tabelas auxiliares'!$B$240),"FOLHA DE PESSOAL",IF(X116='Tabelas auxiliares'!$A$240,"CUSTEIO",IF(X116='Tabelas auxiliares'!$A$239,"INVESTIMENTO","ERRO - VERIFICAR"))))</f>
        <v>CUSTEIO</v>
      </c>
      <c r="Z116" s="237">
        <v>109542.39999999999</v>
      </c>
      <c r="AA116" s="237">
        <v>109542.39999999999</v>
      </c>
      <c r="AB116" s="236"/>
      <c r="AC116" s="236"/>
    </row>
    <row r="117" spans="1:29" x14ac:dyDescent="0.25">
      <c r="A117" s="234" t="s">
        <v>459</v>
      </c>
      <c r="B117" s="54" t="s">
        <v>251</v>
      </c>
      <c r="C117" s="54" t="s">
        <v>460</v>
      </c>
      <c r="D117" t="s">
        <v>28</v>
      </c>
      <c r="E117" t="s">
        <v>105</v>
      </c>
      <c r="F117" s="33" t="str">
        <f>IFERROR(VLOOKUP(D117,'Tabelas auxiliares'!$A$3:$B$61,2,FALSE),"")</f>
        <v>PU - PREFEITURA UNIVERSITÁRIA</v>
      </c>
      <c r="G117" s="33" t="str">
        <f>IFERROR(VLOOKUP($B117,'Tabelas auxiliares'!$A$65:$C$102,2,FALSE),"")</f>
        <v>ÁGUA / LUZ / GÁS (CONCESSIONÁRIAS)</v>
      </c>
      <c r="H117" s="33" t="str">
        <f>IFERROR(VLOOKUP($B117,'Tabelas auxiliares'!$A$65:$C$102,3,FALSE),"")</f>
        <v>ÁGUA E ESGOTO / ENERGIA ELÉTRICA / GÁS</v>
      </c>
      <c r="I117" s="235" t="s">
        <v>2133</v>
      </c>
      <c r="J117" s="235" t="s">
        <v>1072</v>
      </c>
      <c r="K117" s="235" t="s">
        <v>2134</v>
      </c>
      <c r="L117" s="235" t="s">
        <v>1074</v>
      </c>
      <c r="M117" s="235" t="s">
        <v>1075</v>
      </c>
      <c r="N117" s="235" t="s">
        <v>154</v>
      </c>
      <c r="O117" s="235" t="s">
        <v>155</v>
      </c>
      <c r="P117" s="235" t="s">
        <v>188</v>
      </c>
      <c r="Q117" s="235" t="s">
        <v>156</v>
      </c>
      <c r="R117" s="235" t="s">
        <v>153</v>
      </c>
      <c r="S117" s="235" t="s">
        <v>107</v>
      </c>
      <c r="T117" s="235" t="s">
        <v>152</v>
      </c>
      <c r="U117" s="235" t="s">
        <v>106</v>
      </c>
      <c r="V117" s="235" t="s">
        <v>1076</v>
      </c>
      <c r="W117" s="235" t="s">
        <v>1077</v>
      </c>
      <c r="X117" s="33" t="str">
        <f t="shared" si="1"/>
        <v>3</v>
      </c>
      <c r="Y117" s="33" t="str">
        <f>IF(T117="","",IF(AND(T117&lt;&gt;'Tabelas auxiliares'!$B$239,T117&lt;&gt;'Tabelas auxiliares'!$B$240),"FOLHA DE PESSOAL",IF(X117='Tabelas auxiliares'!$A$240,"CUSTEIO",IF(X117='Tabelas auxiliares'!$A$239,"INVESTIMENTO","ERRO - VERIFICAR"))))</f>
        <v>CUSTEIO</v>
      </c>
      <c r="Z117" s="237">
        <v>26439.91</v>
      </c>
      <c r="AA117" s="236"/>
      <c r="AB117" s="236"/>
      <c r="AC117" s="237">
        <v>26439.91</v>
      </c>
    </row>
    <row r="118" spans="1:29" x14ac:dyDescent="0.25">
      <c r="A118" s="234" t="s">
        <v>459</v>
      </c>
      <c r="B118" s="54" t="s">
        <v>251</v>
      </c>
      <c r="C118" s="54" t="s">
        <v>460</v>
      </c>
      <c r="D118" t="s">
        <v>28</v>
      </c>
      <c r="E118" t="s">
        <v>105</v>
      </c>
      <c r="F118" s="33" t="str">
        <f>IFERROR(VLOOKUP(D118,'Tabelas auxiliares'!$A$3:$B$61,2,FALSE),"")</f>
        <v>PU - PREFEITURA UNIVERSITÁRIA</v>
      </c>
      <c r="G118" s="33" t="str">
        <f>IFERROR(VLOOKUP($B118,'Tabelas auxiliares'!$A$65:$C$102,2,FALSE),"")</f>
        <v>ÁGUA / LUZ / GÁS (CONCESSIONÁRIAS)</v>
      </c>
      <c r="H118" s="33" t="str">
        <f>IFERROR(VLOOKUP($B118,'Tabelas auxiliares'!$A$65:$C$102,3,FALSE),"")</f>
        <v>ÁGUA E ESGOTO / ENERGIA ELÉTRICA / GÁS</v>
      </c>
      <c r="I118" s="235" t="s">
        <v>2135</v>
      </c>
      <c r="J118" s="235" t="s">
        <v>1088</v>
      </c>
      <c r="K118" s="235" t="s">
        <v>2136</v>
      </c>
      <c r="L118" s="235" t="s">
        <v>1090</v>
      </c>
      <c r="M118" s="235" t="s">
        <v>1075</v>
      </c>
      <c r="N118" s="235" t="s">
        <v>154</v>
      </c>
      <c r="O118" s="235" t="s">
        <v>155</v>
      </c>
      <c r="P118" s="235" t="s">
        <v>188</v>
      </c>
      <c r="Q118" s="235" t="s">
        <v>156</v>
      </c>
      <c r="R118" s="235" t="s">
        <v>153</v>
      </c>
      <c r="S118" s="235" t="s">
        <v>107</v>
      </c>
      <c r="T118" s="235" t="s">
        <v>152</v>
      </c>
      <c r="U118" s="235" t="s">
        <v>106</v>
      </c>
      <c r="V118" s="235" t="s">
        <v>1076</v>
      </c>
      <c r="W118" s="235" t="s">
        <v>1077</v>
      </c>
      <c r="X118" s="33" t="str">
        <f t="shared" si="1"/>
        <v>3</v>
      </c>
      <c r="Y118" s="33" t="str">
        <f>IF(T118="","",IF(AND(T118&lt;&gt;'Tabelas auxiliares'!$B$239,T118&lt;&gt;'Tabelas auxiliares'!$B$240),"FOLHA DE PESSOAL",IF(X118='Tabelas auxiliares'!$A$240,"CUSTEIO",IF(X118='Tabelas auxiliares'!$A$239,"INVESTIMENTO","ERRO - VERIFICAR"))))</f>
        <v>CUSTEIO</v>
      </c>
      <c r="Z118" s="237">
        <v>28616.16</v>
      </c>
      <c r="AA118" s="236"/>
      <c r="AB118" s="236"/>
      <c r="AC118" s="237">
        <v>28616.16</v>
      </c>
    </row>
    <row r="119" spans="1:29" x14ac:dyDescent="0.25">
      <c r="A119" s="234" t="s">
        <v>459</v>
      </c>
      <c r="B119" s="54" t="s">
        <v>251</v>
      </c>
      <c r="C119" s="54" t="s">
        <v>460</v>
      </c>
      <c r="D119" t="s">
        <v>28</v>
      </c>
      <c r="E119" t="s">
        <v>105</v>
      </c>
      <c r="F119" s="33" t="str">
        <f>IFERROR(VLOOKUP(D119,'Tabelas auxiliares'!$A$3:$B$61,2,FALSE),"")</f>
        <v>PU - PREFEITURA UNIVERSITÁRIA</v>
      </c>
      <c r="G119" s="33" t="str">
        <f>IFERROR(VLOOKUP($B119,'Tabelas auxiliares'!$A$65:$C$102,2,FALSE),"")</f>
        <v>ÁGUA / LUZ / GÁS (CONCESSIONÁRIAS)</v>
      </c>
      <c r="H119" s="33" t="str">
        <f>IFERROR(VLOOKUP($B119,'Tabelas auxiliares'!$A$65:$C$102,3,FALSE),"")</f>
        <v>ÁGUA E ESGOTO / ENERGIA ELÉTRICA / GÁS</v>
      </c>
      <c r="I119" s="235" t="s">
        <v>491</v>
      </c>
      <c r="J119" s="235" t="s">
        <v>1088</v>
      </c>
      <c r="K119" s="235" t="s">
        <v>2137</v>
      </c>
      <c r="L119" s="235" t="s">
        <v>1090</v>
      </c>
      <c r="M119" s="235" t="s">
        <v>1075</v>
      </c>
      <c r="N119" s="235" t="s">
        <v>154</v>
      </c>
      <c r="O119" s="235" t="s">
        <v>155</v>
      </c>
      <c r="P119" s="235" t="s">
        <v>188</v>
      </c>
      <c r="Q119" s="235" t="s">
        <v>156</v>
      </c>
      <c r="R119" s="235" t="s">
        <v>153</v>
      </c>
      <c r="S119" s="235" t="s">
        <v>107</v>
      </c>
      <c r="T119" s="235" t="s">
        <v>152</v>
      </c>
      <c r="U119" s="235" t="s">
        <v>106</v>
      </c>
      <c r="V119" s="235" t="s">
        <v>1076</v>
      </c>
      <c r="W119" s="235" t="s">
        <v>1077</v>
      </c>
      <c r="X119" s="33" t="str">
        <f t="shared" si="1"/>
        <v>3</v>
      </c>
      <c r="Y119" s="33" t="str">
        <f>IF(T119="","",IF(AND(T119&lt;&gt;'Tabelas auxiliares'!$B$239,T119&lt;&gt;'Tabelas auxiliares'!$B$240),"FOLHA DE PESSOAL",IF(X119='Tabelas auxiliares'!$A$240,"CUSTEIO",IF(X119='Tabelas auxiliares'!$A$239,"INVESTIMENTO","ERRO - VERIFICAR"))))</f>
        <v>CUSTEIO</v>
      </c>
      <c r="Z119" s="237">
        <v>13959.39</v>
      </c>
      <c r="AA119" s="237">
        <v>13959.39</v>
      </c>
      <c r="AB119" s="236"/>
      <c r="AC119" s="236"/>
    </row>
    <row r="120" spans="1:29" x14ac:dyDescent="0.25">
      <c r="A120" s="234" t="s">
        <v>459</v>
      </c>
      <c r="B120" s="54" t="s">
        <v>251</v>
      </c>
      <c r="C120" s="54" t="s">
        <v>460</v>
      </c>
      <c r="D120" t="s">
        <v>28</v>
      </c>
      <c r="E120" t="s">
        <v>105</v>
      </c>
      <c r="F120" s="33" t="str">
        <f>IFERROR(VLOOKUP(D120,'Tabelas auxiliares'!$A$3:$B$61,2,FALSE),"")</f>
        <v>PU - PREFEITURA UNIVERSITÁRIA</v>
      </c>
      <c r="G120" s="33" t="str">
        <f>IFERROR(VLOOKUP($B120,'Tabelas auxiliares'!$A$65:$C$102,2,FALSE),"")</f>
        <v>ÁGUA / LUZ / GÁS (CONCESSIONÁRIAS)</v>
      </c>
      <c r="H120" s="33" t="str">
        <f>IFERROR(VLOOKUP($B120,'Tabelas auxiliares'!$A$65:$C$102,3,FALSE),"")</f>
        <v>ÁGUA E ESGOTO / ENERGIA ELÉTRICA / GÁS</v>
      </c>
      <c r="I120" s="235" t="s">
        <v>491</v>
      </c>
      <c r="J120" s="235" t="s">
        <v>1088</v>
      </c>
      <c r="K120" s="235" t="s">
        <v>2138</v>
      </c>
      <c r="L120" s="235" t="s">
        <v>1090</v>
      </c>
      <c r="M120" s="235" t="s">
        <v>1075</v>
      </c>
      <c r="N120" s="235" t="s">
        <v>154</v>
      </c>
      <c r="O120" s="235" t="s">
        <v>155</v>
      </c>
      <c r="P120" s="235" t="s">
        <v>188</v>
      </c>
      <c r="Q120" s="235" t="s">
        <v>156</v>
      </c>
      <c r="R120" s="235" t="s">
        <v>153</v>
      </c>
      <c r="S120" s="235" t="s">
        <v>107</v>
      </c>
      <c r="T120" s="235" t="s">
        <v>152</v>
      </c>
      <c r="U120" s="235" t="s">
        <v>106</v>
      </c>
      <c r="V120" s="235" t="s">
        <v>1079</v>
      </c>
      <c r="W120" s="235" t="s">
        <v>1080</v>
      </c>
      <c r="X120" s="33" t="str">
        <f t="shared" si="1"/>
        <v>3</v>
      </c>
      <c r="Y120" s="33" t="str">
        <f>IF(T120="","",IF(AND(T120&lt;&gt;'Tabelas auxiliares'!$B$239,T120&lt;&gt;'Tabelas auxiliares'!$B$240),"FOLHA DE PESSOAL",IF(X120='Tabelas auxiliares'!$A$240,"CUSTEIO",IF(X120='Tabelas auxiliares'!$A$239,"INVESTIMENTO","ERRO - VERIFICAR"))))</f>
        <v>CUSTEIO</v>
      </c>
      <c r="Z120" s="237">
        <v>112.89</v>
      </c>
      <c r="AA120" s="237">
        <v>75.650000000000006</v>
      </c>
      <c r="AB120" s="236"/>
      <c r="AC120" s="237">
        <v>37.24</v>
      </c>
    </row>
    <row r="121" spans="1:29" x14ac:dyDescent="0.25">
      <c r="A121" s="234" t="s">
        <v>459</v>
      </c>
      <c r="B121" s="54" t="s">
        <v>251</v>
      </c>
      <c r="C121" s="54" t="s">
        <v>460</v>
      </c>
      <c r="D121" t="s">
        <v>28</v>
      </c>
      <c r="E121" t="s">
        <v>105</v>
      </c>
      <c r="F121" s="33" t="str">
        <f>IFERROR(VLOOKUP(D121,'Tabelas auxiliares'!$A$3:$B$61,2,FALSE),"")</f>
        <v>PU - PREFEITURA UNIVERSITÁRIA</v>
      </c>
      <c r="G121" s="33" t="str">
        <f>IFERROR(VLOOKUP($B121,'Tabelas auxiliares'!$A$65:$C$102,2,FALSE),"")</f>
        <v>ÁGUA / LUZ / GÁS (CONCESSIONÁRIAS)</v>
      </c>
      <c r="H121" s="33" t="str">
        <f>IFERROR(VLOOKUP($B121,'Tabelas auxiliares'!$A$65:$C$102,3,FALSE),"")</f>
        <v>ÁGUA E ESGOTO / ENERGIA ELÉTRICA / GÁS</v>
      </c>
      <c r="I121" s="235" t="s">
        <v>491</v>
      </c>
      <c r="J121" s="235" t="s">
        <v>1072</v>
      </c>
      <c r="K121" s="235" t="s">
        <v>2139</v>
      </c>
      <c r="L121" s="235" t="s">
        <v>1074</v>
      </c>
      <c r="M121" s="235" t="s">
        <v>1075</v>
      </c>
      <c r="N121" s="235" t="s">
        <v>154</v>
      </c>
      <c r="O121" s="235" t="s">
        <v>155</v>
      </c>
      <c r="P121" s="235" t="s">
        <v>188</v>
      </c>
      <c r="Q121" s="235" t="s">
        <v>156</v>
      </c>
      <c r="R121" s="235" t="s">
        <v>153</v>
      </c>
      <c r="S121" s="235" t="s">
        <v>107</v>
      </c>
      <c r="T121" s="235" t="s">
        <v>152</v>
      </c>
      <c r="U121" s="235" t="s">
        <v>106</v>
      </c>
      <c r="V121" s="235" t="s">
        <v>1076</v>
      </c>
      <c r="W121" s="235" t="s">
        <v>1077</v>
      </c>
      <c r="X121" s="33" t="str">
        <f t="shared" si="1"/>
        <v>3</v>
      </c>
      <c r="Y121" s="33" t="str">
        <f>IF(T121="","",IF(AND(T121&lt;&gt;'Tabelas auxiliares'!$B$239,T121&lt;&gt;'Tabelas auxiliares'!$B$240),"FOLHA DE PESSOAL",IF(X121='Tabelas auxiliares'!$A$240,"CUSTEIO",IF(X121='Tabelas auxiliares'!$A$239,"INVESTIMENTO","ERRO - VERIFICAR"))))</f>
        <v>CUSTEIO</v>
      </c>
      <c r="Z121" s="237">
        <v>18018.599999999999</v>
      </c>
      <c r="AA121" s="237">
        <v>18018.599999999999</v>
      </c>
      <c r="AB121" s="236"/>
      <c r="AC121" s="236"/>
    </row>
    <row r="122" spans="1:29" x14ac:dyDescent="0.25">
      <c r="A122" s="234" t="s">
        <v>459</v>
      </c>
      <c r="B122" s="54" t="s">
        <v>251</v>
      </c>
      <c r="C122" s="54" t="s">
        <v>460</v>
      </c>
      <c r="D122" t="s">
        <v>28</v>
      </c>
      <c r="E122" t="s">
        <v>105</v>
      </c>
      <c r="F122" s="33" t="str">
        <f>IFERROR(VLOOKUP(D122,'Tabelas auxiliares'!$A$3:$B$61,2,FALSE),"")</f>
        <v>PU - PREFEITURA UNIVERSITÁRIA</v>
      </c>
      <c r="G122" s="33" t="str">
        <f>IFERROR(VLOOKUP($B122,'Tabelas auxiliares'!$A$65:$C$102,2,FALSE),"")</f>
        <v>ÁGUA / LUZ / GÁS (CONCESSIONÁRIAS)</v>
      </c>
      <c r="H122" s="33" t="str">
        <f>IFERROR(VLOOKUP($B122,'Tabelas auxiliares'!$A$65:$C$102,3,FALSE),"")</f>
        <v>ÁGUA E ESGOTO / ENERGIA ELÉTRICA / GÁS</v>
      </c>
      <c r="I122" s="235" t="s">
        <v>2140</v>
      </c>
      <c r="J122" s="235" t="s">
        <v>1093</v>
      </c>
      <c r="K122" s="235" t="s">
        <v>2141</v>
      </c>
      <c r="L122" s="235" t="s">
        <v>2142</v>
      </c>
      <c r="M122" s="235" t="s">
        <v>1075</v>
      </c>
      <c r="N122" s="235" t="s">
        <v>154</v>
      </c>
      <c r="O122" s="235" t="s">
        <v>155</v>
      </c>
      <c r="P122" s="235" t="s">
        <v>188</v>
      </c>
      <c r="Q122" s="235" t="s">
        <v>156</v>
      </c>
      <c r="R122" s="235" t="s">
        <v>153</v>
      </c>
      <c r="S122" s="235" t="s">
        <v>107</v>
      </c>
      <c r="T122" s="235" t="s">
        <v>152</v>
      </c>
      <c r="U122" s="235" t="s">
        <v>106</v>
      </c>
      <c r="V122" s="235" t="s">
        <v>1076</v>
      </c>
      <c r="W122" s="235" t="s">
        <v>1077</v>
      </c>
      <c r="X122" s="33" t="str">
        <f t="shared" si="1"/>
        <v>3</v>
      </c>
      <c r="Y122" s="33" t="str">
        <f>IF(T122="","",IF(AND(T122&lt;&gt;'Tabelas auxiliares'!$B$239,T122&lt;&gt;'Tabelas auxiliares'!$B$240),"FOLHA DE PESSOAL",IF(X122='Tabelas auxiliares'!$A$240,"CUSTEIO",IF(X122='Tabelas auxiliares'!$A$239,"INVESTIMENTO","ERRO - VERIFICAR"))))</f>
        <v>CUSTEIO</v>
      </c>
      <c r="Z122" s="237">
        <v>59887</v>
      </c>
      <c r="AA122" s="237">
        <v>45839.29</v>
      </c>
      <c r="AB122" s="237">
        <v>11232.73</v>
      </c>
      <c r="AC122" s="237">
        <v>2814.98</v>
      </c>
    </row>
    <row r="123" spans="1:29" x14ac:dyDescent="0.25">
      <c r="A123" s="234" t="s">
        <v>459</v>
      </c>
      <c r="B123" s="54" t="s">
        <v>251</v>
      </c>
      <c r="C123" s="54" t="s">
        <v>460</v>
      </c>
      <c r="D123" t="s">
        <v>28</v>
      </c>
      <c r="E123" t="s">
        <v>105</v>
      </c>
      <c r="F123" s="33" t="str">
        <f>IFERROR(VLOOKUP(D123,'Tabelas auxiliares'!$A$3:$B$61,2,FALSE),"")</f>
        <v>PU - PREFEITURA UNIVERSITÁRIA</v>
      </c>
      <c r="G123" s="33" t="str">
        <f>IFERROR(VLOOKUP($B123,'Tabelas auxiliares'!$A$65:$C$102,2,FALSE),"")</f>
        <v>ÁGUA / LUZ / GÁS (CONCESSIONÁRIAS)</v>
      </c>
      <c r="H123" s="33" t="str">
        <f>IFERROR(VLOOKUP($B123,'Tabelas auxiliares'!$A$65:$C$102,3,FALSE),"")</f>
        <v>ÁGUA E ESGOTO / ENERGIA ELÉTRICA / GÁS</v>
      </c>
      <c r="I123" s="235" t="s">
        <v>2143</v>
      </c>
      <c r="J123" s="235" t="s">
        <v>2144</v>
      </c>
      <c r="K123" s="235" t="s">
        <v>2145</v>
      </c>
      <c r="L123" s="235" t="s">
        <v>2146</v>
      </c>
      <c r="M123" s="235" t="s">
        <v>1085</v>
      </c>
      <c r="N123" s="235" t="s">
        <v>154</v>
      </c>
      <c r="O123" s="235" t="s">
        <v>155</v>
      </c>
      <c r="P123" s="235" t="s">
        <v>188</v>
      </c>
      <c r="Q123" s="235" t="s">
        <v>156</v>
      </c>
      <c r="R123" s="235" t="s">
        <v>153</v>
      </c>
      <c r="S123" s="235" t="s">
        <v>462</v>
      </c>
      <c r="T123" s="235" t="s">
        <v>152</v>
      </c>
      <c r="U123" s="235" t="s">
        <v>106</v>
      </c>
      <c r="V123" s="235" t="s">
        <v>1086</v>
      </c>
      <c r="W123" s="235" t="s">
        <v>1087</v>
      </c>
      <c r="X123" s="33" t="str">
        <f t="shared" si="1"/>
        <v>3</v>
      </c>
      <c r="Y123" s="33" t="str">
        <f>IF(T123="","",IF(AND(T123&lt;&gt;'Tabelas auxiliares'!$B$239,T123&lt;&gt;'Tabelas auxiliares'!$B$240),"FOLHA DE PESSOAL",IF(X123='Tabelas auxiliares'!$A$240,"CUSTEIO",IF(X123='Tabelas auxiliares'!$A$239,"INVESTIMENTO","ERRO - VERIFICAR"))))</f>
        <v>CUSTEIO</v>
      </c>
      <c r="Z123" s="237">
        <v>60602.5</v>
      </c>
      <c r="AA123" s="236"/>
      <c r="AB123" s="237">
        <v>2675.93</v>
      </c>
      <c r="AC123" s="237">
        <v>57926.57</v>
      </c>
    </row>
    <row r="124" spans="1:29" x14ac:dyDescent="0.25">
      <c r="A124" s="234" t="s">
        <v>459</v>
      </c>
      <c r="B124" s="54" t="s">
        <v>251</v>
      </c>
      <c r="C124" s="54" t="s">
        <v>460</v>
      </c>
      <c r="D124" t="s">
        <v>28</v>
      </c>
      <c r="E124" t="s">
        <v>105</v>
      </c>
      <c r="F124" s="33" t="str">
        <f>IFERROR(VLOOKUP(D124,'Tabelas auxiliares'!$A$3:$B$61,2,FALSE),"")</f>
        <v>PU - PREFEITURA UNIVERSITÁRIA</v>
      </c>
      <c r="G124" s="33" t="str">
        <f>IFERROR(VLOOKUP($B124,'Tabelas auxiliares'!$A$65:$C$102,2,FALSE),"")</f>
        <v>ÁGUA / LUZ / GÁS (CONCESSIONÁRIAS)</v>
      </c>
      <c r="H124" s="33" t="str">
        <f>IFERROR(VLOOKUP($B124,'Tabelas auxiliares'!$A$65:$C$102,3,FALSE),"")</f>
        <v>ÁGUA E ESGOTO / ENERGIA ELÉTRICA / GÁS</v>
      </c>
      <c r="I124" s="235" t="s">
        <v>2143</v>
      </c>
      <c r="J124" s="235" t="s">
        <v>1072</v>
      </c>
      <c r="K124" s="235" t="s">
        <v>2147</v>
      </c>
      <c r="L124" s="235" t="s">
        <v>1074</v>
      </c>
      <c r="M124" s="235" t="s">
        <v>1075</v>
      </c>
      <c r="N124" s="235" t="s">
        <v>154</v>
      </c>
      <c r="O124" s="235" t="s">
        <v>155</v>
      </c>
      <c r="P124" s="235" t="s">
        <v>188</v>
      </c>
      <c r="Q124" s="235" t="s">
        <v>156</v>
      </c>
      <c r="R124" s="235" t="s">
        <v>153</v>
      </c>
      <c r="S124" s="235" t="s">
        <v>462</v>
      </c>
      <c r="T124" s="235" t="s">
        <v>152</v>
      </c>
      <c r="U124" s="235" t="s">
        <v>106</v>
      </c>
      <c r="V124" s="235" t="s">
        <v>1076</v>
      </c>
      <c r="W124" s="235" t="s">
        <v>1077</v>
      </c>
      <c r="X124" s="33" t="str">
        <f t="shared" si="1"/>
        <v>3</v>
      </c>
      <c r="Y124" s="33" t="str">
        <f>IF(T124="","",IF(AND(T124&lt;&gt;'Tabelas auxiliares'!$B$239,T124&lt;&gt;'Tabelas auxiliares'!$B$240),"FOLHA DE PESSOAL",IF(X124='Tabelas auxiliares'!$A$240,"CUSTEIO",IF(X124='Tabelas auxiliares'!$A$239,"INVESTIMENTO","ERRO - VERIFICAR"))))</f>
        <v>CUSTEIO</v>
      </c>
      <c r="Z124" s="237">
        <v>52638.51</v>
      </c>
      <c r="AA124" s="236"/>
      <c r="AB124" s="236"/>
      <c r="AC124" s="237">
        <v>52638.51</v>
      </c>
    </row>
    <row r="125" spans="1:29" x14ac:dyDescent="0.25">
      <c r="A125" s="234" t="s">
        <v>459</v>
      </c>
      <c r="B125" s="54" t="s">
        <v>251</v>
      </c>
      <c r="C125" s="54" t="s">
        <v>460</v>
      </c>
      <c r="D125" t="s">
        <v>28</v>
      </c>
      <c r="E125" t="s">
        <v>105</v>
      </c>
      <c r="F125" s="33" t="str">
        <f>IFERROR(VLOOKUP(D125,'Tabelas auxiliares'!$A$3:$B$61,2,FALSE),"")</f>
        <v>PU - PREFEITURA UNIVERSITÁRIA</v>
      </c>
      <c r="G125" s="33" t="str">
        <f>IFERROR(VLOOKUP($B125,'Tabelas auxiliares'!$A$65:$C$102,2,FALSE),"")</f>
        <v>ÁGUA / LUZ / GÁS (CONCESSIONÁRIAS)</v>
      </c>
      <c r="H125" s="33" t="str">
        <f>IFERROR(VLOOKUP($B125,'Tabelas auxiliares'!$A$65:$C$102,3,FALSE),"")</f>
        <v>ÁGUA E ESGOTO / ENERGIA ELÉTRICA / GÁS</v>
      </c>
      <c r="I125" s="235" t="s">
        <v>476</v>
      </c>
      <c r="J125" s="235" t="s">
        <v>1082</v>
      </c>
      <c r="K125" s="235" t="s">
        <v>2148</v>
      </c>
      <c r="L125" s="235" t="s">
        <v>1084</v>
      </c>
      <c r="M125" s="235" t="s">
        <v>1085</v>
      </c>
      <c r="N125" s="235" t="s">
        <v>154</v>
      </c>
      <c r="O125" s="235" t="s">
        <v>155</v>
      </c>
      <c r="P125" s="235" t="s">
        <v>188</v>
      </c>
      <c r="Q125" s="235" t="s">
        <v>156</v>
      </c>
      <c r="R125" s="235" t="s">
        <v>153</v>
      </c>
      <c r="S125" s="235" t="s">
        <v>462</v>
      </c>
      <c r="T125" s="235" t="s">
        <v>152</v>
      </c>
      <c r="U125" s="235" t="s">
        <v>106</v>
      </c>
      <c r="V125" s="235" t="s">
        <v>1086</v>
      </c>
      <c r="W125" s="235" t="s">
        <v>1087</v>
      </c>
      <c r="X125" s="33" t="str">
        <f t="shared" si="1"/>
        <v>3</v>
      </c>
      <c r="Y125" s="33" t="str">
        <f>IF(T125="","",IF(AND(T125&lt;&gt;'Tabelas auxiliares'!$B$239,T125&lt;&gt;'Tabelas auxiliares'!$B$240),"FOLHA DE PESSOAL",IF(X125='Tabelas auxiliares'!$A$240,"CUSTEIO",IF(X125='Tabelas auxiliares'!$A$239,"INVESTIMENTO","ERRO - VERIFICAR"))))</f>
        <v>CUSTEIO</v>
      </c>
      <c r="Z125" s="237">
        <v>49794.62</v>
      </c>
      <c r="AA125" s="237">
        <v>544.12</v>
      </c>
      <c r="AB125" s="236"/>
      <c r="AC125" s="237">
        <v>49250.5</v>
      </c>
    </row>
    <row r="126" spans="1:29" x14ac:dyDescent="0.25">
      <c r="A126" s="234" t="s">
        <v>459</v>
      </c>
      <c r="B126" s="54" t="s">
        <v>251</v>
      </c>
      <c r="C126" s="54" t="s">
        <v>460</v>
      </c>
      <c r="D126" t="s">
        <v>28</v>
      </c>
      <c r="E126" t="s">
        <v>105</v>
      </c>
      <c r="F126" s="33" t="str">
        <f>IFERROR(VLOOKUP(D126,'Tabelas auxiliares'!$A$3:$B$61,2,FALSE),"")</f>
        <v>PU - PREFEITURA UNIVERSITÁRIA</v>
      </c>
      <c r="G126" s="33" t="str">
        <f>IFERROR(VLOOKUP($B126,'Tabelas auxiliares'!$A$65:$C$102,2,FALSE),"")</f>
        <v>ÁGUA / LUZ / GÁS (CONCESSIONÁRIAS)</v>
      </c>
      <c r="H126" s="33" t="str">
        <f>IFERROR(VLOOKUP($B126,'Tabelas auxiliares'!$A$65:$C$102,3,FALSE),"")</f>
        <v>ÁGUA E ESGOTO / ENERGIA ELÉTRICA / GÁS</v>
      </c>
      <c r="I126" s="235" t="s">
        <v>2080</v>
      </c>
      <c r="J126" s="235" t="s">
        <v>1072</v>
      </c>
      <c r="K126" s="235" t="s">
        <v>2149</v>
      </c>
      <c r="L126" s="235" t="s">
        <v>1074</v>
      </c>
      <c r="M126" s="235" t="s">
        <v>1075</v>
      </c>
      <c r="N126" s="235" t="s">
        <v>154</v>
      </c>
      <c r="O126" s="235" t="s">
        <v>155</v>
      </c>
      <c r="P126" s="235" t="s">
        <v>188</v>
      </c>
      <c r="Q126" s="235" t="s">
        <v>156</v>
      </c>
      <c r="R126" s="235" t="s">
        <v>153</v>
      </c>
      <c r="S126" s="235" t="s">
        <v>107</v>
      </c>
      <c r="T126" s="235" t="s">
        <v>152</v>
      </c>
      <c r="U126" s="235" t="s">
        <v>106</v>
      </c>
      <c r="V126" s="235" t="s">
        <v>1079</v>
      </c>
      <c r="W126" s="235" t="s">
        <v>1080</v>
      </c>
      <c r="X126" s="33" t="str">
        <f t="shared" si="1"/>
        <v>3</v>
      </c>
      <c r="Y126" s="33" t="str">
        <f>IF(T126="","",IF(AND(T126&lt;&gt;'Tabelas auxiliares'!$B$239,T126&lt;&gt;'Tabelas auxiliares'!$B$240),"FOLHA DE PESSOAL",IF(X126='Tabelas auxiliares'!$A$240,"CUSTEIO",IF(X126='Tabelas auxiliares'!$A$239,"INVESTIMENTO","ERRO - VERIFICAR"))))</f>
        <v>CUSTEIO</v>
      </c>
      <c r="Z126" s="237">
        <v>221.86</v>
      </c>
      <c r="AA126" s="237">
        <v>54.86</v>
      </c>
      <c r="AB126" s="237">
        <v>41.85</v>
      </c>
      <c r="AC126" s="237">
        <v>125.15</v>
      </c>
    </row>
    <row r="127" spans="1:29" x14ac:dyDescent="0.25">
      <c r="A127" s="234" t="s">
        <v>459</v>
      </c>
      <c r="B127" s="54" t="s">
        <v>251</v>
      </c>
      <c r="C127" s="54" t="s">
        <v>460</v>
      </c>
      <c r="D127" t="s">
        <v>28</v>
      </c>
      <c r="E127" t="s">
        <v>105</v>
      </c>
      <c r="F127" s="33" t="str">
        <f>IFERROR(VLOOKUP(D127,'Tabelas auxiliares'!$A$3:$B$61,2,FALSE),"")</f>
        <v>PU - PREFEITURA UNIVERSITÁRIA</v>
      </c>
      <c r="G127" s="33" t="str">
        <f>IFERROR(VLOOKUP($B127,'Tabelas auxiliares'!$A$65:$C$102,2,FALSE),"")</f>
        <v>ÁGUA / LUZ / GÁS (CONCESSIONÁRIAS)</v>
      </c>
      <c r="H127" s="33" t="str">
        <f>IFERROR(VLOOKUP($B127,'Tabelas auxiliares'!$A$65:$C$102,3,FALSE),"")</f>
        <v>ÁGUA E ESGOTO / ENERGIA ELÉTRICA / GÁS</v>
      </c>
      <c r="I127" s="235" t="s">
        <v>461</v>
      </c>
      <c r="J127" s="235" t="s">
        <v>1088</v>
      </c>
      <c r="K127" s="235" t="s">
        <v>2150</v>
      </c>
      <c r="L127" s="235" t="s">
        <v>1090</v>
      </c>
      <c r="M127" s="235" t="s">
        <v>1075</v>
      </c>
      <c r="N127" s="235" t="s">
        <v>154</v>
      </c>
      <c r="O127" s="235" t="s">
        <v>155</v>
      </c>
      <c r="P127" s="235" t="s">
        <v>188</v>
      </c>
      <c r="Q127" s="235" t="s">
        <v>156</v>
      </c>
      <c r="R127" s="235" t="s">
        <v>153</v>
      </c>
      <c r="S127" s="235" t="s">
        <v>107</v>
      </c>
      <c r="T127" s="235" t="s">
        <v>216</v>
      </c>
      <c r="U127" s="235" t="s">
        <v>467</v>
      </c>
      <c r="V127" s="235" t="s">
        <v>1076</v>
      </c>
      <c r="W127" s="235" t="s">
        <v>1077</v>
      </c>
      <c r="X127" s="33" t="str">
        <f t="shared" si="1"/>
        <v>3</v>
      </c>
      <c r="Y127" s="33" t="str">
        <f>IF(T127="","",IF(AND(T127&lt;&gt;'Tabelas auxiliares'!$B$239,T127&lt;&gt;'Tabelas auxiliares'!$B$240),"FOLHA DE PESSOAL",IF(X127='Tabelas auxiliares'!$A$240,"CUSTEIO",IF(X127='Tabelas auxiliares'!$A$239,"INVESTIMENTO","ERRO - VERIFICAR"))))</f>
        <v>CUSTEIO</v>
      </c>
      <c r="Z127" s="237">
        <v>157255.88</v>
      </c>
      <c r="AA127" s="237">
        <v>157255.88</v>
      </c>
      <c r="AB127" s="236"/>
      <c r="AC127" s="236"/>
    </row>
    <row r="128" spans="1:29" x14ac:dyDescent="0.25">
      <c r="A128" s="234" t="s">
        <v>459</v>
      </c>
      <c r="B128" s="54" t="s">
        <v>251</v>
      </c>
      <c r="C128" s="54" t="s">
        <v>460</v>
      </c>
      <c r="D128" t="s">
        <v>28</v>
      </c>
      <c r="E128" t="s">
        <v>105</v>
      </c>
      <c r="F128" s="33" t="str">
        <f>IFERROR(VLOOKUP(D128,'Tabelas auxiliares'!$A$3:$B$61,2,FALSE),"")</f>
        <v>PU - PREFEITURA UNIVERSITÁRIA</v>
      </c>
      <c r="G128" s="33" t="str">
        <f>IFERROR(VLOOKUP($B128,'Tabelas auxiliares'!$A$65:$C$102,2,FALSE),"")</f>
        <v>ÁGUA / LUZ / GÁS (CONCESSIONÁRIAS)</v>
      </c>
      <c r="H128" s="33" t="str">
        <f>IFERROR(VLOOKUP($B128,'Tabelas auxiliares'!$A$65:$C$102,3,FALSE),"")</f>
        <v>ÁGUA E ESGOTO / ENERGIA ELÉTRICA / GÁS</v>
      </c>
      <c r="I128" s="235" t="s">
        <v>1989</v>
      </c>
      <c r="J128" s="235" t="s">
        <v>1082</v>
      </c>
      <c r="K128" s="235" t="s">
        <v>2151</v>
      </c>
      <c r="L128" s="235" t="s">
        <v>1084</v>
      </c>
      <c r="M128" s="235" t="s">
        <v>1085</v>
      </c>
      <c r="N128" s="235" t="s">
        <v>154</v>
      </c>
      <c r="O128" s="235" t="s">
        <v>155</v>
      </c>
      <c r="P128" s="235" t="s">
        <v>188</v>
      </c>
      <c r="Q128" s="235" t="s">
        <v>156</v>
      </c>
      <c r="R128" s="235" t="s">
        <v>153</v>
      </c>
      <c r="S128" s="235" t="s">
        <v>462</v>
      </c>
      <c r="T128" s="235" t="s">
        <v>152</v>
      </c>
      <c r="U128" s="235" t="s">
        <v>106</v>
      </c>
      <c r="V128" s="235" t="s">
        <v>1086</v>
      </c>
      <c r="W128" s="235" t="s">
        <v>1087</v>
      </c>
      <c r="X128" s="33" t="str">
        <f t="shared" si="1"/>
        <v>3</v>
      </c>
      <c r="Y128" s="33" t="str">
        <f>IF(T128="","",IF(AND(T128&lt;&gt;'Tabelas auxiliares'!$B$239,T128&lt;&gt;'Tabelas auxiliares'!$B$240),"FOLHA DE PESSOAL",IF(X128='Tabelas auxiliares'!$A$240,"CUSTEIO",IF(X128='Tabelas auxiliares'!$A$239,"INVESTIMENTO","ERRO - VERIFICAR"))))</f>
        <v>CUSTEIO</v>
      </c>
      <c r="Z128" s="237">
        <v>20585.54</v>
      </c>
      <c r="AA128" s="236"/>
      <c r="AB128" s="236"/>
      <c r="AC128" s="237">
        <v>20585.54</v>
      </c>
    </row>
    <row r="129" spans="1:29" x14ac:dyDescent="0.25">
      <c r="A129" s="234" t="s">
        <v>459</v>
      </c>
      <c r="B129" s="54" t="s">
        <v>251</v>
      </c>
      <c r="C129" s="54" t="s">
        <v>460</v>
      </c>
      <c r="D129" t="s">
        <v>28</v>
      </c>
      <c r="E129" t="s">
        <v>105</v>
      </c>
      <c r="F129" s="33" t="str">
        <f>IFERROR(VLOOKUP(D129,'Tabelas auxiliares'!$A$3:$B$61,2,FALSE),"")</f>
        <v>PU - PREFEITURA UNIVERSITÁRIA</v>
      </c>
      <c r="G129" s="33" t="str">
        <f>IFERROR(VLOOKUP($B129,'Tabelas auxiliares'!$A$65:$C$102,2,FALSE),"")</f>
        <v>ÁGUA / LUZ / GÁS (CONCESSIONÁRIAS)</v>
      </c>
      <c r="H129" s="33" t="str">
        <f>IFERROR(VLOOKUP($B129,'Tabelas auxiliares'!$A$65:$C$102,3,FALSE),"")</f>
        <v>ÁGUA E ESGOTO / ENERGIA ELÉTRICA / GÁS</v>
      </c>
      <c r="I129" s="235" t="s">
        <v>2152</v>
      </c>
      <c r="J129" s="235" t="s">
        <v>2144</v>
      </c>
      <c r="K129" s="235" t="s">
        <v>2153</v>
      </c>
      <c r="L129" s="235" t="s">
        <v>2146</v>
      </c>
      <c r="M129" s="235" t="s">
        <v>1085</v>
      </c>
      <c r="N129" s="235" t="s">
        <v>154</v>
      </c>
      <c r="O129" s="235" t="s">
        <v>155</v>
      </c>
      <c r="P129" s="235" t="s">
        <v>188</v>
      </c>
      <c r="Q129" s="235" t="s">
        <v>156</v>
      </c>
      <c r="R129" s="235" t="s">
        <v>153</v>
      </c>
      <c r="S129" s="235" t="s">
        <v>107</v>
      </c>
      <c r="T129" s="235" t="s">
        <v>216</v>
      </c>
      <c r="U129" s="235" t="s">
        <v>2154</v>
      </c>
      <c r="V129" s="235" t="s">
        <v>1086</v>
      </c>
      <c r="W129" s="235" t="s">
        <v>1087</v>
      </c>
      <c r="X129" s="33" t="str">
        <f t="shared" si="1"/>
        <v>3</v>
      </c>
      <c r="Y129" s="33" t="str">
        <f>IF(T129="","",IF(AND(T129&lt;&gt;'Tabelas auxiliares'!$B$239,T129&lt;&gt;'Tabelas auxiliares'!$B$240),"FOLHA DE PESSOAL",IF(X129='Tabelas auxiliares'!$A$240,"CUSTEIO",IF(X129='Tabelas auxiliares'!$A$239,"INVESTIMENTO","ERRO - VERIFICAR"))))</f>
        <v>CUSTEIO</v>
      </c>
      <c r="Z129" s="237">
        <v>4835.6099999999997</v>
      </c>
      <c r="AA129" s="236"/>
      <c r="AB129" s="236"/>
      <c r="AC129" s="237">
        <v>4835.6099999999997</v>
      </c>
    </row>
    <row r="130" spans="1:29" x14ac:dyDescent="0.25">
      <c r="A130" s="234" t="s">
        <v>459</v>
      </c>
      <c r="B130" s="54" t="s">
        <v>251</v>
      </c>
      <c r="C130" s="54" t="s">
        <v>460</v>
      </c>
      <c r="D130" t="s">
        <v>28</v>
      </c>
      <c r="E130" t="s">
        <v>105</v>
      </c>
      <c r="F130" s="33" t="str">
        <f>IFERROR(VLOOKUP(D130,'Tabelas auxiliares'!$A$3:$B$61,2,FALSE),"")</f>
        <v>PU - PREFEITURA UNIVERSITÁRIA</v>
      </c>
      <c r="G130" s="33" t="str">
        <f>IFERROR(VLOOKUP($B130,'Tabelas auxiliares'!$A$65:$C$102,2,FALSE),"")</f>
        <v>ÁGUA / LUZ / GÁS (CONCESSIONÁRIAS)</v>
      </c>
      <c r="H130" s="33" t="str">
        <f>IFERROR(VLOOKUP($B130,'Tabelas auxiliares'!$A$65:$C$102,3,FALSE),"")</f>
        <v>ÁGUA E ESGOTO / ENERGIA ELÉTRICA / GÁS</v>
      </c>
      <c r="I130" s="235" t="s">
        <v>2152</v>
      </c>
      <c r="J130" s="235" t="s">
        <v>2144</v>
      </c>
      <c r="K130" s="235" t="s">
        <v>2155</v>
      </c>
      <c r="L130" s="235" t="s">
        <v>2146</v>
      </c>
      <c r="M130" s="235" t="s">
        <v>1085</v>
      </c>
      <c r="N130" s="235" t="s">
        <v>157</v>
      </c>
      <c r="O130" s="235" t="s">
        <v>155</v>
      </c>
      <c r="P130" s="235" t="s">
        <v>505</v>
      </c>
      <c r="Q130" s="235" t="s">
        <v>156</v>
      </c>
      <c r="R130" s="235" t="s">
        <v>153</v>
      </c>
      <c r="S130" s="235" t="s">
        <v>107</v>
      </c>
      <c r="T130" s="235" t="s">
        <v>216</v>
      </c>
      <c r="U130" s="235" t="s">
        <v>506</v>
      </c>
      <c r="V130" s="235" t="s">
        <v>1086</v>
      </c>
      <c r="W130" s="235" t="s">
        <v>1087</v>
      </c>
      <c r="X130" s="33" t="str">
        <f t="shared" si="1"/>
        <v>3</v>
      </c>
      <c r="Y130" s="33" t="str">
        <f>IF(T130="","",IF(AND(T130&lt;&gt;'Tabelas auxiliares'!$B$239,T130&lt;&gt;'Tabelas auxiliares'!$B$240),"FOLHA DE PESSOAL",IF(X130='Tabelas auxiliares'!$A$240,"CUSTEIO",IF(X130='Tabelas auxiliares'!$A$239,"INVESTIMENTO","ERRO - VERIFICAR"))))</f>
        <v>CUSTEIO</v>
      </c>
      <c r="Z130" s="237">
        <v>2792.45</v>
      </c>
      <c r="AA130" s="236"/>
      <c r="AB130" s="236"/>
      <c r="AC130" s="237">
        <v>2792.45</v>
      </c>
    </row>
    <row r="131" spans="1:29" x14ac:dyDescent="0.25">
      <c r="A131" s="234" t="s">
        <v>459</v>
      </c>
      <c r="B131" s="54" t="s">
        <v>251</v>
      </c>
      <c r="C131" s="54" t="s">
        <v>460</v>
      </c>
      <c r="D131" t="s">
        <v>28</v>
      </c>
      <c r="E131" t="s">
        <v>105</v>
      </c>
      <c r="F131" s="33" t="str">
        <f>IFERROR(VLOOKUP(D131,'Tabelas auxiliares'!$A$3:$B$61,2,FALSE),"")</f>
        <v>PU - PREFEITURA UNIVERSITÁRIA</v>
      </c>
      <c r="G131" s="33" t="str">
        <f>IFERROR(VLOOKUP($B131,'Tabelas auxiliares'!$A$65:$C$102,2,FALSE),"")</f>
        <v>ÁGUA / LUZ / GÁS (CONCESSIONÁRIAS)</v>
      </c>
      <c r="H131" s="33" t="str">
        <f>IFERROR(VLOOKUP($B131,'Tabelas auxiliares'!$A$65:$C$102,3,FALSE),"")</f>
        <v>ÁGUA E ESGOTO / ENERGIA ELÉTRICA / GÁS</v>
      </c>
      <c r="I131" s="235" t="s">
        <v>2152</v>
      </c>
      <c r="J131" s="235" t="s">
        <v>2144</v>
      </c>
      <c r="K131" s="235" t="s">
        <v>2156</v>
      </c>
      <c r="L131" s="235" t="s">
        <v>2146</v>
      </c>
      <c r="M131" s="235" t="s">
        <v>1085</v>
      </c>
      <c r="N131" s="235" t="s">
        <v>154</v>
      </c>
      <c r="O131" s="235" t="s">
        <v>155</v>
      </c>
      <c r="P131" s="235" t="s">
        <v>188</v>
      </c>
      <c r="Q131" s="235" t="s">
        <v>156</v>
      </c>
      <c r="R131" s="235" t="s">
        <v>153</v>
      </c>
      <c r="S131" s="235" t="s">
        <v>107</v>
      </c>
      <c r="T131" s="235" t="s">
        <v>216</v>
      </c>
      <c r="U131" s="235" t="s">
        <v>467</v>
      </c>
      <c r="V131" s="235" t="s">
        <v>1086</v>
      </c>
      <c r="W131" s="235" t="s">
        <v>1087</v>
      </c>
      <c r="X131" s="33" t="str">
        <f t="shared" si="1"/>
        <v>3</v>
      </c>
      <c r="Y131" s="33" t="str">
        <f>IF(T131="","",IF(AND(T131&lt;&gt;'Tabelas auxiliares'!$B$239,T131&lt;&gt;'Tabelas auxiliares'!$B$240),"FOLHA DE PESSOAL",IF(X131='Tabelas auxiliares'!$A$240,"CUSTEIO",IF(X131='Tabelas auxiliares'!$A$239,"INVESTIMENTO","ERRO - VERIFICAR"))))</f>
        <v>CUSTEIO</v>
      </c>
      <c r="Z131" s="237">
        <v>157.36000000000001</v>
      </c>
      <c r="AA131" s="236"/>
      <c r="AB131" s="236"/>
      <c r="AC131" s="237">
        <v>157.36000000000001</v>
      </c>
    </row>
    <row r="132" spans="1:29" x14ac:dyDescent="0.25">
      <c r="A132" s="234" t="s">
        <v>459</v>
      </c>
      <c r="B132" s="54" t="s">
        <v>251</v>
      </c>
      <c r="C132" s="54" t="s">
        <v>460</v>
      </c>
      <c r="D132" t="s">
        <v>28</v>
      </c>
      <c r="E132" t="s">
        <v>105</v>
      </c>
      <c r="F132" s="33" t="str">
        <f>IFERROR(VLOOKUP(D132,'Tabelas auxiliares'!$A$3:$B$61,2,FALSE),"")</f>
        <v>PU - PREFEITURA UNIVERSITÁRIA</v>
      </c>
      <c r="G132" s="33" t="str">
        <f>IFERROR(VLOOKUP($B132,'Tabelas auxiliares'!$A$65:$C$102,2,FALSE),"")</f>
        <v>ÁGUA / LUZ / GÁS (CONCESSIONÁRIAS)</v>
      </c>
      <c r="H132" s="33" t="str">
        <f>IFERROR(VLOOKUP($B132,'Tabelas auxiliares'!$A$65:$C$102,3,FALSE),"")</f>
        <v>ÁGUA E ESGOTO / ENERGIA ELÉTRICA / GÁS</v>
      </c>
      <c r="I132" s="235" t="s">
        <v>1834</v>
      </c>
      <c r="J132" s="235" t="s">
        <v>1093</v>
      </c>
      <c r="K132" s="235" t="s">
        <v>2157</v>
      </c>
      <c r="L132" s="235" t="s">
        <v>2142</v>
      </c>
      <c r="M132" s="235" t="s">
        <v>1075</v>
      </c>
      <c r="N132" s="235" t="s">
        <v>154</v>
      </c>
      <c r="O132" s="235" t="s">
        <v>155</v>
      </c>
      <c r="P132" s="235" t="s">
        <v>188</v>
      </c>
      <c r="Q132" s="235" t="s">
        <v>156</v>
      </c>
      <c r="R132" s="235" t="s">
        <v>153</v>
      </c>
      <c r="S132" s="235" t="s">
        <v>107</v>
      </c>
      <c r="T132" s="235" t="s">
        <v>152</v>
      </c>
      <c r="U132" s="235" t="s">
        <v>106</v>
      </c>
      <c r="V132" s="235" t="s">
        <v>1079</v>
      </c>
      <c r="W132" s="235" t="s">
        <v>1080</v>
      </c>
      <c r="X132" s="33" t="str">
        <f t="shared" ref="X132:X195" si="2">LEFT(V132,1)</f>
        <v>3</v>
      </c>
      <c r="Y132" s="33" t="str">
        <f>IF(T132="","",IF(AND(T132&lt;&gt;'Tabelas auxiliares'!$B$239,T132&lt;&gt;'Tabelas auxiliares'!$B$240),"FOLHA DE PESSOAL",IF(X132='Tabelas auxiliares'!$A$240,"CUSTEIO",IF(X132='Tabelas auxiliares'!$A$239,"INVESTIMENTO","ERRO - VERIFICAR"))))</f>
        <v>CUSTEIO</v>
      </c>
      <c r="Z132" s="237">
        <v>138.43</v>
      </c>
      <c r="AA132" s="236"/>
      <c r="AB132" s="236"/>
      <c r="AC132" s="237">
        <v>138.43</v>
      </c>
    </row>
    <row r="133" spans="1:29" x14ac:dyDescent="0.25">
      <c r="A133" s="234" t="s">
        <v>459</v>
      </c>
      <c r="B133" s="54" t="s">
        <v>251</v>
      </c>
      <c r="C133" s="54" t="s">
        <v>460</v>
      </c>
      <c r="D133" t="s">
        <v>28</v>
      </c>
      <c r="E133" t="s">
        <v>105</v>
      </c>
      <c r="F133" s="33" t="str">
        <f>IFERROR(VLOOKUP(D133,'Tabelas auxiliares'!$A$3:$B$61,2,FALSE),"")</f>
        <v>PU - PREFEITURA UNIVERSITÁRIA</v>
      </c>
      <c r="G133" s="33" t="str">
        <f>IFERROR(VLOOKUP($B133,'Tabelas auxiliares'!$A$65:$C$102,2,FALSE),"")</f>
        <v>ÁGUA / LUZ / GÁS (CONCESSIONÁRIAS)</v>
      </c>
      <c r="H133" s="33" t="str">
        <f>IFERROR(VLOOKUP($B133,'Tabelas auxiliares'!$A$65:$C$102,3,FALSE),"")</f>
        <v>ÁGUA E ESGOTO / ENERGIA ELÉTRICA / GÁS</v>
      </c>
      <c r="I133" s="235" t="s">
        <v>1780</v>
      </c>
      <c r="J133" s="235" t="s">
        <v>1082</v>
      </c>
      <c r="K133" s="235" t="s">
        <v>2158</v>
      </c>
      <c r="L133" s="235" t="s">
        <v>1084</v>
      </c>
      <c r="M133" s="235" t="s">
        <v>1085</v>
      </c>
      <c r="N133" s="235" t="s">
        <v>154</v>
      </c>
      <c r="O133" s="235" t="s">
        <v>155</v>
      </c>
      <c r="P133" s="235" t="s">
        <v>188</v>
      </c>
      <c r="Q133" s="235" t="s">
        <v>156</v>
      </c>
      <c r="R133" s="235" t="s">
        <v>153</v>
      </c>
      <c r="S133" s="235" t="s">
        <v>801</v>
      </c>
      <c r="T133" s="235" t="s">
        <v>152</v>
      </c>
      <c r="U133" s="235" t="s">
        <v>106</v>
      </c>
      <c r="V133" s="235" t="s">
        <v>1086</v>
      </c>
      <c r="W133" s="235" t="s">
        <v>1087</v>
      </c>
      <c r="X133" s="33" t="str">
        <f t="shared" si="2"/>
        <v>3</v>
      </c>
      <c r="Y133" s="33" t="str">
        <f>IF(T133="","",IF(AND(T133&lt;&gt;'Tabelas auxiliares'!$B$239,T133&lt;&gt;'Tabelas auxiliares'!$B$240),"FOLHA DE PESSOAL",IF(X133='Tabelas auxiliares'!$A$240,"CUSTEIO",IF(X133='Tabelas auxiliares'!$A$239,"INVESTIMENTO","ERRO - VERIFICAR"))))</f>
        <v>CUSTEIO</v>
      </c>
      <c r="Z133" s="237">
        <v>180000</v>
      </c>
      <c r="AA133" s="237">
        <v>1101.25</v>
      </c>
      <c r="AB133" s="237">
        <v>1455.23</v>
      </c>
      <c r="AC133" s="237">
        <v>177443.52</v>
      </c>
    </row>
    <row r="134" spans="1:29" x14ac:dyDescent="0.25">
      <c r="A134" s="234" t="s">
        <v>459</v>
      </c>
      <c r="B134" s="54" t="s">
        <v>251</v>
      </c>
      <c r="C134" s="54" t="s">
        <v>460</v>
      </c>
      <c r="D134" t="s">
        <v>28</v>
      </c>
      <c r="E134" t="s">
        <v>105</v>
      </c>
      <c r="F134" s="33" t="str">
        <f>IFERROR(VLOOKUP(D134,'Tabelas auxiliares'!$A$3:$B$61,2,FALSE),"")</f>
        <v>PU - PREFEITURA UNIVERSITÁRIA</v>
      </c>
      <c r="G134" s="33" t="str">
        <f>IFERROR(VLOOKUP($B134,'Tabelas auxiliares'!$A$65:$C$102,2,FALSE),"")</f>
        <v>ÁGUA / LUZ / GÁS (CONCESSIONÁRIAS)</v>
      </c>
      <c r="H134" s="33" t="str">
        <f>IFERROR(VLOOKUP($B134,'Tabelas auxiliares'!$A$65:$C$102,3,FALSE),"")</f>
        <v>ÁGUA E ESGOTO / ENERGIA ELÉTRICA / GÁS</v>
      </c>
      <c r="I134" s="235" t="s">
        <v>1780</v>
      </c>
      <c r="J134" s="235" t="s">
        <v>2144</v>
      </c>
      <c r="K134" s="235" t="s">
        <v>2159</v>
      </c>
      <c r="L134" s="235" t="s">
        <v>2146</v>
      </c>
      <c r="M134" s="235" t="s">
        <v>1085</v>
      </c>
      <c r="N134" s="235" t="s">
        <v>154</v>
      </c>
      <c r="O134" s="235" t="s">
        <v>155</v>
      </c>
      <c r="P134" s="235" t="s">
        <v>188</v>
      </c>
      <c r="Q134" s="235" t="s">
        <v>156</v>
      </c>
      <c r="R134" s="235" t="s">
        <v>153</v>
      </c>
      <c r="S134" s="235" t="s">
        <v>801</v>
      </c>
      <c r="T134" s="235" t="s">
        <v>152</v>
      </c>
      <c r="U134" s="235" t="s">
        <v>106</v>
      </c>
      <c r="V134" s="235" t="s">
        <v>1086</v>
      </c>
      <c r="W134" s="235" t="s">
        <v>1087</v>
      </c>
      <c r="X134" s="33" t="str">
        <f t="shared" si="2"/>
        <v>3</v>
      </c>
      <c r="Y134" s="33" t="str">
        <f>IF(T134="","",IF(AND(T134&lt;&gt;'Tabelas auxiliares'!$B$239,T134&lt;&gt;'Tabelas auxiliares'!$B$240),"FOLHA DE PESSOAL",IF(X134='Tabelas auxiliares'!$A$240,"CUSTEIO",IF(X134='Tabelas auxiliares'!$A$239,"INVESTIMENTO","ERRO - VERIFICAR"))))</f>
        <v>CUSTEIO</v>
      </c>
      <c r="Z134" s="237">
        <v>200000</v>
      </c>
      <c r="AA134" s="237">
        <v>138487.22</v>
      </c>
      <c r="AB134" s="237">
        <v>4631.18</v>
      </c>
      <c r="AC134" s="237">
        <v>56881.599999999999</v>
      </c>
    </row>
    <row r="135" spans="1:29" x14ac:dyDescent="0.25">
      <c r="A135" s="234" t="s">
        <v>459</v>
      </c>
      <c r="B135" s="54" t="s">
        <v>251</v>
      </c>
      <c r="C135" s="54" t="s">
        <v>460</v>
      </c>
      <c r="D135" t="s">
        <v>28</v>
      </c>
      <c r="E135" t="s">
        <v>105</v>
      </c>
      <c r="F135" s="33" t="str">
        <f>IFERROR(VLOOKUP(D135,'Tabelas auxiliares'!$A$3:$B$61,2,FALSE),"")</f>
        <v>PU - PREFEITURA UNIVERSITÁRIA</v>
      </c>
      <c r="G135" s="33" t="str">
        <f>IFERROR(VLOOKUP($B135,'Tabelas auxiliares'!$A$65:$C$102,2,FALSE),"")</f>
        <v>ÁGUA / LUZ / GÁS (CONCESSIONÁRIAS)</v>
      </c>
      <c r="H135" s="33" t="str">
        <f>IFERROR(VLOOKUP($B135,'Tabelas auxiliares'!$A$65:$C$102,3,FALSE),"")</f>
        <v>ÁGUA E ESGOTO / ENERGIA ELÉTRICA / GÁS</v>
      </c>
      <c r="I135" s="235" t="s">
        <v>1780</v>
      </c>
      <c r="J135" s="235" t="s">
        <v>1072</v>
      </c>
      <c r="K135" s="235" t="s">
        <v>2160</v>
      </c>
      <c r="L135" s="235" t="s">
        <v>1074</v>
      </c>
      <c r="M135" s="235" t="s">
        <v>1075</v>
      </c>
      <c r="N135" s="235" t="s">
        <v>154</v>
      </c>
      <c r="O135" s="235" t="s">
        <v>155</v>
      </c>
      <c r="P135" s="235" t="s">
        <v>188</v>
      </c>
      <c r="Q135" s="235" t="s">
        <v>156</v>
      </c>
      <c r="R135" s="235" t="s">
        <v>153</v>
      </c>
      <c r="S135" s="235" t="s">
        <v>107</v>
      </c>
      <c r="T135" s="235" t="s">
        <v>216</v>
      </c>
      <c r="U135" s="235" t="s">
        <v>467</v>
      </c>
      <c r="V135" s="235" t="s">
        <v>1076</v>
      </c>
      <c r="W135" s="235" t="s">
        <v>1077</v>
      </c>
      <c r="X135" s="33" t="str">
        <f t="shared" si="2"/>
        <v>3</v>
      </c>
      <c r="Y135" s="33" t="str">
        <f>IF(T135="","",IF(AND(T135&lt;&gt;'Tabelas auxiliares'!$B$239,T135&lt;&gt;'Tabelas auxiliares'!$B$240),"FOLHA DE PESSOAL",IF(X135='Tabelas auxiliares'!$A$240,"CUSTEIO",IF(X135='Tabelas auxiliares'!$A$239,"INVESTIMENTO","ERRO - VERIFICAR"))))</f>
        <v>CUSTEIO</v>
      </c>
      <c r="Z135" s="237">
        <v>75642.23</v>
      </c>
      <c r="AA135" s="237">
        <v>75642.23</v>
      </c>
      <c r="AB135" s="236"/>
      <c r="AC135" s="236"/>
    </row>
    <row r="136" spans="1:29" x14ac:dyDescent="0.25">
      <c r="A136" s="234" t="s">
        <v>459</v>
      </c>
      <c r="B136" s="54" t="s">
        <v>251</v>
      </c>
      <c r="C136" s="54" t="s">
        <v>460</v>
      </c>
      <c r="D136" t="s">
        <v>28</v>
      </c>
      <c r="E136" t="s">
        <v>105</v>
      </c>
      <c r="F136" s="33" t="str">
        <f>IFERROR(VLOOKUP(D136,'Tabelas auxiliares'!$A$3:$B$61,2,FALSE),"")</f>
        <v>PU - PREFEITURA UNIVERSITÁRIA</v>
      </c>
      <c r="G136" s="33" t="str">
        <f>IFERROR(VLOOKUP($B136,'Tabelas auxiliares'!$A$65:$C$102,2,FALSE),"")</f>
        <v>ÁGUA / LUZ / GÁS (CONCESSIONÁRIAS)</v>
      </c>
      <c r="H136" s="33" t="str">
        <f>IFERROR(VLOOKUP($B136,'Tabelas auxiliares'!$A$65:$C$102,3,FALSE),"")</f>
        <v>ÁGUA E ESGOTO / ENERGIA ELÉTRICA / GÁS</v>
      </c>
      <c r="I136" s="235" t="s">
        <v>1780</v>
      </c>
      <c r="J136" s="235" t="s">
        <v>1072</v>
      </c>
      <c r="K136" s="235" t="s">
        <v>2161</v>
      </c>
      <c r="L136" s="235" t="s">
        <v>1074</v>
      </c>
      <c r="M136" s="235" t="s">
        <v>1075</v>
      </c>
      <c r="N136" s="235" t="s">
        <v>154</v>
      </c>
      <c r="O136" s="235" t="s">
        <v>155</v>
      </c>
      <c r="P136" s="235" t="s">
        <v>188</v>
      </c>
      <c r="Q136" s="235" t="s">
        <v>156</v>
      </c>
      <c r="R136" s="235" t="s">
        <v>153</v>
      </c>
      <c r="S136" s="235" t="s">
        <v>107</v>
      </c>
      <c r="T136" s="235" t="s">
        <v>216</v>
      </c>
      <c r="U136" s="235" t="s">
        <v>2154</v>
      </c>
      <c r="V136" s="235" t="s">
        <v>1076</v>
      </c>
      <c r="W136" s="235" t="s">
        <v>1077</v>
      </c>
      <c r="X136" s="33" t="str">
        <f t="shared" si="2"/>
        <v>3</v>
      </c>
      <c r="Y136" s="33" t="str">
        <f>IF(T136="","",IF(AND(T136&lt;&gt;'Tabelas auxiliares'!$B$239,T136&lt;&gt;'Tabelas auxiliares'!$B$240),"FOLHA DE PESSOAL",IF(X136='Tabelas auxiliares'!$A$240,"CUSTEIO",IF(X136='Tabelas auxiliares'!$A$239,"INVESTIMENTO","ERRO - VERIFICAR"))))</f>
        <v>CUSTEIO</v>
      </c>
      <c r="Z136" s="237">
        <v>9048.51</v>
      </c>
      <c r="AA136" s="237">
        <v>9048.51</v>
      </c>
      <c r="AB136" s="236"/>
      <c r="AC136" s="236"/>
    </row>
    <row r="137" spans="1:29" x14ac:dyDescent="0.25">
      <c r="A137" s="234" t="s">
        <v>459</v>
      </c>
      <c r="B137" s="54" t="s">
        <v>251</v>
      </c>
      <c r="C137" s="54" t="s">
        <v>460</v>
      </c>
      <c r="D137" t="s">
        <v>28</v>
      </c>
      <c r="E137" t="s">
        <v>105</v>
      </c>
      <c r="F137" s="33" t="str">
        <f>IFERROR(VLOOKUP(D137,'Tabelas auxiliares'!$A$3:$B$61,2,FALSE),"")</f>
        <v>PU - PREFEITURA UNIVERSITÁRIA</v>
      </c>
      <c r="G137" s="33" t="str">
        <f>IFERROR(VLOOKUP($B137,'Tabelas auxiliares'!$A$65:$C$102,2,FALSE),"")</f>
        <v>ÁGUA / LUZ / GÁS (CONCESSIONÁRIAS)</v>
      </c>
      <c r="H137" s="33" t="str">
        <f>IFERROR(VLOOKUP($B137,'Tabelas auxiliares'!$A$65:$C$102,3,FALSE),"")</f>
        <v>ÁGUA E ESGOTO / ENERGIA ELÉTRICA / GÁS</v>
      </c>
      <c r="I137" s="235" t="s">
        <v>1780</v>
      </c>
      <c r="J137" s="235" t="s">
        <v>1072</v>
      </c>
      <c r="K137" s="235" t="s">
        <v>2162</v>
      </c>
      <c r="L137" s="235" t="s">
        <v>1074</v>
      </c>
      <c r="M137" s="235" t="s">
        <v>1075</v>
      </c>
      <c r="N137" s="235" t="s">
        <v>154</v>
      </c>
      <c r="O137" s="235" t="s">
        <v>155</v>
      </c>
      <c r="P137" s="235" t="s">
        <v>188</v>
      </c>
      <c r="Q137" s="235" t="s">
        <v>156</v>
      </c>
      <c r="R137" s="235" t="s">
        <v>153</v>
      </c>
      <c r="S137" s="235" t="s">
        <v>462</v>
      </c>
      <c r="T137" s="235" t="s">
        <v>152</v>
      </c>
      <c r="U137" s="235" t="s">
        <v>106</v>
      </c>
      <c r="V137" s="235" t="s">
        <v>1076</v>
      </c>
      <c r="W137" s="235" t="s">
        <v>1077</v>
      </c>
      <c r="X137" s="33" t="str">
        <f t="shared" si="2"/>
        <v>3</v>
      </c>
      <c r="Y137" s="33" t="str">
        <f>IF(T137="","",IF(AND(T137&lt;&gt;'Tabelas auxiliares'!$B$239,T137&lt;&gt;'Tabelas auxiliares'!$B$240),"FOLHA DE PESSOAL",IF(X137='Tabelas auxiliares'!$A$240,"CUSTEIO",IF(X137='Tabelas auxiliares'!$A$239,"INVESTIMENTO","ERRO - VERIFICAR"))))</f>
        <v>CUSTEIO</v>
      </c>
      <c r="Z137" s="237">
        <v>62749.34</v>
      </c>
      <c r="AA137" s="236"/>
      <c r="AB137" s="236"/>
      <c r="AC137" s="237">
        <v>62749.34</v>
      </c>
    </row>
    <row r="138" spans="1:29" x14ac:dyDescent="0.25">
      <c r="A138" s="234" t="s">
        <v>459</v>
      </c>
      <c r="B138" s="54" t="s">
        <v>251</v>
      </c>
      <c r="C138" s="54" t="s">
        <v>460</v>
      </c>
      <c r="D138" t="s">
        <v>28</v>
      </c>
      <c r="E138" t="s">
        <v>105</v>
      </c>
      <c r="F138" s="33" t="str">
        <f>IFERROR(VLOOKUP(D138,'Tabelas auxiliares'!$A$3:$B$61,2,FALSE),"")</f>
        <v>PU - PREFEITURA UNIVERSITÁRIA</v>
      </c>
      <c r="G138" s="33" t="str">
        <f>IFERROR(VLOOKUP($B138,'Tabelas auxiliares'!$A$65:$C$102,2,FALSE),"")</f>
        <v>ÁGUA / LUZ / GÁS (CONCESSIONÁRIAS)</v>
      </c>
      <c r="H138" s="33" t="str">
        <f>IFERROR(VLOOKUP($B138,'Tabelas auxiliares'!$A$65:$C$102,3,FALSE),"")</f>
        <v>ÁGUA E ESGOTO / ENERGIA ELÉTRICA / GÁS</v>
      </c>
      <c r="I138" s="235" t="s">
        <v>1780</v>
      </c>
      <c r="J138" s="235" t="s">
        <v>1072</v>
      </c>
      <c r="K138" s="235" t="s">
        <v>2163</v>
      </c>
      <c r="L138" s="235" t="s">
        <v>1074</v>
      </c>
      <c r="M138" s="235" t="s">
        <v>1075</v>
      </c>
      <c r="N138" s="235" t="s">
        <v>154</v>
      </c>
      <c r="O138" s="235" t="s">
        <v>155</v>
      </c>
      <c r="P138" s="235" t="s">
        <v>188</v>
      </c>
      <c r="Q138" s="235" t="s">
        <v>156</v>
      </c>
      <c r="R138" s="235" t="s">
        <v>153</v>
      </c>
      <c r="S138" s="235" t="s">
        <v>801</v>
      </c>
      <c r="T138" s="235" t="s">
        <v>152</v>
      </c>
      <c r="U138" s="235" t="s">
        <v>106</v>
      </c>
      <c r="V138" s="235" t="s">
        <v>1076</v>
      </c>
      <c r="W138" s="235" t="s">
        <v>1077</v>
      </c>
      <c r="X138" s="33" t="str">
        <f t="shared" si="2"/>
        <v>3</v>
      </c>
      <c r="Y138" s="33" t="str">
        <f>IF(T138="","",IF(AND(T138&lt;&gt;'Tabelas auxiliares'!$B$239,T138&lt;&gt;'Tabelas auxiliares'!$B$240),"FOLHA DE PESSOAL",IF(X138='Tabelas auxiliares'!$A$240,"CUSTEIO",IF(X138='Tabelas auxiliares'!$A$239,"INVESTIMENTO","ERRO - VERIFICAR"))))</f>
        <v>CUSTEIO</v>
      </c>
      <c r="Z138" s="237">
        <v>52939.88</v>
      </c>
      <c r="AA138" s="236"/>
      <c r="AB138" s="236"/>
      <c r="AC138" s="237">
        <v>52939.88</v>
      </c>
    </row>
    <row r="139" spans="1:29" x14ac:dyDescent="0.25">
      <c r="A139" s="234" t="s">
        <v>459</v>
      </c>
      <c r="B139" s="54" t="s">
        <v>251</v>
      </c>
      <c r="C139" s="54" t="s">
        <v>460</v>
      </c>
      <c r="D139" t="s">
        <v>28</v>
      </c>
      <c r="E139" t="s">
        <v>105</v>
      </c>
      <c r="F139" s="33" t="str">
        <f>IFERROR(VLOOKUP(D139,'Tabelas auxiliares'!$A$3:$B$61,2,FALSE),"")</f>
        <v>PU - PREFEITURA UNIVERSITÁRIA</v>
      </c>
      <c r="G139" s="33" t="str">
        <f>IFERROR(VLOOKUP($B139,'Tabelas auxiliares'!$A$65:$C$102,2,FALSE),"")</f>
        <v>ÁGUA / LUZ / GÁS (CONCESSIONÁRIAS)</v>
      </c>
      <c r="H139" s="33" t="str">
        <f>IFERROR(VLOOKUP($B139,'Tabelas auxiliares'!$A$65:$C$102,3,FALSE),"")</f>
        <v>ÁGUA E ESGOTO / ENERGIA ELÉTRICA / GÁS</v>
      </c>
      <c r="I139" s="235" t="s">
        <v>1780</v>
      </c>
      <c r="J139" s="235" t="s">
        <v>1072</v>
      </c>
      <c r="K139" s="235" t="s">
        <v>2164</v>
      </c>
      <c r="L139" s="235" t="s">
        <v>1074</v>
      </c>
      <c r="M139" s="235" t="s">
        <v>1075</v>
      </c>
      <c r="N139" s="235" t="s">
        <v>154</v>
      </c>
      <c r="O139" s="235" t="s">
        <v>155</v>
      </c>
      <c r="P139" s="235" t="s">
        <v>188</v>
      </c>
      <c r="Q139" s="235" t="s">
        <v>156</v>
      </c>
      <c r="R139" s="235" t="s">
        <v>153</v>
      </c>
      <c r="S139" s="235" t="s">
        <v>107</v>
      </c>
      <c r="T139" s="235" t="s">
        <v>152</v>
      </c>
      <c r="U139" s="235" t="s">
        <v>106</v>
      </c>
      <c r="V139" s="235" t="s">
        <v>1076</v>
      </c>
      <c r="W139" s="235" t="s">
        <v>1077</v>
      </c>
      <c r="X139" s="33" t="str">
        <f t="shared" si="2"/>
        <v>3</v>
      </c>
      <c r="Y139" s="33" t="str">
        <f>IF(T139="","",IF(AND(T139&lt;&gt;'Tabelas auxiliares'!$B$239,T139&lt;&gt;'Tabelas auxiliares'!$B$240),"FOLHA DE PESSOAL",IF(X139='Tabelas auxiliares'!$A$240,"CUSTEIO",IF(X139='Tabelas auxiliares'!$A$239,"INVESTIMENTO","ERRO - VERIFICAR"))))</f>
        <v>CUSTEIO</v>
      </c>
      <c r="Z139" s="237">
        <v>21112.16</v>
      </c>
      <c r="AA139" s="236"/>
      <c r="AB139" s="236"/>
      <c r="AC139" s="237">
        <v>21112.16</v>
      </c>
    </row>
    <row r="140" spans="1:29" x14ac:dyDescent="0.25">
      <c r="A140" s="234" t="s">
        <v>459</v>
      </c>
      <c r="B140" s="54" t="s">
        <v>251</v>
      </c>
      <c r="C140" s="54" t="s">
        <v>460</v>
      </c>
      <c r="D140" t="s">
        <v>28</v>
      </c>
      <c r="E140" t="s">
        <v>105</v>
      </c>
      <c r="F140" s="33" t="str">
        <f>IFERROR(VLOOKUP(D140,'Tabelas auxiliares'!$A$3:$B$61,2,FALSE),"")</f>
        <v>PU - PREFEITURA UNIVERSITÁRIA</v>
      </c>
      <c r="G140" s="33" t="str">
        <f>IFERROR(VLOOKUP($B140,'Tabelas auxiliares'!$A$65:$C$102,2,FALSE),"")</f>
        <v>ÁGUA / LUZ / GÁS (CONCESSIONÁRIAS)</v>
      </c>
      <c r="H140" s="33" t="str">
        <f>IFERROR(VLOOKUP($B140,'Tabelas auxiliares'!$A$65:$C$102,3,FALSE),"")</f>
        <v>ÁGUA E ESGOTO / ENERGIA ELÉTRICA / GÁS</v>
      </c>
      <c r="I140" s="235" t="s">
        <v>2165</v>
      </c>
      <c r="J140" s="235" t="s">
        <v>2166</v>
      </c>
      <c r="K140" s="235" t="s">
        <v>2167</v>
      </c>
      <c r="L140" s="235" t="s">
        <v>1084</v>
      </c>
      <c r="M140" s="235" t="s">
        <v>1085</v>
      </c>
      <c r="N140" s="235" t="s">
        <v>154</v>
      </c>
      <c r="O140" s="235" t="s">
        <v>155</v>
      </c>
      <c r="P140" s="235" t="s">
        <v>188</v>
      </c>
      <c r="Q140" s="235" t="s">
        <v>156</v>
      </c>
      <c r="R140" s="235" t="s">
        <v>153</v>
      </c>
      <c r="S140" s="235" t="s">
        <v>107</v>
      </c>
      <c r="T140" s="235" t="s">
        <v>152</v>
      </c>
      <c r="U140" s="235" t="s">
        <v>106</v>
      </c>
      <c r="V140" s="235" t="s">
        <v>1086</v>
      </c>
      <c r="W140" s="235" t="s">
        <v>1087</v>
      </c>
      <c r="X140" s="33" t="str">
        <f t="shared" si="2"/>
        <v>3</v>
      </c>
      <c r="Y140" s="33" t="str">
        <f>IF(T140="","",IF(AND(T140&lt;&gt;'Tabelas auxiliares'!$B$239,T140&lt;&gt;'Tabelas auxiliares'!$B$240),"FOLHA DE PESSOAL",IF(X140='Tabelas auxiliares'!$A$240,"CUSTEIO",IF(X140='Tabelas auxiliares'!$A$239,"INVESTIMENTO","ERRO - VERIFICAR"))))</f>
        <v>CUSTEIO</v>
      </c>
      <c r="Z140" s="237">
        <v>110000</v>
      </c>
      <c r="AA140" s="237">
        <v>31368.42</v>
      </c>
      <c r="AB140" s="237">
        <v>5758.77</v>
      </c>
      <c r="AC140" s="237">
        <v>72872.81</v>
      </c>
    </row>
    <row r="141" spans="1:29" x14ac:dyDescent="0.25">
      <c r="A141" s="234" t="s">
        <v>459</v>
      </c>
      <c r="B141" s="54" t="s">
        <v>255</v>
      </c>
      <c r="C141" s="54" t="s">
        <v>796</v>
      </c>
      <c r="D141" t="s">
        <v>8</v>
      </c>
      <c r="E141" t="s">
        <v>105</v>
      </c>
      <c r="F141" s="33" t="str">
        <f>IFERROR(VLOOKUP(D141,'Tabelas auxiliares'!$A$3:$B$61,2,FALSE),"")</f>
        <v>PROPES - PRÓ-REITORIA DE PESQUISA / CEM</v>
      </c>
      <c r="G141" s="33" t="str">
        <f>IFERROR(VLOOKUP($B141,'Tabelas auxiliares'!$A$65:$C$102,2,FALSE),"")</f>
        <v>ASSISTÊNCIA - PESQUISA</v>
      </c>
      <c r="H141" s="33" t="str">
        <f>IFERROR(VLOOKUP($B141,'Tabelas auxiliares'!$A$65:$C$102,3,FALSE),"")</f>
        <v>BOLSAS DE INICIACAO CIENTIFICA / AUXILIO PARA EVENTOS ESTUDANTIS PESQUISA / AUXILIO PARA PARTICIPAÇÃO DE DOCENTES EM EVENTOS DE DIVULGAÇÃO CIENTIFICA E TECNOLÓGICA</v>
      </c>
      <c r="I141" s="235" t="s">
        <v>2024</v>
      </c>
      <c r="J141" s="235" t="s">
        <v>1100</v>
      </c>
      <c r="K141" s="235" t="s">
        <v>2168</v>
      </c>
      <c r="L141" s="235" t="s">
        <v>2169</v>
      </c>
      <c r="M141" s="235" t="s">
        <v>153</v>
      </c>
      <c r="N141" s="235" t="s">
        <v>154</v>
      </c>
      <c r="O141" s="235" t="s">
        <v>155</v>
      </c>
      <c r="P141" s="235" t="s">
        <v>188</v>
      </c>
      <c r="Q141" s="235" t="s">
        <v>156</v>
      </c>
      <c r="R141" s="235" t="s">
        <v>153</v>
      </c>
      <c r="S141" s="235" t="s">
        <v>107</v>
      </c>
      <c r="T141" s="235" t="s">
        <v>152</v>
      </c>
      <c r="U141" s="235" t="s">
        <v>106</v>
      </c>
      <c r="V141" s="235" t="s">
        <v>921</v>
      </c>
      <c r="W141" s="235" t="s">
        <v>922</v>
      </c>
      <c r="X141" s="33" t="str">
        <f t="shared" si="2"/>
        <v>3</v>
      </c>
      <c r="Y141" s="33" t="str">
        <f>IF(T141="","",IF(AND(T141&lt;&gt;'Tabelas auxiliares'!$B$239,T141&lt;&gt;'Tabelas auxiliares'!$B$240),"FOLHA DE PESSOAL",IF(X141='Tabelas auxiliares'!$A$240,"CUSTEIO",IF(X141='Tabelas auxiliares'!$A$239,"INVESTIMENTO","ERRO - VERIFICAR"))))</f>
        <v>CUSTEIO</v>
      </c>
      <c r="Z141" s="237">
        <v>1700</v>
      </c>
      <c r="AA141" s="236"/>
      <c r="AB141" s="236"/>
      <c r="AC141" s="237">
        <v>1700</v>
      </c>
    </row>
    <row r="142" spans="1:29" x14ac:dyDescent="0.25">
      <c r="A142" s="234" t="s">
        <v>459</v>
      </c>
      <c r="B142" s="54" t="s">
        <v>255</v>
      </c>
      <c r="C142" s="54" t="s">
        <v>796</v>
      </c>
      <c r="D142" t="s">
        <v>8</v>
      </c>
      <c r="E142" t="s">
        <v>105</v>
      </c>
      <c r="F142" s="33" t="str">
        <f>IFERROR(VLOOKUP(D142,'Tabelas auxiliares'!$A$3:$B$61,2,FALSE),"")</f>
        <v>PROPES - PRÓ-REITORIA DE PESQUISA / CEM</v>
      </c>
      <c r="G142" s="33" t="str">
        <f>IFERROR(VLOOKUP($B142,'Tabelas auxiliares'!$A$65:$C$102,2,FALSE),"")</f>
        <v>ASSISTÊNCIA - PESQUISA</v>
      </c>
      <c r="H142" s="33" t="str">
        <f>IFERROR(VLOOKUP($B142,'Tabelas auxiliares'!$A$65:$C$102,3,FALSE),"")</f>
        <v>BOLSAS DE INICIACAO CIENTIFICA / AUXILIO PARA EVENTOS ESTUDANTIS PESQUISA / AUXILIO PARA PARTICIPAÇÃO DE DOCENTES EM EVENTOS DE DIVULGAÇÃO CIENTIFICA E TECNOLÓGICA</v>
      </c>
      <c r="I142" s="235" t="s">
        <v>1881</v>
      </c>
      <c r="J142" s="235" t="s">
        <v>1103</v>
      </c>
      <c r="K142" s="235" t="s">
        <v>2170</v>
      </c>
      <c r="L142" s="235" t="s">
        <v>1105</v>
      </c>
      <c r="M142" s="235" t="s">
        <v>153</v>
      </c>
      <c r="N142" s="235" t="s">
        <v>154</v>
      </c>
      <c r="O142" s="235" t="s">
        <v>155</v>
      </c>
      <c r="P142" s="235" t="s">
        <v>188</v>
      </c>
      <c r="Q142" s="235" t="s">
        <v>156</v>
      </c>
      <c r="R142" s="235" t="s">
        <v>153</v>
      </c>
      <c r="S142" s="235" t="s">
        <v>107</v>
      </c>
      <c r="T142" s="235" t="s">
        <v>152</v>
      </c>
      <c r="U142" s="235" t="s">
        <v>106</v>
      </c>
      <c r="V142" s="235" t="s">
        <v>921</v>
      </c>
      <c r="W142" s="235" t="s">
        <v>922</v>
      </c>
      <c r="X142" s="33" t="str">
        <f t="shared" si="2"/>
        <v>3</v>
      </c>
      <c r="Y142" s="33" t="str">
        <f>IF(T142="","",IF(AND(T142&lt;&gt;'Tabelas auxiliares'!$B$239,T142&lt;&gt;'Tabelas auxiliares'!$B$240),"FOLHA DE PESSOAL",IF(X142='Tabelas auxiliares'!$A$240,"CUSTEIO",IF(X142='Tabelas auxiliares'!$A$239,"INVESTIMENTO","ERRO - VERIFICAR"))))</f>
        <v>CUSTEIO</v>
      </c>
      <c r="Z142" s="237">
        <v>800</v>
      </c>
      <c r="AA142" s="236"/>
      <c r="AB142" s="236"/>
      <c r="AC142" s="237">
        <v>800</v>
      </c>
    </row>
    <row r="143" spans="1:29" x14ac:dyDescent="0.25">
      <c r="A143" s="234" t="s">
        <v>459</v>
      </c>
      <c r="B143" s="54" t="s">
        <v>255</v>
      </c>
      <c r="C143" s="54" t="s">
        <v>796</v>
      </c>
      <c r="D143" t="s">
        <v>8</v>
      </c>
      <c r="E143" t="s">
        <v>105</v>
      </c>
      <c r="F143" s="33" t="str">
        <f>IFERROR(VLOOKUP(D143,'Tabelas auxiliares'!$A$3:$B$61,2,FALSE),"")</f>
        <v>PROPES - PRÓ-REITORIA DE PESQUISA / CEM</v>
      </c>
      <c r="G143" s="33" t="str">
        <f>IFERROR(VLOOKUP($B143,'Tabelas auxiliares'!$A$65:$C$102,2,FALSE),"")</f>
        <v>ASSISTÊNCIA - PESQUISA</v>
      </c>
      <c r="H143" s="33" t="str">
        <f>IFERROR(VLOOKUP($B143,'Tabelas auxiliares'!$A$65:$C$102,3,FALSE),"")</f>
        <v>BOLSAS DE INICIACAO CIENTIFICA / AUXILIO PARA EVENTOS ESTUDANTIS PESQUISA / AUXILIO PARA PARTICIPAÇÃO DE DOCENTES EM EVENTOS DE DIVULGAÇÃO CIENTIFICA E TECNOLÓGICA</v>
      </c>
      <c r="I143" s="235" t="s">
        <v>1786</v>
      </c>
      <c r="J143" s="235" t="s">
        <v>1106</v>
      </c>
      <c r="K143" s="235" t="s">
        <v>2171</v>
      </c>
      <c r="L143" s="235" t="s">
        <v>1108</v>
      </c>
      <c r="M143" s="235" t="s">
        <v>153</v>
      </c>
      <c r="N143" s="235" t="s">
        <v>154</v>
      </c>
      <c r="O143" s="235" t="s">
        <v>155</v>
      </c>
      <c r="P143" s="235" t="s">
        <v>188</v>
      </c>
      <c r="Q143" s="235" t="s">
        <v>156</v>
      </c>
      <c r="R143" s="235" t="s">
        <v>153</v>
      </c>
      <c r="S143" s="235" t="s">
        <v>462</v>
      </c>
      <c r="T143" s="235" t="s">
        <v>152</v>
      </c>
      <c r="U143" s="235" t="s">
        <v>106</v>
      </c>
      <c r="V143" s="235" t="s">
        <v>921</v>
      </c>
      <c r="W143" s="235" t="s">
        <v>922</v>
      </c>
      <c r="X143" s="33" t="str">
        <f t="shared" si="2"/>
        <v>3</v>
      </c>
      <c r="Y143" s="33" t="str">
        <f>IF(T143="","",IF(AND(T143&lt;&gt;'Tabelas auxiliares'!$B$239,T143&lt;&gt;'Tabelas auxiliares'!$B$240),"FOLHA DE PESSOAL",IF(X143='Tabelas auxiliares'!$A$240,"CUSTEIO",IF(X143='Tabelas auxiliares'!$A$239,"INVESTIMENTO","ERRO - VERIFICAR"))))</f>
        <v>CUSTEIO</v>
      </c>
      <c r="Z143" s="237">
        <v>5600</v>
      </c>
      <c r="AA143" s="237">
        <v>3200</v>
      </c>
      <c r="AB143" s="236"/>
      <c r="AC143" s="237">
        <v>2400</v>
      </c>
    </row>
    <row r="144" spans="1:29" x14ac:dyDescent="0.25">
      <c r="A144" s="234" t="s">
        <v>459</v>
      </c>
      <c r="B144" s="54" t="s">
        <v>255</v>
      </c>
      <c r="C144" s="54" t="s">
        <v>796</v>
      </c>
      <c r="D144" t="s">
        <v>8</v>
      </c>
      <c r="E144" t="s">
        <v>105</v>
      </c>
      <c r="F144" s="33" t="str">
        <f>IFERROR(VLOOKUP(D144,'Tabelas auxiliares'!$A$3:$B$61,2,FALSE),"")</f>
        <v>PROPES - PRÓ-REITORIA DE PESQUISA / CEM</v>
      </c>
      <c r="G144" s="33" t="str">
        <f>IFERROR(VLOOKUP($B144,'Tabelas auxiliares'!$A$65:$C$102,2,FALSE),"")</f>
        <v>ASSISTÊNCIA - PESQUISA</v>
      </c>
      <c r="H144" s="33" t="str">
        <f>IFERROR(VLOOKUP($B144,'Tabelas auxiliares'!$A$65:$C$102,3,FALSE),"")</f>
        <v>BOLSAS DE INICIACAO CIENTIFICA / AUXILIO PARA EVENTOS ESTUDANTIS PESQUISA / AUXILIO PARA PARTICIPAÇÃO DE DOCENTES EM EVENTOS DE DIVULGAÇÃO CIENTIFICA E TECNOLÓGICA</v>
      </c>
      <c r="I144" s="235" t="s">
        <v>2172</v>
      </c>
      <c r="J144" s="235" t="s">
        <v>1106</v>
      </c>
      <c r="K144" s="235" t="s">
        <v>2173</v>
      </c>
      <c r="L144" s="235" t="s">
        <v>1110</v>
      </c>
      <c r="M144" s="235" t="s">
        <v>153</v>
      </c>
      <c r="N144" s="235" t="s">
        <v>154</v>
      </c>
      <c r="O144" s="235" t="s">
        <v>155</v>
      </c>
      <c r="P144" s="235" t="s">
        <v>188</v>
      </c>
      <c r="Q144" s="235" t="s">
        <v>156</v>
      </c>
      <c r="R144" s="235" t="s">
        <v>153</v>
      </c>
      <c r="S144" s="235" t="s">
        <v>462</v>
      </c>
      <c r="T144" s="235" t="s">
        <v>152</v>
      </c>
      <c r="U144" s="235" t="s">
        <v>106</v>
      </c>
      <c r="V144" s="235" t="s">
        <v>921</v>
      </c>
      <c r="W144" s="235" t="s">
        <v>922</v>
      </c>
      <c r="X144" s="33" t="str">
        <f t="shared" si="2"/>
        <v>3</v>
      </c>
      <c r="Y144" s="33" t="str">
        <f>IF(T144="","",IF(AND(T144&lt;&gt;'Tabelas auxiliares'!$B$239,T144&lt;&gt;'Tabelas auxiliares'!$B$240),"FOLHA DE PESSOAL",IF(X144='Tabelas auxiliares'!$A$240,"CUSTEIO",IF(X144='Tabelas auxiliares'!$A$239,"INVESTIMENTO","ERRO - VERIFICAR"))))</f>
        <v>CUSTEIO</v>
      </c>
      <c r="Z144" s="237">
        <v>5200</v>
      </c>
      <c r="AA144" s="236"/>
      <c r="AB144" s="236"/>
      <c r="AC144" s="237">
        <v>5200</v>
      </c>
    </row>
    <row r="145" spans="1:29" x14ac:dyDescent="0.25">
      <c r="A145" s="234" t="s">
        <v>459</v>
      </c>
      <c r="B145" s="54" t="s">
        <v>255</v>
      </c>
      <c r="C145" s="54" t="s">
        <v>796</v>
      </c>
      <c r="D145" t="s">
        <v>8</v>
      </c>
      <c r="E145" t="s">
        <v>105</v>
      </c>
      <c r="F145" s="33" t="str">
        <f>IFERROR(VLOOKUP(D145,'Tabelas auxiliares'!$A$3:$B$61,2,FALSE),"")</f>
        <v>PROPES - PRÓ-REITORIA DE PESQUISA / CEM</v>
      </c>
      <c r="G145" s="33" t="str">
        <f>IFERROR(VLOOKUP($B145,'Tabelas auxiliares'!$A$65:$C$102,2,FALSE),"")</f>
        <v>ASSISTÊNCIA - PESQUISA</v>
      </c>
      <c r="H145" s="33" t="str">
        <f>IFERROR(VLOOKUP($B145,'Tabelas auxiliares'!$A$65:$C$102,3,FALSE),"")</f>
        <v>BOLSAS DE INICIACAO CIENTIFICA / AUXILIO PARA EVENTOS ESTUDANTIS PESQUISA / AUXILIO PARA PARTICIPAÇÃO DE DOCENTES EM EVENTOS DE DIVULGAÇÃO CIENTIFICA E TECNOLÓGICA</v>
      </c>
      <c r="I145" s="235" t="s">
        <v>2172</v>
      </c>
      <c r="J145" s="235" t="s">
        <v>1106</v>
      </c>
      <c r="K145" s="235" t="s">
        <v>2174</v>
      </c>
      <c r="L145" s="235" t="s">
        <v>1112</v>
      </c>
      <c r="M145" s="235" t="s">
        <v>153</v>
      </c>
      <c r="N145" s="235" t="s">
        <v>154</v>
      </c>
      <c r="O145" s="235" t="s">
        <v>155</v>
      </c>
      <c r="P145" s="235" t="s">
        <v>188</v>
      </c>
      <c r="Q145" s="235" t="s">
        <v>156</v>
      </c>
      <c r="R145" s="235" t="s">
        <v>153</v>
      </c>
      <c r="S145" s="235" t="s">
        <v>462</v>
      </c>
      <c r="T145" s="235" t="s">
        <v>152</v>
      </c>
      <c r="U145" s="235" t="s">
        <v>106</v>
      </c>
      <c r="V145" s="235" t="s">
        <v>921</v>
      </c>
      <c r="W145" s="235" t="s">
        <v>922</v>
      </c>
      <c r="X145" s="33" t="str">
        <f t="shared" si="2"/>
        <v>3</v>
      </c>
      <c r="Y145" s="33" t="str">
        <f>IF(T145="","",IF(AND(T145&lt;&gt;'Tabelas auxiliares'!$B$239,T145&lt;&gt;'Tabelas auxiliares'!$B$240),"FOLHA DE PESSOAL",IF(X145='Tabelas auxiliares'!$A$240,"CUSTEIO",IF(X145='Tabelas auxiliares'!$A$239,"INVESTIMENTO","ERRO - VERIFICAR"))))</f>
        <v>CUSTEIO</v>
      </c>
      <c r="Z145" s="237">
        <v>6200</v>
      </c>
      <c r="AA145" s="236"/>
      <c r="AB145" s="236"/>
      <c r="AC145" s="237">
        <v>6200</v>
      </c>
    </row>
    <row r="146" spans="1:29" x14ac:dyDescent="0.25">
      <c r="A146" s="234" t="s">
        <v>459</v>
      </c>
      <c r="B146" s="54" t="s">
        <v>255</v>
      </c>
      <c r="C146" s="54" t="s">
        <v>796</v>
      </c>
      <c r="D146" t="s">
        <v>8</v>
      </c>
      <c r="E146" t="s">
        <v>105</v>
      </c>
      <c r="F146" s="33" t="str">
        <f>IFERROR(VLOOKUP(D146,'Tabelas auxiliares'!$A$3:$B$61,2,FALSE),"")</f>
        <v>PROPES - PRÓ-REITORIA DE PESQUISA / CEM</v>
      </c>
      <c r="G146" s="33" t="str">
        <f>IFERROR(VLOOKUP($B146,'Tabelas auxiliares'!$A$65:$C$102,2,FALSE),"")</f>
        <v>ASSISTÊNCIA - PESQUISA</v>
      </c>
      <c r="H146" s="33" t="str">
        <f>IFERROR(VLOOKUP($B146,'Tabelas auxiliares'!$A$65:$C$102,3,FALSE),"")</f>
        <v>BOLSAS DE INICIACAO CIENTIFICA / AUXILIO PARA EVENTOS ESTUDANTIS PESQUISA / AUXILIO PARA PARTICIPAÇÃO DE DOCENTES EM EVENTOS DE DIVULGAÇÃO CIENTIFICA E TECNOLÓGICA</v>
      </c>
      <c r="I146" s="235" t="s">
        <v>2172</v>
      </c>
      <c r="J146" s="235" t="s">
        <v>1106</v>
      </c>
      <c r="K146" s="235" t="s">
        <v>2175</v>
      </c>
      <c r="L146" s="235" t="s">
        <v>1114</v>
      </c>
      <c r="M146" s="235" t="s">
        <v>153</v>
      </c>
      <c r="N146" s="235" t="s">
        <v>154</v>
      </c>
      <c r="O146" s="235" t="s">
        <v>155</v>
      </c>
      <c r="P146" s="235" t="s">
        <v>188</v>
      </c>
      <c r="Q146" s="235" t="s">
        <v>156</v>
      </c>
      <c r="R146" s="235" t="s">
        <v>153</v>
      </c>
      <c r="S146" s="235" t="s">
        <v>462</v>
      </c>
      <c r="T146" s="235" t="s">
        <v>152</v>
      </c>
      <c r="U146" s="235" t="s">
        <v>106</v>
      </c>
      <c r="V146" s="235" t="s">
        <v>921</v>
      </c>
      <c r="W146" s="235" t="s">
        <v>922</v>
      </c>
      <c r="X146" s="33" t="str">
        <f t="shared" si="2"/>
        <v>3</v>
      </c>
      <c r="Y146" s="33" t="str">
        <f>IF(T146="","",IF(AND(T146&lt;&gt;'Tabelas auxiliares'!$B$239,T146&lt;&gt;'Tabelas auxiliares'!$B$240),"FOLHA DE PESSOAL",IF(X146='Tabelas auxiliares'!$A$240,"CUSTEIO",IF(X146='Tabelas auxiliares'!$A$239,"INVESTIMENTO","ERRO - VERIFICAR"))))</f>
        <v>CUSTEIO</v>
      </c>
      <c r="Z146" s="237">
        <v>10400</v>
      </c>
      <c r="AA146" s="236"/>
      <c r="AB146" s="236"/>
      <c r="AC146" s="237">
        <v>10400</v>
      </c>
    </row>
    <row r="147" spans="1:29" x14ac:dyDescent="0.25">
      <c r="A147" s="234" t="s">
        <v>459</v>
      </c>
      <c r="B147" s="54" t="s">
        <v>255</v>
      </c>
      <c r="C147" s="54" t="s">
        <v>796</v>
      </c>
      <c r="D147" t="s">
        <v>8</v>
      </c>
      <c r="E147" t="s">
        <v>105</v>
      </c>
      <c r="F147" s="33" t="str">
        <f>IFERROR(VLOOKUP(D147,'Tabelas auxiliares'!$A$3:$B$61,2,FALSE),"")</f>
        <v>PROPES - PRÓ-REITORIA DE PESQUISA / CEM</v>
      </c>
      <c r="G147" s="33" t="str">
        <f>IFERROR(VLOOKUP($B147,'Tabelas auxiliares'!$A$65:$C$102,2,FALSE),"")</f>
        <v>ASSISTÊNCIA - PESQUISA</v>
      </c>
      <c r="H147" s="33" t="str">
        <f>IFERROR(VLOOKUP($B147,'Tabelas auxiliares'!$A$65:$C$102,3,FALSE),"")</f>
        <v>BOLSAS DE INICIACAO CIENTIFICA / AUXILIO PARA EVENTOS ESTUDANTIS PESQUISA / AUXILIO PARA PARTICIPAÇÃO DE DOCENTES EM EVENTOS DE DIVULGAÇÃO CIENTIFICA E TECNOLÓGICA</v>
      </c>
      <c r="I147" s="235" t="s">
        <v>1771</v>
      </c>
      <c r="J147" s="235" t="s">
        <v>1100</v>
      </c>
      <c r="K147" s="235" t="s">
        <v>2176</v>
      </c>
      <c r="L147" s="235" t="s">
        <v>2169</v>
      </c>
      <c r="M147" s="235" t="s">
        <v>153</v>
      </c>
      <c r="N147" s="235" t="s">
        <v>157</v>
      </c>
      <c r="O147" s="235" t="s">
        <v>918</v>
      </c>
      <c r="P147" s="235" t="s">
        <v>919</v>
      </c>
      <c r="Q147" s="235" t="s">
        <v>156</v>
      </c>
      <c r="R147" s="235" t="s">
        <v>153</v>
      </c>
      <c r="S147" s="235" t="s">
        <v>107</v>
      </c>
      <c r="T147" s="235" t="s">
        <v>152</v>
      </c>
      <c r="U147" s="235" t="s">
        <v>1774</v>
      </c>
      <c r="V147" s="235" t="s">
        <v>921</v>
      </c>
      <c r="W147" s="235" t="s">
        <v>922</v>
      </c>
      <c r="X147" s="33" t="str">
        <f t="shared" si="2"/>
        <v>3</v>
      </c>
      <c r="Y147" s="33" t="str">
        <f>IF(T147="","",IF(AND(T147&lt;&gt;'Tabelas auxiliares'!$B$239,T147&lt;&gt;'Tabelas auxiliares'!$B$240),"FOLHA DE PESSOAL",IF(X147='Tabelas auxiliares'!$A$240,"CUSTEIO",IF(X147='Tabelas auxiliares'!$A$239,"INVESTIMENTO","ERRO - VERIFICAR"))))</f>
        <v>CUSTEIO</v>
      </c>
      <c r="Z147" s="237">
        <v>2100</v>
      </c>
      <c r="AA147" s="236"/>
      <c r="AB147" s="236"/>
      <c r="AC147" s="237">
        <v>2100</v>
      </c>
    </row>
    <row r="148" spans="1:29" x14ac:dyDescent="0.25">
      <c r="A148" s="234" t="s">
        <v>459</v>
      </c>
      <c r="B148" s="54" t="s">
        <v>255</v>
      </c>
      <c r="C148" s="54" t="s">
        <v>796</v>
      </c>
      <c r="D148" t="s">
        <v>8</v>
      </c>
      <c r="E148" t="s">
        <v>105</v>
      </c>
      <c r="F148" s="33" t="str">
        <f>IFERROR(VLOOKUP(D148,'Tabelas auxiliares'!$A$3:$B$61,2,FALSE),"")</f>
        <v>PROPES - PRÓ-REITORIA DE PESQUISA / CEM</v>
      </c>
      <c r="G148" s="33" t="str">
        <f>IFERROR(VLOOKUP($B148,'Tabelas auxiliares'!$A$65:$C$102,2,FALSE),"")</f>
        <v>ASSISTÊNCIA - PESQUISA</v>
      </c>
      <c r="H148" s="33" t="str">
        <f>IFERROR(VLOOKUP($B148,'Tabelas auxiliares'!$A$65:$C$102,3,FALSE),"")</f>
        <v>BOLSAS DE INICIACAO CIENTIFICA / AUXILIO PARA EVENTOS ESTUDANTIS PESQUISA / AUXILIO PARA PARTICIPAÇÃO DE DOCENTES EM EVENTOS DE DIVULGAÇÃO CIENTIFICA E TECNOLÓGICA</v>
      </c>
      <c r="I148" s="235" t="s">
        <v>1771</v>
      </c>
      <c r="J148" s="235" t="s">
        <v>1103</v>
      </c>
      <c r="K148" s="235" t="s">
        <v>2177</v>
      </c>
      <c r="L148" s="235" t="s">
        <v>1105</v>
      </c>
      <c r="M148" s="235" t="s">
        <v>153</v>
      </c>
      <c r="N148" s="235" t="s">
        <v>154</v>
      </c>
      <c r="O148" s="235" t="s">
        <v>155</v>
      </c>
      <c r="P148" s="235" t="s">
        <v>188</v>
      </c>
      <c r="Q148" s="235" t="s">
        <v>156</v>
      </c>
      <c r="R148" s="235" t="s">
        <v>153</v>
      </c>
      <c r="S148" s="235" t="s">
        <v>462</v>
      </c>
      <c r="T148" s="235" t="s">
        <v>152</v>
      </c>
      <c r="U148" s="235" t="s">
        <v>106</v>
      </c>
      <c r="V148" s="235" t="s">
        <v>921</v>
      </c>
      <c r="W148" s="235" t="s">
        <v>922</v>
      </c>
      <c r="X148" s="33" t="str">
        <f t="shared" si="2"/>
        <v>3</v>
      </c>
      <c r="Y148" s="33" t="str">
        <f>IF(T148="","",IF(AND(T148&lt;&gt;'Tabelas auxiliares'!$B$239,T148&lt;&gt;'Tabelas auxiliares'!$B$240),"FOLHA DE PESSOAL",IF(X148='Tabelas auxiliares'!$A$240,"CUSTEIO",IF(X148='Tabelas auxiliares'!$A$239,"INVESTIMENTO","ERRO - VERIFICAR"))))</f>
        <v>CUSTEIO</v>
      </c>
      <c r="Z148" s="237">
        <v>800</v>
      </c>
      <c r="AA148" s="236"/>
      <c r="AB148" s="236"/>
      <c r="AC148" s="237">
        <v>800</v>
      </c>
    </row>
    <row r="149" spans="1:29" x14ac:dyDescent="0.25">
      <c r="A149" s="234" t="s">
        <v>459</v>
      </c>
      <c r="B149" s="54" t="s">
        <v>255</v>
      </c>
      <c r="C149" s="54" t="s">
        <v>796</v>
      </c>
      <c r="D149" t="s">
        <v>14</v>
      </c>
      <c r="E149" t="s">
        <v>105</v>
      </c>
      <c r="F149" s="33" t="str">
        <f>IFERROR(VLOOKUP(D149,'Tabelas auxiliares'!$A$3:$B$61,2,FALSE),"")</f>
        <v>NÚCLEOS ESTRATÉGICOS</v>
      </c>
      <c r="G149" s="33" t="str">
        <f>IFERROR(VLOOKUP($B149,'Tabelas auxiliares'!$A$65:$C$102,2,FALSE),"")</f>
        <v>ASSISTÊNCIA - PESQUISA</v>
      </c>
      <c r="H149" s="33" t="str">
        <f>IFERROR(VLOOKUP($B149,'Tabelas auxiliares'!$A$65:$C$102,3,FALSE),"")</f>
        <v>BOLSAS DE INICIACAO CIENTIFICA / AUXILIO PARA EVENTOS ESTUDANTIS PESQUISA / AUXILIO PARA PARTICIPAÇÃO DE DOCENTES EM EVENTOS DE DIVULGAÇÃO CIENTIFICA E TECNOLÓGICA</v>
      </c>
      <c r="I149" s="235" t="s">
        <v>474</v>
      </c>
      <c r="J149" s="235" t="s">
        <v>1118</v>
      </c>
      <c r="K149" s="235" t="s">
        <v>2178</v>
      </c>
      <c r="L149" s="235" t="s">
        <v>1120</v>
      </c>
      <c r="M149" s="235" t="s">
        <v>153</v>
      </c>
      <c r="N149" s="235" t="s">
        <v>157</v>
      </c>
      <c r="O149" s="235" t="s">
        <v>918</v>
      </c>
      <c r="P149" s="235" t="s">
        <v>919</v>
      </c>
      <c r="Q149" s="235" t="s">
        <v>156</v>
      </c>
      <c r="R149" s="235" t="s">
        <v>153</v>
      </c>
      <c r="S149" s="235" t="s">
        <v>107</v>
      </c>
      <c r="T149" s="235" t="s">
        <v>152</v>
      </c>
      <c r="U149" s="235" t="s">
        <v>1774</v>
      </c>
      <c r="V149" s="235" t="s">
        <v>921</v>
      </c>
      <c r="W149" s="235" t="s">
        <v>922</v>
      </c>
      <c r="X149" s="33" t="str">
        <f t="shared" si="2"/>
        <v>3</v>
      </c>
      <c r="Y149" s="33" t="str">
        <f>IF(T149="","",IF(AND(T149&lt;&gt;'Tabelas auxiliares'!$B$239,T149&lt;&gt;'Tabelas auxiliares'!$B$240),"FOLHA DE PESSOAL",IF(X149='Tabelas auxiliares'!$A$240,"CUSTEIO",IF(X149='Tabelas auxiliares'!$A$239,"INVESTIMENTO","ERRO - VERIFICAR"))))</f>
        <v>CUSTEIO</v>
      </c>
      <c r="Z149" s="237">
        <v>15000</v>
      </c>
      <c r="AA149" s="237">
        <v>10800</v>
      </c>
      <c r="AB149" s="237">
        <v>2100</v>
      </c>
      <c r="AC149" s="237">
        <v>2100</v>
      </c>
    </row>
    <row r="150" spans="1:29" x14ac:dyDescent="0.25">
      <c r="A150" s="234" t="s">
        <v>459</v>
      </c>
      <c r="B150" s="54" t="s">
        <v>255</v>
      </c>
      <c r="C150" s="54" t="s">
        <v>796</v>
      </c>
      <c r="D150" t="s">
        <v>14</v>
      </c>
      <c r="E150" t="s">
        <v>105</v>
      </c>
      <c r="F150" s="33" t="str">
        <f>IFERROR(VLOOKUP(D150,'Tabelas auxiliares'!$A$3:$B$61,2,FALSE),"")</f>
        <v>NÚCLEOS ESTRATÉGICOS</v>
      </c>
      <c r="G150" s="33" t="str">
        <f>IFERROR(VLOOKUP($B150,'Tabelas auxiliares'!$A$65:$C$102,2,FALSE),"")</f>
        <v>ASSISTÊNCIA - PESQUISA</v>
      </c>
      <c r="H150" s="33" t="str">
        <f>IFERROR(VLOOKUP($B150,'Tabelas auxiliares'!$A$65:$C$102,3,FALSE),"")</f>
        <v>BOLSAS DE INICIACAO CIENTIFICA / AUXILIO PARA EVENTOS ESTUDANTIS PESQUISA / AUXILIO PARA PARTICIPAÇÃO DE DOCENTES EM EVENTOS DE DIVULGAÇÃO CIENTIFICA E TECNOLÓGICA</v>
      </c>
      <c r="I150" s="235" t="s">
        <v>481</v>
      </c>
      <c r="J150" s="235" t="s">
        <v>1121</v>
      </c>
      <c r="K150" s="235" t="s">
        <v>2179</v>
      </c>
      <c r="L150" s="235" t="s">
        <v>2180</v>
      </c>
      <c r="M150" s="235" t="s">
        <v>153</v>
      </c>
      <c r="N150" s="235" t="s">
        <v>154</v>
      </c>
      <c r="O150" s="235" t="s">
        <v>155</v>
      </c>
      <c r="P150" s="235" t="s">
        <v>188</v>
      </c>
      <c r="Q150" s="235" t="s">
        <v>156</v>
      </c>
      <c r="R150" s="235" t="s">
        <v>153</v>
      </c>
      <c r="S150" s="235" t="s">
        <v>107</v>
      </c>
      <c r="T150" s="235" t="s">
        <v>152</v>
      </c>
      <c r="U150" s="235" t="s">
        <v>106</v>
      </c>
      <c r="V150" s="235" t="s">
        <v>921</v>
      </c>
      <c r="W150" s="235" t="s">
        <v>922</v>
      </c>
      <c r="X150" s="33" t="str">
        <f t="shared" si="2"/>
        <v>3</v>
      </c>
      <c r="Y150" s="33" t="str">
        <f>IF(T150="","",IF(AND(T150&lt;&gt;'Tabelas auxiliares'!$B$239,T150&lt;&gt;'Tabelas auxiliares'!$B$240),"FOLHA DE PESSOAL",IF(X150='Tabelas auxiliares'!$A$240,"CUSTEIO",IF(X150='Tabelas auxiliares'!$A$239,"INVESTIMENTO","ERRO - VERIFICAR"))))</f>
        <v>CUSTEIO</v>
      </c>
      <c r="Z150" s="237">
        <v>8500</v>
      </c>
      <c r="AA150" s="237">
        <v>4300</v>
      </c>
      <c r="AB150" s="237">
        <v>2100</v>
      </c>
      <c r="AC150" s="237">
        <v>2100</v>
      </c>
    </row>
    <row r="151" spans="1:29" x14ac:dyDescent="0.25">
      <c r="A151" s="234" t="s">
        <v>459</v>
      </c>
      <c r="B151" s="54" t="s">
        <v>256</v>
      </c>
      <c r="C151" s="54" t="s">
        <v>460</v>
      </c>
      <c r="D151" t="s">
        <v>50</v>
      </c>
      <c r="E151" t="s">
        <v>105</v>
      </c>
      <c r="F151" s="33" t="str">
        <f>IFERROR(VLOOKUP(D151,'Tabelas auxiliares'!$A$3:$B$61,2,FALSE),"")</f>
        <v>EDITORA DA UFABC</v>
      </c>
      <c r="G151" s="33" t="str">
        <f>IFERROR(VLOOKUP($B151,'Tabelas auxiliares'!$A$65:$C$102,2,FALSE),"")</f>
        <v>ASSISTÊNCIA - EXTENSÃO</v>
      </c>
      <c r="H151" s="33" t="str">
        <f>IFERROR(VLOOKUP($B151,'Tabelas auxiliares'!$A$65:$C$102,3,FALSE),"")</f>
        <v xml:space="preserve">BOLSAS DE EXTENSAO / TAXA DE INSCRICAO DE EVENTOS / AUXILIO PARA EVENTO </v>
      </c>
      <c r="I151" s="235" t="s">
        <v>2181</v>
      </c>
      <c r="J151" s="235" t="s">
        <v>2182</v>
      </c>
      <c r="K151" s="235" t="s">
        <v>2183</v>
      </c>
      <c r="L151" s="235" t="s">
        <v>2184</v>
      </c>
      <c r="M151" s="235" t="s">
        <v>1552</v>
      </c>
      <c r="N151" s="235" t="s">
        <v>154</v>
      </c>
      <c r="O151" s="235" t="s">
        <v>155</v>
      </c>
      <c r="P151" s="235" t="s">
        <v>188</v>
      </c>
      <c r="Q151" s="235" t="s">
        <v>156</v>
      </c>
      <c r="R151" s="235" t="s">
        <v>153</v>
      </c>
      <c r="S151" s="235" t="s">
        <v>107</v>
      </c>
      <c r="T151" s="235" t="s">
        <v>152</v>
      </c>
      <c r="U151" s="235" t="s">
        <v>106</v>
      </c>
      <c r="V151" s="235" t="s">
        <v>1553</v>
      </c>
      <c r="W151" s="235" t="s">
        <v>1554</v>
      </c>
      <c r="X151" s="33" t="str">
        <f t="shared" si="2"/>
        <v>3</v>
      </c>
      <c r="Y151" s="33" t="str">
        <f>IF(T151="","",IF(AND(T151&lt;&gt;'Tabelas auxiliares'!$B$239,T151&lt;&gt;'Tabelas auxiliares'!$B$240),"FOLHA DE PESSOAL",IF(X151='Tabelas auxiliares'!$A$240,"CUSTEIO",IF(X151='Tabelas auxiliares'!$A$239,"INVESTIMENTO","ERRO - VERIFICAR"))))</f>
        <v>CUSTEIO</v>
      </c>
      <c r="Z151" s="237">
        <v>180</v>
      </c>
      <c r="AA151" s="237">
        <v>180</v>
      </c>
      <c r="AB151" s="236"/>
      <c r="AC151" s="236"/>
    </row>
    <row r="152" spans="1:29" x14ac:dyDescent="0.25">
      <c r="A152" s="234" t="s">
        <v>459</v>
      </c>
      <c r="B152" s="54" t="s">
        <v>256</v>
      </c>
      <c r="C152" s="54" t="s">
        <v>907</v>
      </c>
      <c r="D152" t="s">
        <v>48</v>
      </c>
      <c r="E152" t="s">
        <v>105</v>
      </c>
      <c r="F152" s="33" t="str">
        <f>IFERROR(VLOOKUP(D152,'Tabelas auxiliares'!$A$3:$B$61,2,FALSE),"")</f>
        <v>PROEC - PRÓ-REITORIA DE EXTENSÃO E CULTURA</v>
      </c>
      <c r="G152" s="33" t="str">
        <f>IFERROR(VLOOKUP($B152,'Tabelas auxiliares'!$A$65:$C$102,2,FALSE),"")</f>
        <v>ASSISTÊNCIA - EXTENSÃO</v>
      </c>
      <c r="H152" s="33" t="str">
        <f>IFERROR(VLOOKUP($B152,'Tabelas auxiliares'!$A$65:$C$102,3,FALSE),"")</f>
        <v xml:space="preserve">BOLSAS DE EXTENSAO / TAXA DE INSCRICAO DE EVENTOS / AUXILIO PARA EVENTO </v>
      </c>
      <c r="I152" s="235" t="s">
        <v>2185</v>
      </c>
      <c r="J152" s="235" t="s">
        <v>2186</v>
      </c>
      <c r="K152" s="235" t="s">
        <v>2187</v>
      </c>
      <c r="L152" s="235" t="s">
        <v>2188</v>
      </c>
      <c r="M152" s="235" t="s">
        <v>153</v>
      </c>
      <c r="N152" s="235" t="s">
        <v>157</v>
      </c>
      <c r="O152" s="235" t="s">
        <v>918</v>
      </c>
      <c r="P152" s="235" t="s">
        <v>919</v>
      </c>
      <c r="Q152" s="235" t="s">
        <v>156</v>
      </c>
      <c r="R152" s="235" t="s">
        <v>153</v>
      </c>
      <c r="S152" s="235" t="s">
        <v>107</v>
      </c>
      <c r="T152" s="235" t="s">
        <v>152</v>
      </c>
      <c r="U152" s="235" t="s">
        <v>1774</v>
      </c>
      <c r="V152" s="235" t="s">
        <v>921</v>
      </c>
      <c r="W152" s="235" t="s">
        <v>922</v>
      </c>
      <c r="X152" s="33" t="str">
        <f t="shared" si="2"/>
        <v>3</v>
      </c>
      <c r="Y152" s="33" t="str">
        <f>IF(T152="","",IF(AND(T152&lt;&gt;'Tabelas auxiliares'!$B$239,T152&lt;&gt;'Tabelas auxiliares'!$B$240),"FOLHA DE PESSOAL",IF(X152='Tabelas auxiliares'!$A$240,"CUSTEIO",IF(X152='Tabelas auxiliares'!$A$239,"INVESTIMENTO","ERRO - VERIFICAR"))))</f>
        <v>CUSTEIO</v>
      </c>
      <c r="Z152" s="237">
        <v>1400</v>
      </c>
      <c r="AA152" s="237">
        <v>1400</v>
      </c>
      <c r="AB152" s="236"/>
      <c r="AC152" s="236"/>
    </row>
    <row r="153" spans="1:29" x14ac:dyDescent="0.25">
      <c r="A153" s="234" t="s">
        <v>459</v>
      </c>
      <c r="B153" s="54" t="s">
        <v>257</v>
      </c>
      <c r="C153" s="54" t="s">
        <v>1758</v>
      </c>
      <c r="D153" t="s">
        <v>76</v>
      </c>
      <c r="E153" t="s">
        <v>105</v>
      </c>
      <c r="F153" s="33" t="str">
        <f>IFERROR(VLOOKUP(D153,'Tabelas auxiliares'!$A$3:$B$61,2,FALSE),"")</f>
        <v>NETEL - NÚCLEO EDUCACIONAL DE TECNOLOGIAS E LÍNGUAS</v>
      </c>
      <c r="G153" s="33" t="str">
        <f>IFERROR(VLOOKUP($B153,'Tabelas auxiliares'!$A$65:$C$102,2,FALSE),"")</f>
        <v>ASSISTÊNCIA - GRADUAÇÃO</v>
      </c>
      <c r="H153" s="33" t="str">
        <f>IFERROR(VLOOKUP($B153,'Tabelas auxiliares'!$A$65:$C$102,3,FALSE),"")</f>
        <v>MONITORIA ACADEMICA DA GRADUACAO / MONITORIA SEMIPRESENCIAL / AUXILIO PARA EVENTOS ESTUDANTIS / AUXILIO PARA ATIVIDADE EXTRASSALA / AUXILIO ACESSIBILIDADE / MONITORIA INCLUSIVA</v>
      </c>
      <c r="I153" s="235" t="s">
        <v>2189</v>
      </c>
      <c r="J153" s="235" t="s">
        <v>2190</v>
      </c>
      <c r="K153" s="235" t="s">
        <v>2191</v>
      </c>
      <c r="L153" s="235" t="s">
        <v>2192</v>
      </c>
      <c r="M153" s="235" t="s">
        <v>153</v>
      </c>
      <c r="N153" s="235" t="s">
        <v>154</v>
      </c>
      <c r="O153" s="235" t="s">
        <v>155</v>
      </c>
      <c r="P153" s="235" t="s">
        <v>188</v>
      </c>
      <c r="Q153" s="235" t="s">
        <v>156</v>
      </c>
      <c r="R153" s="235" t="s">
        <v>153</v>
      </c>
      <c r="S153" s="235" t="s">
        <v>462</v>
      </c>
      <c r="T153" s="235" t="s">
        <v>152</v>
      </c>
      <c r="U153" s="235" t="s">
        <v>106</v>
      </c>
      <c r="V153" s="235" t="s">
        <v>921</v>
      </c>
      <c r="W153" s="235" t="s">
        <v>922</v>
      </c>
      <c r="X153" s="33" t="str">
        <f t="shared" si="2"/>
        <v>3</v>
      </c>
      <c r="Y153" s="33" t="str">
        <f>IF(T153="","",IF(AND(T153&lt;&gt;'Tabelas auxiliares'!$B$239,T153&lt;&gt;'Tabelas auxiliares'!$B$240),"FOLHA DE PESSOAL",IF(X153='Tabelas auxiliares'!$A$240,"CUSTEIO",IF(X153='Tabelas auxiliares'!$A$239,"INVESTIMENTO","ERRO - VERIFICAR"))))</f>
        <v>CUSTEIO</v>
      </c>
      <c r="Z153" s="237">
        <v>14300</v>
      </c>
      <c r="AA153" s="237">
        <v>4400</v>
      </c>
      <c r="AB153" s="237">
        <v>3300</v>
      </c>
      <c r="AC153" s="237">
        <v>6600</v>
      </c>
    </row>
    <row r="154" spans="1:29" x14ac:dyDescent="0.25">
      <c r="A154" s="234" t="s">
        <v>459</v>
      </c>
      <c r="B154" s="54" t="s">
        <v>262</v>
      </c>
      <c r="C154" s="54" t="s">
        <v>460</v>
      </c>
      <c r="D154" t="s">
        <v>38</v>
      </c>
      <c r="E154" t="s">
        <v>105</v>
      </c>
      <c r="F154" s="33" t="str">
        <f>IFERROR(VLOOKUP(D154,'Tabelas auxiliares'!$A$3:$B$61,2,FALSE),"")</f>
        <v>CMCC - CENTRO DE MATEMÁTICA, COMPUTAÇÃO E COGNIÇÃO</v>
      </c>
      <c r="G154" s="33" t="str">
        <f>IFERROR(VLOOKUP($B154,'Tabelas auxiliares'!$A$65:$C$102,2,FALSE),"")</f>
        <v>AUXÍLIO DOCENTE E SERVIDORES</v>
      </c>
      <c r="H154" s="33" t="str">
        <f>IFERROR(VLOOKUP($B154,'Tabelas auxiliares'!$A$65:$C$102,3,FALSE),"")</f>
        <v>AUXÍLIO DOCENTE E SERVIDORES</v>
      </c>
      <c r="I154" s="235" t="s">
        <v>1989</v>
      </c>
      <c r="J154" s="235" t="s">
        <v>2193</v>
      </c>
      <c r="K154" s="235" t="s">
        <v>2194</v>
      </c>
      <c r="L154" s="235" t="s">
        <v>2195</v>
      </c>
      <c r="M154" s="235" t="s">
        <v>2196</v>
      </c>
      <c r="N154" s="235" t="s">
        <v>154</v>
      </c>
      <c r="O154" s="235" t="s">
        <v>155</v>
      </c>
      <c r="P154" s="235" t="s">
        <v>188</v>
      </c>
      <c r="Q154" s="235" t="s">
        <v>156</v>
      </c>
      <c r="R154" s="235" t="s">
        <v>153</v>
      </c>
      <c r="S154" s="235" t="s">
        <v>107</v>
      </c>
      <c r="T154" s="235" t="s">
        <v>152</v>
      </c>
      <c r="U154" s="235" t="s">
        <v>106</v>
      </c>
      <c r="V154" s="235" t="s">
        <v>2197</v>
      </c>
      <c r="W154" s="235" t="s">
        <v>2198</v>
      </c>
      <c r="X154" s="33" t="str">
        <f t="shared" si="2"/>
        <v>3</v>
      </c>
      <c r="Y154" s="33" t="str">
        <f>IF(T154="","",IF(AND(T154&lt;&gt;'Tabelas auxiliares'!$B$239,T154&lt;&gt;'Tabelas auxiliares'!$B$240),"FOLHA DE PESSOAL",IF(X154='Tabelas auxiliares'!$A$240,"CUSTEIO",IF(X154='Tabelas auxiliares'!$A$239,"INVESTIMENTO","ERRO - VERIFICAR"))))</f>
        <v>CUSTEIO</v>
      </c>
      <c r="Z154" s="237">
        <v>2.83</v>
      </c>
      <c r="AA154" s="237">
        <v>2.83</v>
      </c>
      <c r="AB154" s="236"/>
      <c r="AC154" s="236"/>
    </row>
    <row r="155" spans="1:29" x14ac:dyDescent="0.25">
      <c r="A155" s="234" t="s">
        <v>459</v>
      </c>
      <c r="B155" s="54" t="s">
        <v>263</v>
      </c>
      <c r="C155" s="54" t="s">
        <v>460</v>
      </c>
      <c r="D155" t="s">
        <v>68</v>
      </c>
      <c r="E155" t="s">
        <v>105</v>
      </c>
      <c r="F155" s="33" t="str">
        <f>IFERROR(VLOOKUP(D155,'Tabelas auxiliares'!$A$3:$B$61,2,FALSE),"")</f>
        <v>BIBLIOTECA</v>
      </c>
      <c r="G155" s="33" t="str">
        <f>IFERROR(VLOOKUP($B155,'Tabelas auxiliares'!$A$65:$C$102,2,FALSE),"")</f>
        <v>ACERVO BIBLIOGRÁFICO</v>
      </c>
      <c r="H155" s="33" t="str">
        <f>IFERROR(VLOOKUP($B155,'Tabelas auxiliares'!$A$65:$C$102,3,FALSE),"")</f>
        <v>LIVROS / ASSINATURA DE JORNAIS E REVISTAS / PERIÓDICOS / BASES ACADÊMICAS/ENCADERNAÇÃO E REENCADERNAÇÃO DE LIVROS DO ACERVO</v>
      </c>
      <c r="I155" s="235" t="s">
        <v>2051</v>
      </c>
      <c r="J155" s="235" t="s">
        <v>2199</v>
      </c>
      <c r="K155" s="235" t="s">
        <v>2200</v>
      </c>
      <c r="L155" s="235" t="s">
        <v>2201</v>
      </c>
      <c r="M155" s="235" t="s">
        <v>2202</v>
      </c>
      <c r="N155" s="235" t="s">
        <v>154</v>
      </c>
      <c r="O155" s="235" t="s">
        <v>155</v>
      </c>
      <c r="P155" s="235" t="s">
        <v>188</v>
      </c>
      <c r="Q155" s="235" t="s">
        <v>156</v>
      </c>
      <c r="R155" s="235" t="s">
        <v>153</v>
      </c>
      <c r="S155" s="235" t="s">
        <v>107</v>
      </c>
      <c r="T155" s="235" t="s">
        <v>152</v>
      </c>
      <c r="U155" s="235" t="s">
        <v>106</v>
      </c>
      <c r="V155" s="235" t="s">
        <v>1159</v>
      </c>
      <c r="W155" s="235" t="s">
        <v>1056</v>
      </c>
      <c r="X155" s="33" t="str">
        <f t="shared" si="2"/>
        <v>3</v>
      </c>
      <c r="Y155" s="33" t="str">
        <f>IF(T155="","",IF(AND(T155&lt;&gt;'Tabelas auxiliares'!$B$239,T155&lt;&gt;'Tabelas auxiliares'!$B$240),"FOLHA DE PESSOAL",IF(X155='Tabelas auxiliares'!$A$240,"CUSTEIO",IF(X155='Tabelas auxiliares'!$A$239,"INVESTIMENTO","ERRO - VERIFICAR"))))</f>
        <v>CUSTEIO</v>
      </c>
      <c r="Z155" s="237">
        <v>1098.58</v>
      </c>
      <c r="AA155" s="237">
        <v>1098.58</v>
      </c>
      <c r="AB155" s="236"/>
      <c r="AC155" s="236"/>
    </row>
    <row r="156" spans="1:29" x14ac:dyDescent="0.25">
      <c r="A156" s="234" t="s">
        <v>459</v>
      </c>
      <c r="B156" s="54" t="s">
        <v>263</v>
      </c>
      <c r="C156" s="54" t="s">
        <v>460</v>
      </c>
      <c r="D156" t="s">
        <v>68</v>
      </c>
      <c r="E156" t="s">
        <v>105</v>
      </c>
      <c r="F156" s="33" t="str">
        <f>IFERROR(VLOOKUP(D156,'Tabelas auxiliares'!$A$3:$B$61,2,FALSE),"")</f>
        <v>BIBLIOTECA</v>
      </c>
      <c r="G156" s="33" t="str">
        <f>IFERROR(VLOOKUP($B156,'Tabelas auxiliares'!$A$65:$C$102,2,FALSE),"")</f>
        <v>ACERVO BIBLIOGRÁFICO</v>
      </c>
      <c r="H156" s="33" t="str">
        <f>IFERROR(VLOOKUP($B156,'Tabelas auxiliares'!$A$65:$C$102,3,FALSE),"")</f>
        <v>LIVROS / ASSINATURA DE JORNAIS E REVISTAS / PERIÓDICOS / BASES ACADÊMICAS/ENCADERNAÇÃO E REENCADERNAÇÃO DE LIVROS DO ACERVO</v>
      </c>
      <c r="I156" s="235" t="s">
        <v>2203</v>
      </c>
      <c r="J156" s="235" t="s">
        <v>2204</v>
      </c>
      <c r="K156" s="235" t="s">
        <v>2205</v>
      </c>
      <c r="L156" s="235" t="s">
        <v>2206</v>
      </c>
      <c r="M156" s="235" t="s">
        <v>1143</v>
      </c>
      <c r="N156" s="235" t="s">
        <v>154</v>
      </c>
      <c r="O156" s="235" t="s">
        <v>155</v>
      </c>
      <c r="P156" s="235" t="s">
        <v>188</v>
      </c>
      <c r="Q156" s="235" t="s">
        <v>156</v>
      </c>
      <c r="R156" s="235" t="s">
        <v>153</v>
      </c>
      <c r="S156" s="235" t="s">
        <v>107</v>
      </c>
      <c r="T156" s="235" t="s">
        <v>152</v>
      </c>
      <c r="U156" s="235" t="s">
        <v>106</v>
      </c>
      <c r="V156" s="235" t="s">
        <v>1144</v>
      </c>
      <c r="W156" s="235" t="s">
        <v>1145</v>
      </c>
      <c r="X156" s="33" t="str">
        <f t="shared" si="2"/>
        <v>3</v>
      </c>
      <c r="Y156" s="33" t="str">
        <f>IF(T156="","",IF(AND(T156&lt;&gt;'Tabelas auxiliares'!$B$239,T156&lt;&gt;'Tabelas auxiliares'!$B$240),"FOLHA DE PESSOAL",IF(X156='Tabelas auxiliares'!$A$240,"CUSTEIO",IF(X156='Tabelas auxiliares'!$A$239,"INVESTIMENTO","ERRO - VERIFICAR"))))</f>
        <v>CUSTEIO</v>
      </c>
      <c r="Z156" s="237">
        <v>5786.4</v>
      </c>
      <c r="AA156" s="237">
        <v>5786.4</v>
      </c>
      <c r="AB156" s="236"/>
      <c r="AC156" s="236"/>
    </row>
    <row r="157" spans="1:29" x14ac:dyDescent="0.25">
      <c r="A157" s="234" t="s">
        <v>459</v>
      </c>
      <c r="B157" s="54" t="s">
        <v>263</v>
      </c>
      <c r="C157" s="54" t="s">
        <v>460</v>
      </c>
      <c r="D157" t="s">
        <v>68</v>
      </c>
      <c r="E157" t="s">
        <v>105</v>
      </c>
      <c r="F157" s="33" t="str">
        <f>IFERROR(VLOOKUP(D157,'Tabelas auxiliares'!$A$3:$B$61,2,FALSE),"")</f>
        <v>BIBLIOTECA</v>
      </c>
      <c r="G157" s="33" t="str">
        <f>IFERROR(VLOOKUP($B157,'Tabelas auxiliares'!$A$65:$C$102,2,FALSE),"")</f>
        <v>ACERVO BIBLIOGRÁFICO</v>
      </c>
      <c r="H157" s="33" t="str">
        <f>IFERROR(VLOOKUP($B157,'Tabelas auxiliares'!$A$65:$C$102,3,FALSE),"")</f>
        <v>LIVROS / ASSINATURA DE JORNAIS E REVISTAS / PERIÓDICOS / BASES ACADÊMICAS/ENCADERNAÇÃO E REENCADERNAÇÃO DE LIVROS DO ACERVO</v>
      </c>
      <c r="I157" s="235" t="s">
        <v>2207</v>
      </c>
      <c r="J157" s="235" t="s">
        <v>2208</v>
      </c>
      <c r="K157" s="235" t="s">
        <v>2209</v>
      </c>
      <c r="L157" s="235" t="s">
        <v>2210</v>
      </c>
      <c r="M157" s="235" t="s">
        <v>2211</v>
      </c>
      <c r="N157" s="235" t="s">
        <v>1176</v>
      </c>
      <c r="O157" s="235" t="s">
        <v>155</v>
      </c>
      <c r="P157" s="235" t="s">
        <v>1177</v>
      </c>
      <c r="Q157" s="235" t="s">
        <v>156</v>
      </c>
      <c r="R157" s="235" t="s">
        <v>153</v>
      </c>
      <c r="S157" s="235" t="s">
        <v>107</v>
      </c>
      <c r="T157" s="235" t="s">
        <v>152</v>
      </c>
      <c r="U157" s="235" t="s">
        <v>1970</v>
      </c>
      <c r="V157" s="235" t="s">
        <v>2212</v>
      </c>
      <c r="W157" s="235" t="s">
        <v>2213</v>
      </c>
      <c r="X157" s="33" t="str">
        <f t="shared" si="2"/>
        <v>4</v>
      </c>
      <c r="Y157" s="33" t="str">
        <f>IF(T157="","",IF(AND(T157&lt;&gt;'Tabelas auxiliares'!$B$239,T157&lt;&gt;'Tabelas auxiliares'!$B$240),"FOLHA DE PESSOAL",IF(X157='Tabelas auxiliares'!$A$240,"CUSTEIO",IF(X157='Tabelas auxiliares'!$A$239,"INVESTIMENTO","ERRO - VERIFICAR"))))</f>
        <v>INVESTIMENTO</v>
      </c>
      <c r="Z157" s="237">
        <v>2625.47</v>
      </c>
      <c r="AA157" s="237">
        <v>2625.47</v>
      </c>
      <c r="AB157" s="236"/>
      <c r="AC157" s="236"/>
    </row>
    <row r="158" spans="1:29" x14ac:dyDescent="0.25">
      <c r="A158" s="234" t="s">
        <v>459</v>
      </c>
      <c r="B158" s="54" t="s">
        <v>263</v>
      </c>
      <c r="C158" s="54" t="s">
        <v>460</v>
      </c>
      <c r="D158" t="s">
        <v>68</v>
      </c>
      <c r="E158" t="s">
        <v>105</v>
      </c>
      <c r="F158" s="33" t="str">
        <f>IFERROR(VLOOKUP(D158,'Tabelas auxiliares'!$A$3:$B$61,2,FALSE),"")</f>
        <v>BIBLIOTECA</v>
      </c>
      <c r="G158" s="33" t="str">
        <f>IFERROR(VLOOKUP($B158,'Tabelas auxiliares'!$A$65:$C$102,2,FALSE),"")</f>
        <v>ACERVO BIBLIOGRÁFICO</v>
      </c>
      <c r="H158" s="33" t="str">
        <f>IFERROR(VLOOKUP($B158,'Tabelas auxiliares'!$A$65:$C$102,3,FALSE),"")</f>
        <v>LIVROS / ASSINATURA DE JORNAIS E REVISTAS / PERIÓDICOS / BASES ACADÊMICAS/ENCADERNAÇÃO E REENCADERNAÇÃO DE LIVROS DO ACERVO</v>
      </c>
      <c r="I158" s="235" t="s">
        <v>2214</v>
      </c>
      <c r="J158" s="235" t="s">
        <v>1140</v>
      </c>
      <c r="K158" s="235" t="s">
        <v>2215</v>
      </c>
      <c r="L158" s="235" t="s">
        <v>1142</v>
      </c>
      <c r="M158" s="235" t="s">
        <v>1143</v>
      </c>
      <c r="N158" s="235" t="s">
        <v>154</v>
      </c>
      <c r="O158" s="235" t="s">
        <v>155</v>
      </c>
      <c r="P158" s="235" t="s">
        <v>188</v>
      </c>
      <c r="Q158" s="235" t="s">
        <v>156</v>
      </c>
      <c r="R158" s="235" t="s">
        <v>153</v>
      </c>
      <c r="S158" s="235" t="s">
        <v>107</v>
      </c>
      <c r="T158" s="235" t="s">
        <v>152</v>
      </c>
      <c r="U158" s="235" t="s">
        <v>106</v>
      </c>
      <c r="V158" s="235" t="s">
        <v>1144</v>
      </c>
      <c r="W158" s="235" t="s">
        <v>1145</v>
      </c>
      <c r="X158" s="33" t="str">
        <f t="shared" si="2"/>
        <v>3</v>
      </c>
      <c r="Y158" s="33" t="str">
        <f>IF(T158="","",IF(AND(T158&lt;&gt;'Tabelas auxiliares'!$B$239,T158&lt;&gt;'Tabelas auxiliares'!$B$240),"FOLHA DE PESSOAL",IF(X158='Tabelas auxiliares'!$A$240,"CUSTEIO",IF(X158='Tabelas auxiliares'!$A$239,"INVESTIMENTO","ERRO - VERIFICAR"))))</f>
        <v>CUSTEIO</v>
      </c>
      <c r="Z158" s="237">
        <v>3032.38</v>
      </c>
      <c r="AA158" s="236"/>
      <c r="AB158" s="236"/>
      <c r="AC158" s="237">
        <v>3032.38</v>
      </c>
    </row>
    <row r="159" spans="1:29" x14ac:dyDescent="0.25">
      <c r="A159" s="234" t="s">
        <v>459</v>
      </c>
      <c r="B159" s="54" t="s">
        <v>263</v>
      </c>
      <c r="C159" s="54" t="s">
        <v>460</v>
      </c>
      <c r="D159" t="s">
        <v>68</v>
      </c>
      <c r="E159" t="s">
        <v>105</v>
      </c>
      <c r="F159" s="33" t="str">
        <f>IFERROR(VLOOKUP(D159,'Tabelas auxiliares'!$A$3:$B$61,2,FALSE),"")</f>
        <v>BIBLIOTECA</v>
      </c>
      <c r="G159" s="33" t="str">
        <f>IFERROR(VLOOKUP($B159,'Tabelas auxiliares'!$A$65:$C$102,2,FALSE),"")</f>
        <v>ACERVO BIBLIOGRÁFICO</v>
      </c>
      <c r="H159" s="33" t="str">
        <f>IFERROR(VLOOKUP($B159,'Tabelas auxiliares'!$A$65:$C$102,3,FALSE),"")</f>
        <v>LIVROS / ASSINATURA DE JORNAIS E REVISTAS / PERIÓDICOS / BASES ACADÊMICAS/ENCADERNAÇÃO E REENCADERNAÇÃO DE LIVROS DO ACERVO</v>
      </c>
      <c r="I159" s="235" t="s">
        <v>2216</v>
      </c>
      <c r="J159" s="235" t="s">
        <v>2217</v>
      </c>
      <c r="K159" s="235" t="s">
        <v>2218</v>
      </c>
      <c r="L159" s="235" t="s">
        <v>2219</v>
      </c>
      <c r="M159" s="235" t="s">
        <v>2220</v>
      </c>
      <c r="N159" s="235" t="s">
        <v>154</v>
      </c>
      <c r="O159" s="235" t="s">
        <v>155</v>
      </c>
      <c r="P159" s="235" t="s">
        <v>188</v>
      </c>
      <c r="Q159" s="235" t="s">
        <v>156</v>
      </c>
      <c r="R159" s="235" t="s">
        <v>153</v>
      </c>
      <c r="S159" s="235" t="s">
        <v>107</v>
      </c>
      <c r="T159" s="235" t="s">
        <v>152</v>
      </c>
      <c r="U159" s="235" t="s">
        <v>106</v>
      </c>
      <c r="V159" s="235" t="s">
        <v>1159</v>
      </c>
      <c r="W159" s="235" t="s">
        <v>1056</v>
      </c>
      <c r="X159" s="33" t="str">
        <f t="shared" si="2"/>
        <v>3</v>
      </c>
      <c r="Y159" s="33" t="str">
        <f>IF(T159="","",IF(AND(T159&lt;&gt;'Tabelas auxiliares'!$B$239,T159&lt;&gt;'Tabelas auxiliares'!$B$240),"FOLHA DE PESSOAL",IF(X159='Tabelas auxiliares'!$A$240,"CUSTEIO",IF(X159='Tabelas auxiliares'!$A$239,"INVESTIMENTO","ERRO - VERIFICAR"))))</f>
        <v>CUSTEIO</v>
      </c>
      <c r="Z159" s="237">
        <v>3424.85</v>
      </c>
      <c r="AA159" s="237">
        <v>2721.3</v>
      </c>
      <c r="AB159" s="236"/>
      <c r="AC159" s="237">
        <v>703.55</v>
      </c>
    </row>
    <row r="160" spans="1:29" x14ac:dyDescent="0.25">
      <c r="A160" s="234" t="s">
        <v>459</v>
      </c>
      <c r="B160" s="54" t="s">
        <v>263</v>
      </c>
      <c r="C160" s="54" t="s">
        <v>460</v>
      </c>
      <c r="D160" t="s">
        <v>68</v>
      </c>
      <c r="E160" t="s">
        <v>105</v>
      </c>
      <c r="F160" s="33" t="str">
        <f>IFERROR(VLOOKUP(D160,'Tabelas auxiliares'!$A$3:$B$61,2,FALSE),"")</f>
        <v>BIBLIOTECA</v>
      </c>
      <c r="G160" s="33" t="str">
        <f>IFERROR(VLOOKUP($B160,'Tabelas auxiliares'!$A$65:$C$102,2,FALSE),"")</f>
        <v>ACERVO BIBLIOGRÁFICO</v>
      </c>
      <c r="H160" s="33" t="str">
        <f>IFERROR(VLOOKUP($B160,'Tabelas auxiliares'!$A$65:$C$102,3,FALSE),"")</f>
        <v>LIVROS / ASSINATURA DE JORNAIS E REVISTAS / PERIÓDICOS / BASES ACADÊMICAS/ENCADERNAÇÃO E REENCADERNAÇÃO DE LIVROS DO ACERVO</v>
      </c>
      <c r="I160" s="235" t="s">
        <v>2221</v>
      </c>
      <c r="J160" s="235" t="s">
        <v>2222</v>
      </c>
      <c r="K160" s="235" t="s">
        <v>2223</v>
      </c>
      <c r="L160" s="235" t="s">
        <v>2224</v>
      </c>
      <c r="M160" s="235" t="s">
        <v>2211</v>
      </c>
      <c r="N160" s="235" t="s">
        <v>1176</v>
      </c>
      <c r="O160" s="235" t="s">
        <v>155</v>
      </c>
      <c r="P160" s="235" t="s">
        <v>1177</v>
      </c>
      <c r="Q160" s="235" t="s">
        <v>156</v>
      </c>
      <c r="R160" s="235" t="s">
        <v>153</v>
      </c>
      <c r="S160" s="235" t="s">
        <v>107</v>
      </c>
      <c r="T160" s="235" t="s">
        <v>152</v>
      </c>
      <c r="U160" s="235" t="s">
        <v>1970</v>
      </c>
      <c r="V160" s="235" t="s">
        <v>2212</v>
      </c>
      <c r="W160" s="235" t="s">
        <v>2213</v>
      </c>
      <c r="X160" s="33" t="str">
        <f t="shared" si="2"/>
        <v>4</v>
      </c>
      <c r="Y160" s="33" t="str">
        <f>IF(T160="","",IF(AND(T160&lt;&gt;'Tabelas auxiliares'!$B$239,T160&lt;&gt;'Tabelas auxiliares'!$B$240),"FOLHA DE PESSOAL",IF(X160='Tabelas auxiliares'!$A$240,"CUSTEIO",IF(X160='Tabelas auxiliares'!$A$239,"INVESTIMENTO","ERRO - VERIFICAR"))))</f>
        <v>INVESTIMENTO</v>
      </c>
      <c r="Z160" s="237">
        <v>426.8</v>
      </c>
      <c r="AA160" s="237">
        <v>426.8</v>
      </c>
      <c r="AB160" s="236"/>
      <c r="AC160" s="236"/>
    </row>
    <row r="161" spans="1:29" x14ac:dyDescent="0.25">
      <c r="A161" s="234" t="s">
        <v>459</v>
      </c>
      <c r="B161" s="54" t="s">
        <v>263</v>
      </c>
      <c r="C161" s="54" t="s">
        <v>460</v>
      </c>
      <c r="D161" t="s">
        <v>68</v>
      </c>
      <c r="E161" t="s">
        <v>105</v>
      </c>
      <c r="F161" s="33" t="str">
        <f>IFERROR(VLOOKUP(D161,'Tabelas auxiliares'!$A$3:$B$61,2,FALSE),"")</f>
        <v>BIBLIOTECA</v>
      </c>
      <c r="G161" s="33" t="str">
        <f>IFERROR(VLOOKUP($B161,'Tabelas auxiliares'!$A$65:$C$102,2,FALSE),"")</f>
        <v>ACERVO BIBLIOGRÁFICO</v>
      </c>
      <c r="H161" s="33" t="str">
        <f>IFERROR(VLOOKUP($B161,'Tabelas auxiliares'!$A$65:$C$102,3,FALSE),"")</f>
        <v>LIVROS / ASSINATURA DE JORNAIS E REVISTAS / PERIÓDICOS / BASES ACADÊMICAS/ENCADERNAÇÃO E REENCADERNAÇÃO DE LIVROS DO ACERVO</v>
      </c>
      <c r="I161" s="235" t="s">
        <v>2225</v>
      </c>
      <c r="J161" s="235" t="s">
        <v>837</v>
      </c>
      <c r="K161" s="235" t="s">
        <v>2226</v>
      </c>
      <c r="L161" s="235" t="s">
        <v>839</v>
      </c>
      <c r="M161" s="235" t="s">
        <v>2227</v>
      </c>
      <c r="N161" s="235" t="s">
        <v>154</v>
      </c>
      <c r="O161" s="235" t="s">
        <v>155</v>
      </c>
      <c r="P161" s="235" t="s">
        <v>188</v>
      </c>
      <c r="Q161" s="235" t="s">
        <v>156</v>
      </c>
      <c r="R161" s="235" t="s">
        <v>153</v>
      </c>
      <c r="S161" s="235" t="s">
        <v>107</v>
      </c>
      <c r="T161" s="235" t="s">
        <v>216</v>
      </c>
      <c r="U161" s="235" t="s">
        <v>2154</v>
      </c>
      <c r="V161" s="235" t="s">
        <v>2228</v>
      </c>
      <c r="W161" s="235" t="s">
        <v>2229</v>
      </c>
      <c r="X161" s="33" t="str">
        <f t="shared" si="2"/>
        <v>3</v>
      </c>
      <c r="Y161" s="33" t="str">
        <f>IF(T161="","",IF(AND(T161&lt;&gt;'Tabelas auxiliares'!$B$239,T161&lt;&gt;'Tabelas auxiliares'!$B$240),"FOLHA DE PESSOAL",IF(X161='Tabelas auxiliares'!$A$240,"CUSTEIO",IF(X161='Tabelas auxiliares'!$A$239,"INVESTIMENTO","ERRO - VERIFICAR"))))</f>
        <v>CUSTEIO</v>
      </c>
      <c r="Z161" s="237">
        <v>13349.3</v>
      </c>
      <c r="AA161" s="236"/>
      <c r="AB161" s="237">
        <v>1344.98</v>
      </c>
      <c r="AC161" s="237">
        <v>12004.32</v>
      </c>
    </row>
    <row r="162" spans="1:29" x14ac:dyDescent="0.25">
      <c r="A162" s="234" t="s">
        <v>459</v>
      </c>
      <c r="B162" s="54" t="s">
        <v>263</v>
      </c>
      <c r="C162" s="54" t="s">
        <v>460</v>
      </c>
      <c r="D162" t="s">
        <v>68</v>
      </c>
      <c r="E162" t="s">
        <v>105</v>
      </c>
      <c r="F162" s="33" t="str">
        <f>IFERROR(VLOOKUP(D162,'Tabelas auxiliares'!$A$3:$B$61,2,FALSE),"")</f>
        <v>BIBLIOTECA</v>
      </c>
      <c r="G162" s="33" t="str">
        <f>IFERROR(VLOOKUP($B162,'Tabelas auxiliares'!$A$65:$C$102,2,FALSE),"")</f>
        <v>ACERVO BIBLIOGRÁFICO</v>
      </c>
      <c r="H162" s="33" t="str">
        <f>IFERROR(VLOOKUP($B162,'Tabelas auxiliares'!$A$65:$C$102,3,FALSE),"")</f>
        <v>LIVROS / ASSINATURA DE JORNAIS E REVISTAS / PERIÓDICOS / BASES ACADÊMICAS/ENCADERNAÇÃO E REENCADERNAÇÃO DE LIVROS DO ACERVO</v>
      </c>
      <c r="I162" s="235" t="s">
        <v>2225</v>
      </c>
      <c r="J162" s="235" t="s">
        <v>837</v>
      </c>
      <c r="K162" s="235" t="s">
        <v>2230</v>
      </c>
      <c r="L162" s="235" t="s">
        <v>839</v>
      </c>
      <c r="M162" s="235" t="s">
        <v>2227</v>
      </c>
      <c r="N162" s="235" t="s">
        <v>154</v>
      </c>
      <c r="O162" s="235" t="s">
        <v>155</v>
      </c>
      <c r="P162" s="235" t="s">
        <v>188</v>
      </c>
      <c r="Q162" s="235" t="s">
        <v>156</v>
      </c>
      <c r="R162" s="235" t="s">
        <v>153</v>
      </c>
      <c r="S162" s="235" t="s">
        <v>107</v>
      </c>
      <c r="T162" s="235" t="s">
        <v>152</v>
      </c>
      <c r="U162" s="235" t="s">
        <v>106</v>
      </c>
      <c r="V162" s="235" t="s">
        <v>2228</v>
      </c>
      <c r="W162" s="235" t="s">
        <v>2229</v>
      </c>
      <c r="X162" s="33" t="str">
        <f t="shared" si="2"/>
        <v>3</v>
      </c>
      <c r="Y162" s="33" t="str">
        <f>IF(T162="","",IF(AND(T162&lt;&gt;'Tabelas auxiliares'!$B$239,T162&lt;&gt;'Tabelas auxiliares'!$B$240),"FOLHA DE PESSOAL",IF(X162='Tabelas auxiliares'!$A$240,"CUSTEIO",IF(X162='Tabelas auxiliares'!$A$239,"INVESTIMENTO","ERRO - VERIFICAR"))))</f>
        <v>CUSTEIO</v>
      </c>
      <c r="Z162" s="237">
        <v>883.28</v>
      </c>
      <c r="AA162" s="236"/>
      <c r="AB162" s="236"/>
      <c r="AC162" s="237">
        <v>883.28</v>
      </c>
    </row>
    <row r="163" spans="1:29" x14ac:dyDescent="0.25">
      <c r="A163" s="234" t="s">
        <v>459</v>
      </c>
      <c r="B163" s="54" t="s">
        <v>263</v>
      </c>
      <c r="C163" s="54" t="s">
        <v>460</v>
      </c>
      <c r="D163" t="s">
        <v>68</v>
      </c>
      <c r="E163" t="s">
        <v>105</v>
      </c>
      <c r="F163" s="33" t="str">
        <f>IFERROR(VLOOKUP(D163,'Tabelas auxiliares'!$A$3:$B$61,2,FALSE),"")</f>
        <v>BIBLIOTECA</v>
      </c>
      <c r="G163" s="33" t="str">
        <f>IFERROR(VLOOKUP($B163,'Tabelas auxiliares'!$A$65:$C$102,2,FALSE),"")</f>
        <v>ACERVO BIBLIOGRÁFICO</v>
      </c>
      <c r="H163" s="33" t="str">
        <f>IFERROR(VLOOKUP($B163,'Tabelas auxiliares'!$A$65:$C$102,3,FALSE),"")</f>
        <v>LIVROS / ASSINATURA DE JORNAIS E REVISTAS / PERIÓDICOS / BASES ACADÊMICAS/ENCADERNAÇÃO E REENCADERNAÇÃO DE LIVROS DO ACERVO</v>
      </c>
      <c r="I163" s="235" t="s">
        <v>2231</v>
      </c>
      <c r="J163" s="235" t="s">
        <v>2232</v>
      </c>
      <c r="K163" s="235" t="s">
        <v>2233</v>
      </c>
      <c r="L163" s="235" t="s">
        <v>2234</v>
      </c>
      <c r="M163" s="235" t="s">
        <v>2235</v>
      </c>
      <c r="N163" s="235" t="s">
        <v>154</v>
      </c>
      <c r="O163" s="235" t="s">
        <v>155</v>
      </c>
      <c r="P163" s="235" t="s">
        <v>188</v>
      </c>
      <c r="Q163" s="235" t="s">
        <v>156</v>
      </c>
      <c r="R163" s="235" t="s">
        <v>153</v>
      </c>
      <c r="S163" s="235" t="s">
        <v>107</v>
      </c>
      <c r="T163" s="235" t="s">
        <v>152</v>
      </c>
      <c r="U163" s="235" t="s">
        <v>106</v>
      </c>
      <c r="V163" s="235" t="s">
        <v>2228</v>
      </c>
      <c r="W163" s="235" t="s">
        <v>2229</v>
      </c>
      <c r="X163" s="33" t="str">
        <f t="shared" si="2"/>
        <v>3</v>
      </c>
      <c r="Y163" s="33" t="str">
        <f>IF(T163="","",IF(AND(T163&lt;&gt;'Tabelas auxiliares'!$B$239,T163&lt;&gt;'Tabelas auxiliares'!$B$240),"FOLHA DE PESSOAL",IF(X163='Tabelas auxiliares'!$A$240,"CUSTEIO",IF(X163='Tabelas auxiliares'!$A$239,"INVESTIMENTO","ERRO - VERIFICAR"))))</f>
        <v>CUSTEIO</v>
      </c>
      <c r="Z163" s="237">
        <v>409552.76</v>
      </c>
      <c r="AA163" s="237">
        <v>95726.65</v>
      </c>
      <c r="AB163" s="236"/>
      <c r="AC163" s="237">
        <v>313826.11</v>
      </c>
    </row>
    <row r="164" spans="1:29" x14ac:dyDescent="0.25">
      <c r="A164" s="234" t="s">
        <v>459</v>
      </c>
      <c r="B164" s="54" t="s">
        <v>263</v>
      </c>
      <c r="C164" s="54" t="s">
        <v>1759</v>
      </c>
      <c r="D164" t="s">
        <v>68</v>
      </c>
      <c r="E164" t="s">
        <v>105</v>
      </c>
      <c r="F164" s="33" t="str">
        <f>IFERROR(VLOOKUP(D164,'Tabelas auxiliares'!$A$3:$B$61,2,FALSE),"")</f>
        <v>BIBLIOTECA</v>
      </c>
      <c r="G164" s="33" t="str">
        <f>IFERROR(VLOOKUP($B164,'Tabelas auxiliares'!$A$65:$C$102,2,FALSE),"")</f>
        <v>ACERVO BIBLIOGRÁFICO</v>
      </c>
      <c r="H164" s="33" t="str">
        <f>IFERROR(VLOOKUP($B164,'Tabelas auxiliares'!$A$65:$C$102,3,FALSE),"")</f>
        <v>LIVROS / ASSINATURA DE JORNAIS E REVISTAS / PERIÓDICOS / BASES ACADÊMICAS/ENCADERNAÇÃO E REENCADERNAÇÃO DE LIVROS DO ACERVO</v>
      </c>
      <c r="I164" s="235" t="s">
        <v>2236</v>
      </c>
      <c r="J164" s="235" t="s">
        <v>2237</v>
      </c>
      <c r="K164" s="235" t="s">
        <v>2238</v>
      </c>
      <c r="L164" s="235" t="s">
        <v>2239</v>
      </c>
      <c r="M164" s="235" t="s">
        <v>2240</v>
      </c>
      <c r="N164" s="235" t="s">
        <v>1176</v>
      </c>
      <c r="O164" s="235" t="s">
        <v>155</v>
      </c>
      <c r="P164" s="235" t="s">
        <v>1177</v>
      </c>
      <c r="Q164" s="235" t="s">
        <v>156</v>
      </c>
      <c r="R164" s="235" t="s">
        <v>153</v>
      </c>
      <c r="S164" s="235" t="s">
        <v>107</v>
      </c>
      <c r="T164" s="235" t="s">
        <v>152</v>
      </c>
      <c r="U164" s="235" t="s">
        <v>1970</v>
      </c>
      <c r="V164" s="235" t="s">
        <v>2212</v>
      </c>
      <c r="W164" s="235" t="s">
        <v>2213</v>
      </c>
      <c r="X164" s="33" t="str">
        <f t="shared" si="2"/>
        <v>4</v>
      </c>
      <c r="Y164" s="33" t="str">
        <f>IF(T164="","",IF(AND(T164&lt;&gt;'Tabelas auxiliares'!$B$239,T164&lt;&gt;'Tabelas auxiliares'!$B$240),"FOLHA DE PESSOAL",IF(X164='Tabelas auxiliares'!$A$240,"CUSTEIO",IF(X164='Tabelas auxiliares'!$A$239,"INVESTIMENTO","ERRO - VERIFICAR"))))</f>
        <v>INVESTIMENTO</v>
      </c>
      <c r="Z164" s="237">
        <v>2739.05</v>
      </c>
      <c r="AA164" s="237">
        <v>2739.05</v>
      </c>
      <c r="AB164" s="236"/>
      <c r="AC164" s="236"/>
    </row>
    <row r="165" spans="1:29" x14ac:dyDescent="0.25">
      <c r="A165" s="234" t="s">
        <v>459</v>
      </c>
      <c r="B165" s="54" t="s">
        <v>263</v>
      </c>
      <c r="C165" s="54" t="s">
        <v>1759</v>
      </c>
      <c r="D165" t="s">
        <v>68</v>
      </c>
      <c r="E165" t="s">
        <v>105</v>
      </c>
      <c r="F165" s="33" t="str">
        <f>IFERROR(VLOOKUP(D165,'Tabelas auxiliares'!$A$3:$B$61,2,FALSE),"")</f>
        <v>BIBLIOTECA</v>
      </c>
      <c r="G165" s="33" t="str">
        <f>IFERROR(VLOOKUP($B165,'Tabelas auxiliares'!$A$65:$C$102,2,FALSE),"")</f>
        <v>ACERVO BIBLIOGRÁFICO</v>
      </c>
      <c r="H165" s="33" t="str">
        <f>IFERROR(VLOOKUP($B165,'Tabelas auxiliares'!$A$65:$C$102,3,FALSE),"")</f>
        <v>LIVROS / ASSINATURA DE JORNAIS E REVISTAS / PERIÓDICOS / BASES ACADÊMICAS/ENCADERNAÇÃO E REENCADERNAÇÃO DE LIVROS DO ACERVO</v>
      </c>
      <c r="I165" s="235" t="s">
        <v>2152</v>
      </c>
      <c r="J165" s="235" t="s">
        <v>2241</v>
      </c>
      <c r="K165" s="235" t="s">
        <v>2242</v>
      </c>
      <c r="L165" s="235" t="s">
        <v>2243</v>
      </c>
      <c r="M165" s="235" t="s">
        <v>2244</v>
      </c>
      <c r="N165" s="235" t="s">
        <v>1176</v>
      </c>
      <c r="O165" s="235" t="s">
        <v>155</v>
      </c>
      <c r="P165" s="235" t="s">
        <v>1177</v>
      </c>
      <c r="Q165" s="235" t="s">
        <v>156</v>
      </c>
      <c r="R165" s="235" t="s">
        <v>153</v>
      </c>
      <c r="S165" s="235" t="s">
        <v>107</v>
      </c>
      <c r="T165" s="235" t="s">
        <v>152</v>
      </c>
      <c r="U165" s="235" t="s">
        <v>1970</v>
      </c>
      <c r="V165" s="235" t="s">
        <v>2212</v>
      </c>
      <c r="W165" s="235" t="s">
        <v>2213</v>
      </c>
      <c r="X165" s="33" t="str">
        <f t="shared" si="2"/>
        <v>4</v>
      </c>
      <c r="Y165" s="33" t="str">
        <f>IF(T165="","",IF(AND(T165&lt;&gt;'Tabelas auxiliares'!$B$239,T165&lt;&gt;'Tabelas auxiliares'!$B$240),"FOLHA DE PESSOAL",IF(X165='Tabelas auxiliares'!$A$240,"CUSTEIO",IF(X165='Tabelas auxiliares'!$A$239,"INVESTIMENTO","ERRO - VERIFICAR"))))</f>
        <v>INVESTIMENTO</v>
      </c>
      <c r="Z165" s="237">
        <v>3400</v>
      </c>
      <c r="AA165" s="237">
        <v>3400</v>
      </c>
      <c r="AB165" s="236"/>
      <c r="AC165" s="236"/>
    </row>
    <row r="166" spans="1:29" x14ac:dyDescent="0.25">
      <c r="A166" s="234" t="s">
        <v>459</v>
      </c>
      <c r="B166" s="54" t="s">
        <v>263</v>
      </c>
      <c r="C166" s="54" t="s">
        <v>1759</v>
      </c>
      <c r="D166" t="s">
        <v>68</v>
      </c>
      <c r="E166" t="s">
        <v>105</v>
      </c>
      <c r="F166" s="33" t="str">
        <f>IFERROR(VLOOKUP(D166,'Tabelas auxiliares'!$A$3:$B$61,2,FALSE),"")</f>
        <v>BIBLIOTECA</v>
      </c>
      <c r="G166" s="33" t="str">
        <f>IFERROR(VLOOKUP($B166,'Tabelas auxiliares'!$A$65:$C$102,2,FALSE),"")</f>
        <v>ACERVO BIBLIOGRÁFICO</v>
      </c>
      <c r="H166" s="33" t="str">
        <f>IFERROR(VLOOKUP($B166,'Tabelas auxiliares'!$A$65:$C$102,3,FALSE),"")</f>
        <v>LIVROS / ASSINATURA DE JORNAIS E REVISTAS / PERIÓDICOS / BASES ACADÊMICAS/ENCADERNAÇÃO E REENCADERNAÇÃO DE LIVROS DO ACERVO</v>
      </c>
      <c r="I166" s="235" t="s">
        <v>2152</v>
      </c>
      <c r="J166" s="235" t="s">
        <v>2241</v>
      </c>
      <c r="K166" s="235" t="s">
        <v>2245</v>
      </c>
      <c r="L166" s="235" t="s">
        <v>2243</v>
      </c>
      <c r="M166" s="235" t="s">
        <v>2246</v>
      </c>
      <c r="N166" s="235" t="s">
        <v>1176</v>
      </c>
      <c r="O166" s="235" t="s">
        <v>155</v>
      </c>
      <c r="P166" s="235" t="s">
        <v>1177</v>
      </c>
      <c r="Q166" s="235" t="s">
        <v>156</v>
      </c>
      <c r="R166" s="235" t="s">
        <v>153</v>
      </c>
      <c r="S166" s="235" t="s">
        <v>107</v>
      </c>
      <c r="T166" s="235" t="s">
        <v>152</v>
      </c>
      <c r="U166" s="235" t="s">
        <v>1970</v>
      </c>
      <c r="V166" s="235" t="s">
        <v>2212</v>
      </c>
      <c r="W166" s="235" t="s">
        <v>2213</v>
      </c>
      <c r="X166" s="33" t="str">
        <f t="shared" si="2"/>
        <v>4</v>
      </c>
      <c r="Y166" s="33" t="str">
        <f>IF(T166="","",IF(AND(T166&lt;&gt;'Tabelas auxiliares'!$B$239,T166&lt;&gt;'Tabelas auxiliares'!$B$240),"FOLHA DE PESSOAL",IF(X166='Tabelas auxiliares'!$A$240,"CUSTEIO",IF(X166='Tabelas auxiliares'!$A$239,"INVESTIMENTO","ERRO - VERIFICAR"))))</f>
        <v>INVESTIMENTO</v>
      </c>
      <c r="Z166" s="237">
        <v>10265</v>
      </c>
      <c r="AA166" s="237">
        <v>5584</v>
      </c>
      <c r="AB166" s="236"/>
      <c r="AC166" s="237">
        <v>4681</v>
      </c>
    </row>
    <row r="167" spans="1:29" x14ac:dyDescent="0.25">
      <c r="A167" s="234" t="s">
        <v>459</v>
      </c>
      <c r="B167" s="54" t="s">
        <v>263</v>
      </c>
      <c r="C167" s="54" t="s">
        <v>1759</v>
      </c>
      <c r="D167" t="s">
        <v>68</v>
      </c>
      <c r="E167" t="s">
        <v>105</v>
      </c>
      <c r="F167" s="33" t="str">
        <f>IFERROR(VLOOKUP(D167,'Tabelas auxiliares'!$A$3:$B$61,2,FALSE),"")</f>
        <v>BIBLIOTECA</v>
      </c>
      <c r="G167" s="33" t="str">
        <f>IFERROR(VLOOKUP($B167,'Tabelas auxiliares'!$A$65:$C$102,2,FALSE),"")</f>
        <v>ACERVO BIBLIOGRÁFICO</v>
      </c>
      <c r="H167" s="33" t="str">
        <f>IFERROR(VLOOKUP($B167,'Tabelas auxiliares'!$A$65:$C$102,3,FALSE),"")</f>
        <v>LIVROS / ASSINATURA DE JORNAIS E REVISTAS / PERIÓDICOS / BASES ACADÊMICAS/ENCADERNAÇÃO E REENCADERNAÇÃO DE LIVROS DO ACERVO</v>
      </c>
      <c r="I167" s="235" t="s">
        <v>2152</v>
      </c>
      <c r="J167" s="235" t="s">
        <v>2241</v>
      </c>
      <c r="K167" s="235" t="s">
        <v>2247</v>
      </c>
      <c r="L167" s="235" t="s">
        <v>2243</v>
      </c>
      <c r="M167" s="235" t="s">
        <v>2248</v>
      </c>
      <c r="N167" s="235" t="s">
        <v>1176</v>
      </c>
      <c r="O167" s="235" t="s">
        <v>155</v>
      </c>
      <c r="P167" s="235" t="s">
        <v>1177</v>
      </c>
      <c r="Q167" s="235" t="s">
        <v>156</v>
      </c>
      <c r="R167" s="235" t="s">
        <v>153</v>
      </c>
      <c r="S167" s="235" t="s">
        <v>107</v>
      </c>
      <c r="T167" s="235" t="s">
        <v>152</v>
      </c>
      <c r="U167" s="235" t="s">
        <v>1970</v>
      </c>
      <c r="V167" s="235" t="s">
        <v>2212</v>
      </c>
      <c r="W167" s="235" t="s">
        <v>2213</v>
      </c>
      <c r="X167" s="33" t="str">
        <f t="shared" si="2"/>
        <v>4</v>
      </c>
      <c r="Y167" s="33" t="str">
        <f>IF(T167="","",IF(AND(T167&lt;&gt;'Tabelas auxiliares'!$B$239,T167&lt;&gt;'Tabelas auxiliares'!$B$240),"FOLHA DE PESSOAL",IF(X167='Tabelas auxiliares'!$A$240,"CUSTEIO",IF(X167='Tabelas auxiliares'!$A$239,"INVESTIMENTO","ERRO - VERIFICAR"))))</f>
        <v>INVESTIMENTO</v>
      </c>
      <c r="Z167" s="237">
        <v>2088.48</v>
      </c>
      <c r="AA167" s="236"/>
      <c r="AB167" s="237">
        <v>45.94</v>
      </c>
      <c r="AC167" s="237">
        <v>2042.54</v>
      </c>
    </row>
    <row r="168" spans="1:29" x14ac:dyDescent="0.25">
      <c r="A168" s="234" t="s">
        <v>459</v>
      </c>
      <c r="B168" s="54" t="s">
        <v>265</v>
      </c>
      <c r="C168" s="54" t="s">
        <v>460</v>
      </c>
      <c r="D168" t="s">
        <v>70</v>
      </c>
      <c r="E168" t="s">
        <v>105</v>
      </c>
      <c r="F168" s="33" t="str">
        <f>IFERROR(VLOOKUP(D168,'Tabelas auxiliares'!$A$3:$B$61,2,FALSE),"")</f>
        <v>NTI - NÚCLEO DE TECNOLOGIA DA INFORMAÇÃO</v>
      </c>
      <c r="G168" s="33" t="str">
        <f>IFERROR(VLOOKUP($B168,'Tabelas auxiliares'!$A$65:$C$102,2,FALSE),"")</f>
        <v>CAPACITAÇÃO</v>
      </c>
      <c r="H168" s="33" t="str">
        <f>IFERROR(VLOOKUP($B168,'Tabelas auxiliares'!$A$65:$C$102,3,FALSE),"")</f>
        <v>CURSO EXTERNO / INSCRICOES PARA CURSO / CURSOS IN COMPANY</v>
      </c>
      <c r="I168" s="235" t="s">
        <v>2152</v>
      </c>
      <c r="J168" s="235" t="s">
        <v>2249</v>
      </c>
      <c r="K168" s="235" t="s">
        <v>2250</v>
      </c>
      <c r="L168" s="235" t="s">
        <v>2251</v>
      </c>
      <c r="M168" s="235" t="s">
        <v>2252</v>
      </c>
      <c r="N168" s="235" t="s">
        <v>154</v>
      </c>
      <c r="O168" s="235" t="s">
        <v>155</v>
      </c>
      <c r="P168" s="235" t="s">
        <v>188</v>
      </c>
      <c r="Q168" s="235" t="s">
        <v>156</v>
      </c>
      <c r="R168" s="235" t="s">
        <v>153</v>
      </c>
      <c r="S168" s="235" t="s">
        <v>462</v>
      </c>
      <c r="T168" s="235" t="s">
        <v>152</v>
      </c>
      <c r="U168" s="235" t="s">
        <v>106</v>
      </c>
      <c r="V168" s="235" t="s">
        <v>1138</v>
      </c>
      <c r="W168" s="235" t="s">
        <v>1139</v>
      </c>
      <c r="X168" s="33" t="str">
        <f t="shared" si="2"/>
        <v>3</v>
      </c>
      <c r="Y168" s="33" t="str">
        <f>IF(T168="","",IF(AND(T168&lt;&gt;'Tabelas auxiliares'!$B$239,T168&lt;&gt;'Tabelas auxiliares'!$B$240),"FOLHA DE PESSOAL",IF(X168='Tabelas auxiliares'!$A$240,"CUSTEIO",IF(X168='Tabelas auxiliares'!$A$239,"INVESTIMENTO","ERRO - VERIFICAR"))))</f>
        <v>CUSTEIO</v>
      </c>
      <c r="Z168" s="237">
        <v>7460</v>
      </c>
      <c r="AA168" s="237">
        <v>7460</v>
      </c>
      <c r="AB168" s="236"/>
      <c r="AC168" s="236"/>
    </row>
    <row r="169" spans="1:29" x14ac:dyDescent="0.25">
      <c r="A169" s="234" t="s">
        <v>459</v>
      </c>
      <c r="B169" s="54" t="s">
        <v>265</v>
      </c>
      <c r="C169" s="54" t="s">
        <v>460</v>
      </c>
      <c r="D169" t="s">
        <v>81</v>
      </c>
      <c r="E169" t="s">
        <v>105</v>
      </c>
      <c r="F169" s="33" t="str">
        <f>IFERROR(VLOOKUP(D169,'Tabelas auxiliares'!$A$3:$B$61,2,FALSE),"")</f>
        <v>SUGEPE - SUPERINTENDÊNCIA DE GESTÃO DE PESSOAS</v>
      </c>
      <c r="G169" s="33" t="str">
        <f>IFERROR(VLOOKUP($B169,'Tabelas auxiliares'!$A$65:$C$102,2,FALSE),"")</f>
        <v>CAPACITAÇÃO</v>
      </c>
      <c r="H169" s="33" t="str">
        <f>IFERROR(VLOOKUP($B169,'Tabelas auxiliares'!$A$65:$C$102,3,FALSE),"")</f>
        <v>CURSO EXTERNO / INSCRICOES PARA CURSO / CURSOS IN COMPANY</v>
      </c>
      <c r="I169" s="235" t="s">
        <v>1780</v>
      </c>
      <c r="J169" s="235" t="s">
        <v>2253</v>
      </c>
      <c r="K169" s="235" t="s">
        <v>2254</v>
      </c>
      <c r="L169" s="235" t="s">
        <v>2255</v>
      </c>
      <c r="M169" s="235" t="s">
        <v>2256</v>
      </c>
      <c r="N169" s="235" t="s">
        <v>154</v>
      </c>
      <c r="O169" s="235" t="s">
        <v>155</v>
      </c>
      <c r="P169" s="235" t="s">
        <v>188</v>
      </c>
      <c r="Q169" s="235" t="s">
        <v>156</v>
      </c>
      <c r="R169" s="235" t="s">
        <v>153</v>
      </c>
      <c r="S169" s="235" t="s">
        <v>107</v>
      </c>
      <c r="T169" s="235" t="s">
        <v>152</v>
      </c>
      <c r="U169" s="235" t="s">
        <v>106</v>
      </c>
      <c r="V169" s="235" t="s">
        <v>1138</v>
      </c>
      <c r="W169" s="235" t="s">
        <v>1139</v>
      </c>
      <c r="X169" s="33" t="str">
        <f t="shared" si="2"/>
        <v>3</v>
      </c>
      <c r="Y169" s="33" t="str">
        <f>IF(T169="","",IF(AND(T169&lt;&gt;'Tabelas auxiliares'!$B$239,T169&lt;&gt;'Tabelas auxiliares'!$B$240),"FOLHA DE PESSOAL",IF(X169='Tabelas auxiliares'!$A$240,"CUSTEIO",IF(X169='Tabelas auxiliares'!$A$239,"INVESTIMENTO","ERRO - VERIFICAR"))))</f>
        <v>CUSTEIO</v>
      </c>
      <c r="Z169" s="237">
        <v>36000</v>
      </c>
      <c r="AA169" s="237">
        <v>36000</v>
      </c>
      <c r="AB169" s="236"/>
      <c r="AC169" s="236"/>
    </row>
    <row r="170" spans="1:29" x14ac:dyDescent="0.25">
      <c r="A170" s="234" t="s">
        <v>459</v>
      </c>
      <c r="B170" s="54" t="s">
        <v>265</v>
      </c>
      <c r="C170" s="54" t="s">
        <v>460</v>
      </c>
      <c r="D170" t="s">
        <v>79</v>
      </c>
      <c r="E170" t="s">
        <v>105</v>
      </c>
      <c r="F170" s="33" t="str">
        <f>IFERROR(VLOOKUP(D170,'Tabelas auxiliares'!$A$3:$B$61,2,FALSE),"")</f>
        <v>SUGEPE - CAPACITAÇÃO</v>
      </c>
      <c r="G170" s="33" t="str">
        <f>IFERROR(VLOOKUP($B170,'Tabelas auxiliares'!$A$65:$C$102,2,FALSE),"")</f>
        <v>CAPACITAÇÃO</v>
      </c>
      <c r="H170" s="33" t="str">
        <f>IFERROR(VLOOKUP($B170,'Tabelas auxiliares'!$A$65:$C$102,3,FALSE),"")</f>
        <v>CURSO EXTERNO / INSCRICOES PARA CURSO / CURSOS IN COMPANY</v>
      </c>
      <c r="I170" s="235" t="s">
        <v>2257</v>
      </c>
      <c r="J170" s="235" t="s">
        <v>2258</v>
      </c>
      <c r="K170" s="235" t="s">
        <v>2259</v>
      </c>
      <c r="L170" s="235" t="s">
        <v>2255</v>
      </c>
      <c r="M170" s="235" t="s">
        <v>2256</v>
      </c>
      <c r="N170" s="235" t="s">
        <v>2260</v>
      </c>
      <c r="O170" s="235" t="s">
        <v>155</v>
      </c>
      <c r="P170" s="235" t="s">
        <v>2261</v>
      </c>
      <c r="Q170" s="235" t="s">
        <v>156</v>
      </c>
      <c r="R170" s="235" t="s">
        <v>153</v>
      </c>
      <c r="S170" s="235" t="s">
        <v>107</v>
      </c>
      <c r="T170" s="235" t="s">
        <v>152</v>
      </c>
      <c r="U170" s="235" t="s">
        <v>2262</v>
      </c>
      <c r="V170" s="235" t="s">
        <v>1138</v>
      </c>
      <c r="W170" s="235" t="s">
        <v>1139</v>
      </c>
      <c r="X170" s="33" t="str">
        <f t="shared" si="2"/>
        <v>3</v>
      </c>
      <c r="Y170" s="33" t="str">
        <f>IF(T170="","",IF(AND(T170&lt;&gt;'Tabelas auxiliares'!$B$239,T170&lt;&gt;'Tabelas auxiliares'!$B$240),"FOLHA DE PESSOAL",IF(X170='Tabelas auxiliares'!$A$240,"CUSTEIO",IF(X170='Tabelas auxiliares'!$A$239,"INVESTIMENTO","ERRO - VERIFICAR"))))</f>
        <v>CUSTEIO</v>
      </c>
      <c r="Z170" s="237">
        <v>3900</v>
      </c>
      <c r="AA170" s="237">
        <v>3900</v>
      </c>
      <c r="AB170" s="236"/>
      <c r="AC170" s="236"/>
    </row>
    <row r="171" spans="1:29" x14ac:dyDescent="0.25">
      <c r="A171" s="234" t="s">
        <v>459</v>
      </c>
      <c r="B171" s="54" t="s">
        <v>265</v>
      </c>
      <c r="C171" s="54" t="s">
        <v>460</v>
      </c>
      <c r="D171" t="s">
        <v>79</v>
      </c>
      <c r="E171" t="s">
        <v>105</v>
      </c>
      <c r="F171" s="33" t="str">
        <f>IFERROR(VLOOKUP(D171,'Tabelas auxiliares'!$A$3:$B$61,2,FALSE),"")</f>
        <v>SUGEPE - CAPACITAÇÃO</v>
      </c>
      <c r="G171" s="33" t="str">
        <f>IFERROR(VLOOKUP($B171,'Tabelas auxiliares'!$A$65:$C$102,2,FALSE),"")</f>
        <v>CAPACITAÇÃO</v>
      </c>
      <c r="H171" s="33" t="str">
        <f>IFERROR(VLOOKUP($B171,'Tabelas auxiliares'!$A$65:$C$102,3,FALSE),"")</f>
        <v>CURSO EXTERNO / INSCRICOES PARA CURSO / CURSOS IN COMPANY</v>
      </c>
      <c r="I171" s="235" t="s">
        <v>2263</v>
      </c>
      <c r="J171" s="235" t="s">
        <v>2264</v>
      </c>
      <c r="K171" s="235" t="s">
        <v>2265</v>
      </c>
      <c r="L171" s="235" t="s">
        <v>2266</v>
      </c>
      <c r="M171" s="235" t="s">
        <v>2267</v>
      </c>
      <c r="N171" s="235" t="s">
        <v>2260</v>
      </c>
      <c r="O171" s="235" t="s">
        <v>155</v>
      </c>
      <c r="P171" s="235" t="s">
        <v>2261</v>
      </c>
      <c r="Q171" s="235" t="s">
        <v>156</v>
      </c>
      <c r="R171" s="235" t="s">
        <v>153</v>
      </c>
      <c r="S171" s="235" t="s">
        <v>107</v>
      </c>
      <c r="T171" s="235" t="s">
        <v>152</v>
      </c>
      <c r="U171" s="235" t="s">
        <v>2262</v>
      </c>
      <c r="V171" s="235" t="s">
        <v>1138</v>
      </c>
      <c r="W171" s="235" t="s">
        <v>1139</v>
      </c>
      <c r="X171" s="33" t="str">
        <f t="shared" si="2"/>
        <v>3</v>
      </c>
      <c r="Y171" s="33" t="str">
        <f>IF(T171="","",IF(AND(T171&lt;&gt;'Tabelas auxiliares'!$B$239,T171&lt;&gt;'Tabelas auxiliares'!$B$240),"FOLHA DE PESSOAL",IF(X171='Tabelas auxiliares'!$A$240,"CUSTEIO",IF(X171='Tabelas auxiliares'!$A$239,"INVESTIMENTO","ERRO - VERIFICAR"))))</f>
        <v>CUSTEIO</v>
      </c>
      <c r="Z171" s="237">
        <v>1500</v>
      </c>
      <c r="AA171" s="236"/>
      <c r="AB171" s="236"/>
      <c r="AC171" s="237">
        <v>1500</v>
      </c>
    </row>
    <row r="172" spans="1:29" x14ac:dyDescent="0.25">
      <c r="A172" s="234" t="s">
        <v>459</v>
      </c>
      <c r="B172" s="54" t="s">
        <v>267</v>
      </c>
      <c r="C172" s="54" t="s">
        <v>460</v>
      </c>
      <c r="D172" t="s">
        <v>54</v>
      </c>
      <c r="E172" t="s">
        <v>105</v>
      </c>
      <c r="F172" s="33" t="str">
        <f>IFERROR(VLOOKUP(D172,'Tabelas auxiliares'!$A$3:$B$61,2,FALSE),"")</f>
        <v>PROAD - PRÓ-REITORIA DE ADMINISTRAÇÃO</v>
      </c>
      <c r="G172" s="33" t="str">
        <f>IFERROR(VLOOKUP($B172,'Tabelas auxiliares'!$A$65:$C$102,2,FALSE),"")</f>
        <v>CURSOS E CONCURSOS</v>
      </c>
      <c r="H172" s="33" t="str">
        <f>IFERROR(VLOOKUP($B172,'Tabelas auxiliares'!$A$65:$C$102,3,FALSE),"")</f>
        <v>FOLHA DE PAGAMENTO (ENCARGOS DE CURSO E CONCURSO)</v>
      </c>
      <c r="I172" s="235" t="s">
        <v>2268</v>
      </c>
      <c r="J172" s="235" t="s">
        <v>2269</v>
      </c>
      <c r="K172" s="235" t="s">
        <v>2270</v>
      </c>
      <c r="L172" s="235" t="s">
        <v>2271</v>
      </c>
      <c r="M172" s="235" t="s">
        <v>1226</v>
      </c>
      <c r="N172" s="235" t="s">
        <v>154</v>
      </c>
      <c r="O172" s="235" t="s">
        <v>155</v>
      </c>
      <c r="P172" s="235" t="s">
        <v>188</v>
      </c>
      <c r="Q172" s="235" t="s">
        <v>156</v>
      </c>
      <c r="R172" s="235" t="s">
        <v>153</v>
      </c>
      <c r="S172" s="235" t="s">
        <v>107</v>
      </c>
      <c r="T172" s="235" t="s">
        <v>152</v>
      </c>
      <c r="U172" s="235" t="s">
        <v>106</v>
      </c>
      <c r="V172" s="235" t="s">
        <v>2272</v>
      </c>
      <c r="W172" s="235" t="s">
        <v>2273</v>
      </c>
      <c r="X172" s="33" t="str">
        <f t="shared" si="2"/>
        <v>3</v>
      </c>
      <c r="Y172" s="33" t="str">
        <f>IF(T172="","",IF(AND(T172&lt;&gt;'Tabelas auxiliares'!$B$239,T172&lt;&gt;'Tabelas auxiliares'!$B$240),"FOLHA DE PESSOAL",IF(X172='Tabelas auxiliares'!$A$240,"CUSTEIO",IF(X172='Tabelas auxiliares'!$A$239,"INVESTIMENTO","ERRO - VERIFICAR"))))</f>
        <v>CUSTEIO</v>
      </c>
      <c r="Z172" s="237">
        <v>12361.64</v>
      </c>
      <c r="AA172" s="237">
        <v>12361.64</v>
      </c>
      <c r="AB172" s="236"/>
      <c r="AC172" s="236"/>
    </row>
    <row r="173" spans="1:29" x14ac:dyDescent="0.25">
      <c r="A173" s="234" t="s">
        <v>459</v>
      </c>
      <c r="B173" s="54" t="s">
        <v>267</v>
      </c>
      <c r="C173" s="54" t="s">
        <v>460</v>
      </c>
      <c r="D173" t="s">
        <v>54</v>
      </c>
      <c r="E173" t="s">
        <v>105</v>
      </c>
      <c r="F173" s="33" t="str">
        <f>IFERROR(VLOOKUP(D173,'Tabelas auxiliares'!$A$3:$B$61,2,FALSE),"")</f>
        <v>PROAD - PRÓ-REITORIA DE ADMINISTRAÇÃO</v>
      </c>
      <c r="G173" s="33" t="str">
        <f>IFERROR(VLOOKUP($B173,'Tabelas auxiliares'!$A$65:$C$102,2,FALSE),"")</f>
        <v>CURSOS E CONCURSOS</v>
      </c>
      <c r="H173" s="33" t="str">
        <f>IFERROR(VLOOKUP($B173,'Tabelas auxiliares'!$A$65:$C$102,3,FALSE),"")</f>
        <v>FOLHA DE PAGAMENTO (ENCARGOS DE CURSO E CONCURSO)</v>
      </c>
      <c r="I173" s="235" t="s">
        <v>470</v>
      </c>
      <c r="J173" s="235" t="s">
        <v>2274</v>
      </c>
      <c r="K173" s="235" t="s">
        <v>2275</v>
      </c>
      <c r="L173" s="235" t="s">
        <v>2276</v>
      </c>
      <c r="M173" s="235" t="s">
        <v>1226</v>
      </c>
      <c r="N173" s="235" t="s">
        <v>154</v>
      </c>
      <c r="O173" s="235" t="s">
        <v>155</v>
      </c>
      <c r="P173" s="235" t="s">
        <v>188</v>
      </c>
      <c r="Q173" s="235" t="s">
        <v>156</v>
      </c>
      <c r="R173" s="235" t="s">
        <v>153</v>
      </c>
      <c r="S173" s="235" t="s">
        <v>107</v>
      </c>
      <c r="T173" s="235" t="s">
        <v>152</v>
      </c>
      <c r="U173" s="235" t="s">
        <v>106</v>
      </c>
      <c r="V173" s="235" t="s">
        <v>2272</v>
      </c>
      <c r="W173" s="235" t="s">
        <v>2273</v>
      </c>
      <c r="X173" s="33" t="str">
        <f t="shared" si="2"/>
        <v>3</v>
      </c>
      <c r="Y173" s="33" t="str">
        <f>IF(T173="","",IF(AND(T173&lt;&gt;'Tabelas auxiliares'!$B$239,T173&lt;&gt;'Tabelas auxiliares'!$B$240),"FOLHA DE PESSOAL",IF(X173='Tabelas auxiliares'!$A$240,"CUSTEIO",IF(X173='Tabelas auxiliares'!$A$239,"INVESTIMENTO","ERRO - VERIFICAR"))))</f>
        <v>CUSTEIO</v>
      </c>
      <c r="Z173" s="237">
        <v>468.23</v>
      </c>
      <c r="AA173" s="237">
        <v>319.43</v>
      </c>
      <c r="AB173" s="236"/>
      <c r="AC173" s="237">
        <v>148.80000000000001</v>
      </c>
    </row>
    <row r="174" spans="1:29" x14ac:dyDescent="0.25">
      <c r="A174" s="234" t="s">
        <v>459</v>
      </c>
      <c r="B174" s="54" t="s">
        <v>267</v>
      </c>
      <c r="C174" s="54" t="s">
        <v>460</v>
      </c>
      <c r="D174" t="s">
        <v>81</v>
      </c>
      <c r="E174" t="s">
        <v>105</v>
      </c>
      <c r="F174" s="33" t="str">
        <f>IFERROR(VLOOKUP(D174,'Tabelas auxiliares'!$A$3:$B$61,2,FALSE),"")</f>
        <v>SUGEPE - SUPERINTENDÊNCIA DE GESTÃO DE PESSOAS</v>
      </c>
      <c r="G174" s="33" t="str">
        <f>IFERROR(VLOOKUP($B174,'Tabelas auxiliares'!$A$65:$C$102,2,FALSE),"")</f>
        <v>CURSOS E CONCURSOS</v>
      </c>
      <c r="H174" s="33" t="str">
        <f>IFERROR(VLOOKUP($B174,'Tabelas auxiliares'!$A$65:$C$102,3,FALSE),"")</f>
        <v>FOLHA DE PAGAMENTO (ENCARGOS DE CURSO E CONCURSO)</v>
      </c>
      <c r="I174" s="235" t="s">
        <v>2277</v>
      </c>
      <c r="J174" s="235" t="s">
        <v>2278</v>
      </c>
      <c r="K174" s="235" t="s">
        <v>2279</v>
      </c>
      <c r="L174" s="235" t="s">
        <v>2280</v>
      </c>
      <c r="M174" s="235" t="s">
        <v>153</v>
      </c>
      <c r="N174" s="235" t="s">
        <v>154</v>
      </c>
      <c r="O174" s="235" t="s">
        <v>155</v>
      </c>
      <c r="P174" s="235" t="s">
        <v>188</v>
      </c>
      <c r="Q174" s="235" t="s">
        <v>156</v>
      </c>
      <c r="R174" s="235" t="s">
        <v>153</v>
      </c>
      <c r="S174" s="235" t="s">
        <v>107</v>
      </c>
      <c r="T174" s="235" t="s">
        <v>152</v>
      </c>
      <c r="U174" s="235" t="s">
        <v>106</v>
      </c>
      <c r="V174" s="235" t="s">
        <v>1150</v>
      </c>
      <c r="W174" s="235" t="s">
        <v>1151</v>
      </c>
      <c r="X174" s="33" t="str">
        <f t="shared" si="2"/>
        <v>3</v>
      </c>
      <c r="Y174" s="33" t="str">
        <f>IF(T174="","",IF(AND(T174&lt;&gt;'Tabelas auxiliares'!$B$239,T174&lt;&gt;'Tabelas auxiliares'!$B$240),"FOLHA DE PESSOAL",IF(X174='Tabelas auxiliares'!$A$240,"CUSTEIO",IF(X174='Tabelas auxiliares'!$A$239,"INVESTIMENTO","ERRO - VERIFICAR"))))</f>
        <v>CUSTEIO</v>
      </c>
      <c r="Z174" s="237">
        <v>1539.48</v>
      </c>
      <c r="AA174" s="237">
        <v>1539.48</v>
      </c>
      <c r="AB174" s="236"/>
      <c r="AC174" s="236"/>
    </row>
    <row r="175" spans="1:29" x14ac:dyDescent="0.25">
      <c r="A175" s="234" t="s">
        <v>459</v>
      </c>
      <c r="B175" s="54" t="s">
        <v>267</v>
      </c>
      <c r="C175" s="54" t="s">
        <v>460</v>
      </c>
      <c r="D175" t="s">
        <v>81</v>
      </c>
      <c r="E175" t="s">
        <v>105</v>
      </c>
      <c r="F175" s="33" t="str">
        <f>IFERROR(VLOOKUP(D175,'Tabelas auxiliares'!$A$3:$B$61,2,FALSE),"")</f>
        <v>SUGEPE - SUPERINTENDÊNCIA DE GESTÃO DE PESSOAS</v>
      </c>
      <c r="G175" s="33" t="str">
        <f>IFERROR(VLOOKUP($B175,'Tabelas auxiliares'!$A$65:$C$102,2,FALSE),"")</f>
        <v>CURSOS E CONCURSOS</v>
      </c>
      <c r="H175" s="33" t="str">
        <f>IFERROR(VLOOKUP($B175,'Tabelas auxiliares'!$A$65:$C$102,3,FALSE),"")</f>
        <v>FOLHA DE PAGAMENTO (ENCARGOS DE CURSO E CONCURSO)</v>
      </c>
      <c r="I175" s="235" t="s">
        <v>1951</v>
      </c>
      <c r="J175" s="235" t="s">
        <v>2281</v>
      </c>
      <c r="K175" s="235" t="s">
        <v>2282</v>
      </c>
      <c r="L175" s="235" t="s">
        <v>2283</v>
      </c>
      <c r="M175" s="235" t="s">
        <v>153</v>
      </c>
      <c r="N175" s="235" t="s">
        <v>154</v>
      </c>
      <c r="O175" s="235" t="s">
        <v>155</v>
      </c>
      <c r="P175" s="235" t="s">
        <v>188</v>
      </c>
      <c r="Q175" s="235" t="s">
        <v>156</v>
      </c>
      <c r="R175" s="235" t="s">
        <v>153</v>
      </c>
      <c r="S175" s="235" t="s">
        <v>107</v>
      </c>
      <c r="T175" s="235" t="s">
        <v>152</v>
      </c>
      <c r="U175" s="235" t="s">
        <v>106</v>
      </c>
      <c r="V175" s="235" t="s">
        <v>1150</v>
      </c>
      <c r="W175" s="235" t="s">
        <v>1151</v>
      </c>
      <c r="X175" s="33" t="str">
        <f t="shared" si="2"/>
        <v>3</v>
      </c>
      <c r="Y175" s="33" t="str">
        <f>IF(T175="","",IF(AND(T175&lt;&gt;'Tabelas auxiliares'!$B$239,T175&lt;&gt;'Tabelas auxiliares'!$B$240),"FOLHA DE PESSOAL",IF(X175='Tabelas auxiliares'!$A$240,"CUSTEIO",IF(X175='Tabelas auxiliares'!$A$239,"INVESTIMENTO","ERRO - VERIFICAR"))))</f>
        <v>CUSTEIO</v>
      </c>
      <c r="Z175" s="237">
        <v>2518</v>
      </c>
      <c r="AA175" s="237">
        <v>521.14</v>
      </c>
      <c r="AB175" s="236"/>
      <c r="AC175" s="237">
        <v>1996.86</v>
      </c>
    </row>
    <row r="176" spans="1:29" x14ac:dyDescent="0.25">
      <c r="A176" s="234" t="s">
        <v>459</v>
      </c>
      <c r="B176" s="54" t="s">
        <v>302</v>
      </c>
      <c r="C176" s="54" t="s">
        <v>460</v>
      </c>
      <c r="D176" t="s">
        <v>48</v>
      </c>
      <c r="E176" t="s">
        <v>105</v>
      </c>
      <c r="F176" s="33" t="str">
        <f>IFERROR(VLOOKUP(D176,'Tabelas auxiliares'!$A$3:$B$61,2,FALSE),"")</f>
        <v>PROEC - PRÓ-REITORIA DE EXTENSÃO E CULTURA</v>
      </c>
      <c r="G176" s="33" t="str">
        <f>IFERROR(VLOOKUP($B176,'Tabelas auxiliares'!$A$65:$C$102,2,FALSE),"")</f>
        <v>CONVÊNIOS</v>
      </c>
      <c r="H176" s="33" t="str">
        <f>IFERROR(VLOOKUP($B176,'Tabelas auxiliares'!$A$65:$C$102,3,FALSE),"")</f>
        <v>BOLSA CONVENIOS / PARCERIAS ACIC / FUNDAÇÃO DE APOIO</v>
      </c>
      <c r="I176" s="235" t="s">
        <v>2284</v>
      </c>
      <c r="J176" s="235" t="s">
        <v>2285</v>
      </c>
      <c r="K176" s="235" t="s">
        <v>2286</v>
      </c>
      <c r="L176" s="235" t="s">
        <v>2287</v>
      </c>
      <c r="M176" s="235" t="s">
        <v>2288</v>
      </c>
      <c r="N176" s="235" t="s">
        <v>154</v>
      </c>
      <c r="O176" s="235" t="s">
        <v>155</v>
      </c>
      <c r="P176" s="235" t="s">
        <v>188</v>
      </c>
      <c r="Q176" s="235" t="s">
        <v>156</v>
      </c>
      <c r="R176" s="235" t="s">
        <v>153</v>
      </c>
      <c r="S176" s="235" t="s">
        <v>107</v>
      </c>
      <c r="T176" s="235" t="s">
        <v>216</v>
      </c>
      <c r="U176" s="235" t="s">
        <v>2289</v>
      </c>
      <c r="V176" s="235" t="s">
        <v>1553</v>
      </c>
      <c r="W176" s="235" t="s">
        <v>1554</v>
      </c>
      <c r="X176" s="33" t="str">
        <f t="shared" si="2"/>
        <v>3</v>
      </c>
      <c r="Y176" s="33" t="str">
        <f>IF(T176="","",IF(AND(T176&lt;&gt;'Tabelas auxiliares'!$B$239,T176&lt;&gt;'Tabelas auxiliares'!$B$240),"FOLHA DE PESSOAL",IF(X176='Tabelas auxiliares'!$A$240,"CUSTEIO",IF(X176='Tabelas auxiliares'!$A$239,"INVESTIMENTO","ERRO - VERIFICAR"))))</f>
        <v>CUSTEIO</v>
      </c>
      <c r="Z176" s="237">
        <v>12000</v>
      </c>
      <c r="AA176" s="236"/>
      <c r="AB176" s="236"/>
      <c r="AC176" s="237">
        <v>12000</v>
      </c>
    </row>
    <row r="177" spans="1:29" x14ac:dyDescent="0.25">
      <c r="A177" s="234" t="s">
        <v>459</v>
      </c>
      <c r="B177" s="54" t="s">
        <v>302</v>
      </c>
      <c r="C177" s="54" t="s">
        <v>460</v>
      </c>
      <c r="D177" t="s">
        <v>48</v>
      </c>
      <c r="E177" t="s">
        <v>105</v>
      </c>
      <c r="F177" s="33" t="str">
        <f>IFERROR(VLOOKUP(D177,'Tabelas auxiliares'!$A$3:$B$61,2,FALSE),"")</f>
        <v>PROEC - PRÓ-REITORIA DE EXTENSÃO E CULTURA</v>
      </c>
      <c r="G177" s="33" t="str">
        <f>IFERROR(VLOOKUP($B177,'Tabelas auxiliares'!$A$65:$C$102,2,FALSE),"")</f>
        <v>CONVÊNIOS</v>
      </c>
      <c r="H177" s="33" t="str">
        <f>IFERROR(VLOOKUP($B177,'Tabelas auxiliares'!$A$65:$C$102,3,FALSE),"")</f>
        <v>BOLSA CONVENIOS / PARCERIAS ACIC / FUNDAÇÃO DE APOIO</v>
      </c>
      <c r="I177" s="235" t="s">
        <v>1834</v>
      </c>
      <c r="J177" s="235" t="s">
        <v>2290</v>
      </c>
      <c r="K177" s="235" t="s">
        <v>2291</v>
      </c>
      <c r="L177" s="235" t="s">
        <v>2292</v>
      </c>
      <c r="M177" s="235" t="s">
        <v>2288</v>
      </c>
      <c r="N177" s="235" t="s">
        <v>154</v>
      </c>
      <c r="O177" s="235" t="s">
        <v>155</v>
      </c>
      <c r="P177" s="235" t="s">
        <v>188</v>
      </c>
      <c r="Q177" s="235" t="s">
        <v>156</v>
      </c>
      <c r="R177" s="235" t="s">
        <v>153</v>
      </c>
      <c r="S177" s="235" t="s">
        <v>107</v>
      </c>
      <c r="T177" s="235" t="s">
        <v>216</v>
      </c>
      <c r="U177" s="235" t="s">
        <v>2154</v>
      </c>
      <c r="V177" s="235" t="s">
        <v>1553</v>
      </c>
      <c r="W177" s="235" t="s">
        <v>1554</v>
      </c>
      <c r="X177" s="33" t="str">
        <f t="shared" si="2"/>
        <v>3</v>
      </c>
      <c r="Y177" s="33" t="str">
        <f>IF(T177="","",IF(AND(T177&lt;&gt;'Tabelas auxiliares'!$B$239,T177&lt;&gt;'Tabelas auxiliares'!$B$240),"FOLHA DE PESSOAL",IF(X177='Tabelas auxiliares'!$A$240,"CUSTEIO",IF(X177='Tabelas auxiliares'!$A$239,"INVESTIMENTO","ERRO - VERIFICAR"))))</f>
        <v>CUSTEIO</v>
      </c>
      <c r="Z177" s="237">
        <v>40000</v>
      </c>
      <c r="AA177" s="237">
        <v>37333.339999999997</v>
      </c>
      <c r="AB177" s="236"/>
      <c r="AC177" s="237">
        <v>2666.66</v>
      </c>
    </row>
    <row r="178" spans="1:29" x14ac:dyDescent="0.25">
      <c r="A178" s="234" t="s">
        <v>459</v>
      </c>
      <c r="B178" s="54" t="s">
        <v>302</v>
      </c>
      <c r="C178" s="54" t="s">
        <v>460</v>
      </c>
      <c r="D178" t="s">
        <v>48</v>
      </c>
      <c r="E178" t="s">
        <v>105</v>
      </c>
      <c r="F178" s="33" t="str">
        <f>IFERROR(VLOOKUP(D178,'Tabelas auxiliares'!$A$3:$B$61,2,FALSE),"")</f>
        <v>PROEC - PRÓ-REITORIA DE EXTENSÃO E CULTURA</v>
      </c>
      <c r="G178" s="33" t="str">
        <f>IFERROR(VLOOKUP($B178,'Tabelas auxiliares'!$A$65:$C$102,2,FALSE),"")</f>
        <v>CONVÊNIOS</v>
      </c>
      <c r="H178" s="33" t="str">
        <f>IFERROR(VLOOKUP($B178,'Tabelas auxiliares'!$A$65:$C$102,3,FALSE),"")</f>
        <v>BOLSA CONVENIOS / PARCERIAS ACIC / FUNDAÇÃO DE APOIO</v>
      </c>
      <c r="I178" s="235" t="s">
        <v>2293</v>
      </c>
      <c r="J178" s="235" t="s">
        <v>2290</v>
      </c>
      <c r="K178" s="235" t="s">
        <v>2294</v>
      </c>
      <c r="L178" s="235" t="s">
        <v>2292</v>
      </c>
      <c r="M178" s="235" t="s">
        <v>2288</v>
      </c>
      <c r="N178" s="235" t="s">
        <v>154</v>
      </c>
      <c r="O178" s="235" t="s">
        <v>155</v>
      </c>
      <c r="P178" s="235" t="s">
        <v>188</v>
      </c>
      <c r="Q178" s="235" t="s">
        <v>156</v>
      </c>
      <c r="R178" s="235" t="s">
        <v>153</v>
      </c>
      <c r="S178" s="235" t="s">
        <v>107</v>
      </c>
      <c r="T178" s="235" t="s">
        <v>216</v>
      </c>
      <c r="U178" s="235" t="s">
        <v>2154</v>
      </c>
      <c r="V178" s="235" t="s">
        <v>1553</v>
      </c>
      <c r="W178" s="235" t="s">
        <v>1554</v>
      </c>
      <c r="X178" s="33" t="str">
        <f t="shared" si="2"/>
        <v>3</v>
      </c>
      <c r="Y178" s="33" t="str">
        <f>IF(T178="","",IF(AND(T178&lt;&gt;'Tabelas auxiliares'!$B$239,T178&lt;&gt;'Tabelas auxiliares'!$B$240),"FOLHA DE PESSOAL",IF(X178='Tabelas auxiliares'!$A$240,"CUSTEIO",IF(X178='Tabelas auxiliares'!$A$239,"INVESTIMENTO","ERRO - VERIFICAR"))))</f>
        <v>CUSTEIO</v>
      </c>
      <c r="Z178" s="237">
        <v>360000</v>
      </c>
      <c r="AA178" s="236"/>
      <c r="AB178" s="236"/>
      <c r="AC178" s="237">
        <v>360000</v>
      </c>
    </row>
    <row r="179" spans="1:29" x14ac:dyDescent="0.25">
      <c r="A179" s="234" t="s">
        <v>459</v>
      </c>
      <c r="B179" s="54" t="s">
        <v>302</v>
      </c>
      <c r="C179" s="54" t="s">
        <v>460</v>
      </c>
      <c r="D179" t="s">
        <v>81</v>
      </c>
      <c r="E179" t="s">
        <v>105</v>
      </c>
      <c r="F179" s="33" t="str">
        <f>IFERROR(VLOOKUP(D179,'Tabelas auxiliares'!$A$3:$B$61,2,FALSE),"")</f>
        <v>SUGEPE - SUPERINTENDÊNCIA DE GESTÃO DE PESSOAS</v>
      </c>
      <c r="G179" s="33" t="str">
        <f>IFERROR(VLOOKUP($B179,'Tabelas auxiliares'!$A$65:$C$102,2,FALSE),"")</f>
        <v>CONVÊNIOS</v>
      </c>
      <c r="H179" s="33" t="str">
        <f>IFERROR(VLOOKUP($B179,'Tabelas auxiliares'!$A$65:$C$102,3,FALSE),"")</f>
        <v>BOLSA CONVENIOS / PARCERIAS ACIC / FUNDAÇÃO DE APOIO</v>
      </c>
      <c r="I179" s="235" t="s">
        <v>2295</v>
      </c>
      <c r="J179" s="235" t="s">
        <v>2296</v>
      </c>
      <c r="K179" s="235" t="s">
        <v>2297</v>
      </c>
      <c r="L179" s="235" t="s">
        <v>2298</v>
      </c>
      <c r="M179" s="235" t="s">
        <v>1061</v>
      </c>
      <c r="N179" s="235" t="s">
        <v>154</v>
      </c>
      <c r="O179" s="235" t="s">
        <v>155</v>
      </c>
      <c r="P179" s="235" t="s">
        <v>188</v>
      </c>
      <c r="Q179" s="235" t="s">
        <v>156</v>
      </c>
      <c r="R179" s="235" t="s">
        <v>153</v>
      </c>
      <c r="S179" s="235" t="s">
        <v>801</v>
      </c>
      <c r="T179" s="235" t="s">
        <v>152</v>
      </c>
      <c r="U179" s="235" t="s">
        <v>106</v>
      </c>
      <c r="V179" s="235" t="s">
        <v>401</v>
      </c>
      <c r="W179" s="235" t="s">
        <v>382</v>
      </c>
      <c r="X179" s="33" t="str">
        <f t="shared" si="2"/>
        <v>3</v>
      </c>
      <c r="Y179" s="33" t="str">
        <f>IF(T179="","",IF(AND(T179&lt;&gt;'Tabelas auxiliares'!$B$239,T179&lt;&gt;'Tabelas auxiliares'!$B$240),"FOLHA DE PESSOAL",IF(X179='Tabelas auxiliares'!$A$240,"CUSTEIO",IF(X179='Tabelas auxiliares'!$A$239,"INVESTIMENTO","ERRO - VERIFICAR"))))</f>
        <v>CUSTEIO</v>
      </c>
      <c r="Z179" s="237">
        <v>10700</v>
      </c>
      <c r="AA179" s="237">
        <v>10700</v>
      </c>
      <c r="AB179" s="236"/>
      <c r="AC179" s="236"/>
    </row>
    <row r="180" spans="1:29" x14ac:dyDescent="0.25">
      <c r="A180" s="234" t="s">
        <v>459</v>
      </c>
      <c r="B180" s="54" t="s">
        <v>633</v>
      </c>
      <c r="C180" s="54" t="s">
        <v>460</v>
      </c>
      <c r="D180" t="s">
        <v>20</v>
      </c>
      <c r="E180" t="s">
        <v>105</v>
      </c>
      <c r="F180" s="33" t="str">
        <f>IFERROR(VLOOKUP(D180,'Tabelas auxiliares'!$A$3:$B$61,2,FALSE),"")</f>
        <v>ACI - ASSESSORIA DE COMUNICAÇÃO E IMPRENSA</v>
      </c>
      <c r="G180" s="33" t="str">
        <f>IFERROR(VLOOKUP($B180,'Tabelas auxiliares'!$A$65:$C$102,2,FALSE),"")</f>
        <v>COMUNICAÇÃO E DIVULGAÇÃO INSTITUCIONAL</v>
      </c>
      <c r="H180" s="33" t="str">
        <f>IFERROR(VLOOKUP($B180,'Tabelas auxiliares'!$A$65:$C$102,3,FALSE),"")</f>
        <v>ASSESSORIA PARA DIVULGAÇÃO CIENTÍFICA/BANCO DE IMAGENS /CONFECÇÃO DE BANNERS E FAIXAS/MAILING, CLIPPING/MONITORAMENTO DE REDES SOCIAIS/ Serviço de mensagens automatizadas para aplicativos/SERVIÇOS GRÁFICOS - IMPRESSÃO OFFSET.</v>
      </c>
      <c r="I180" s="235" t="s">
        <v>1834</v>
      </c>
      <c r="J180" s="235" t="s">
        <v>1155</v>
      </c>
      <c r="K180" s="235" t="s">
        <v>2299</v>
      </c>
      <c r="L180" s="235" t="s">
        <v>1157</v>
      </c>
      <c r="M180" s="235" t="s">
        <v>1158</v>
      </c>
      <c r="N180" s="235" t="s">
        <v>154</v>
      </c>
      <c r="O180" s="235" t="s">
        <v>155</v>
      </c>
      <c r="P180" s="235" t="s">
        <v>188</v>
      </c>
      <c r="Q180" s="235" t="s">
        <v>156</v>
      </c>
      <c r="R180" s="235" t="s">
        <v>153</v>
      </c>
      <c r="S180" s="235" t="s">
        <v>107</v>
      </c>
      <c r="T180" s="235" t="s">
        <v>152</v>
      </c>
      <c r="U180" s="235" t="s">
        <v>106</v>
      </c>
      <c r="V180" s="235" t="s">
        <v>1159</v>
      </c>
      <c r="W180" s="235" t="s">
        <v>1056</v>
      </c>
      <c r="X180" s="33" t="str">
        <f t="shared" si="2"/>
        <v>3</v>
      </c>
      <c r="Y180" s="33" t="str">
        <f>IF(T180="","",IF(AND(T180&lt;&gt;'Tabelas auxiliares'!$B$239,T180&lt;&gt;'Tabelas auxiliares'!$B$240),"FOLHA DE PESSOAL",IF(X180='Tabelas auxiliares'!$A$240,"CUSTEIO",IF(X180='Tabelas auxiliares'!$A$239,"INVESTIMENTO","ERRO - VERIFICAR"))))</f>
        <v>CUSTEIO</v>
      </c>
      <c r="Z180" s="237">
        <v>4000</v>
      </c>
      <c r="AA180" s="237">
        <v>2000</v>
      </c>
      <c r="AB180" s="236"/>
      <c r="AC180" s="237">
        <v>2000</v>
      </c>
    </row>
    <row r="181" spans="1:29" x14ac:dyDescent="0.25">
      <c r="A181" s="234" t="s">
        <v>459</v>
      </c>
      <c r="B181" s="54" t="s">
        <v>633</v>
      </c>
      <c r="C181" s="54" t="s">
        <v>460</v>
      </c>
      <c r="D181" t="s">
        <v>24</v>
      </c>
      <c r="E181" t="s">
        <v>105</v>
      </c>
      <c r="F181" s="33" t="str">
        <f>IFERROR(VLOOKUP(D181,'Tabelas auxiliares'!$A$3:$B$61,2,FALSE),"")</f>
        <v>ACI - SERVIÇOS GRÁFICOS * D.U.C</v>
      </c>
      <c r="G181" s="33" t="str">
        <f>IFERROR(VLOOKUP($B181,'Tabelas auxiliares'!$A$65:$C$102,2,FALSE),"")</f>
        <v>COMUNICAÇÃO E DIVULGAÇÃO INSTITUCIONAL</v>
      </c>
      <c r="H181" s="33" t="str">
        <f>IFERROR(VLOOKUP($B181,'Tabelas auxiliares'!$A$65:$C$102,3,FALSE),"")</f>
        <v>ASSESSORIA PARA DIVULGAÇÃO CIENTÍFICA/BANCO DE IMAGENS /CONFECÇÃO DE BANNERS E FAIXAS/MAILING, CLIPPING/MONITORAMENTO DE REDES SOCIAIS/ Serviço de mensagens automatizadas para aplicativos/SERVIÇOS GRÁFICOS - IMPRESSÃO OFFSET.</v>
      </c>
      <c r="I181" s="235" t="s">
        <v>2300</v>
      </c>
      <c r="J181" s="235" t="s">
        <v>1160</v>
      </c>
      <c r="K181" s="235" t="s">
        <v>2301</v>
      </c>
      <c r="L181" s="235" t="s">
        <v>1162</v>
      </c>
      <c r="M181" s="235" t="s">
        <v>1163</v>
      </c>
      <c r="N181" s="235" t="s">
        <v>154</v>
      </c>
      <c r="O181" s="235" t="s">
        <v>155</v>
      </c>
      <c r="P181" s="235" t="s">
        <v>188</v>
      </c>
      <c r="Q181" s="235" t="s">
        <v>156</v>
      </c>
      <c r="R181" s="235" t="s">
        <v>153</v>
      </c>
      <c r="S181" s="235" t="s">
        <v>107</v>
      </c>
      <c r="T181" s="235" t="s">
        <v>152</v>
      </c>
      <c r="U181" s="235" t="s">
        <v>106</v>
      </c>
      <c r="V181" s="235" t="s">
        <v>1164</v>
      </c>
      <c r="W181" s="235" t="s">
        <v>1165</v>
      </c>
      <c r="X181" s="33" t="str">
        <f t="shared" si="2"/>
        <v>3</v>
      </c>
      <c r="Y181" s="33" t="str">
        <f>IF(T181="","",IF(AND(T181&lt;&gt;'Tabelas auxiliares'!$B$239,T181&lt;&gt;'Tabelas auxiliares'!$B$240),"FOLHA DE PESSOAL",IF(X181='Tabelas auxiliares'!$A$240,"CUSTEIO",IF(X181='Tabelas auxiliares'!$A$239,"INVESTIMENTO","ERRO - VERIFICAR"))))</f>
        <v>CUSTEIO</v>
      </c>
      <c r="Z181" s="237">
        <v>6000</v>
      </c>
      <c r="AA181" s="237">
        <v>702.42</v>
      </c>
      <c r="AB181" s="236"/>
      <c r="AC181" s="237">
        <v>5297.58</v>
      </c>
    </row>
    <row r="182" spans="1:29" x14ac:dyDescent="0.25">
      <c r="A182" s="234" t="s">
        <v>459</v>
      </c>
      <c r="B182" s="54" t="s">
        <v>633</v>
      </c>
      <c r="C182" s="54" t="s">
        <v>460</v>
      </c>
      <c r="D182" t="s">
        <v>24</v>
      </c>
      <c r="E182" t="s">
        <v>105</v>
      </c>
      <c r="F182" s="33" t="str">
        <f>IFERROR(VLOOKUP(D182,'Tabelas auxiliares'!$A$3:$B$61,2,FALSE),"")</f>
        <v>ACI - SERVIÇOS GRÁFICOS * D.U.C</v>
      </c>
      <c r="G182" s="33" t="str">
        <f>IFERROR(VLOOKUP($B182,'Tabelas auxiliares'!$A$65:$C$102,2,FALSE),"")</f>
        <v>COMUNICAÇÃO E DIVULGAÇÃO INSTITUCIONAL</v>
      </c>
      <c r="H182" s="33" t="str">
        <f>IFERROR(VLOOKUP($B182,'Tabelas auxiliares'!$A$65:$C$102,3,FALSE),"")</f>
        <v>ASSESSORIA PARA DIVULGAÇÃO CIENTÍFICA/BANCO DE IMAGENS /CONFECÇÃO DE BANNERS E FAIXAS/MAILING, CLIPPING/MONITORAMENTO DE REDES SOCIAIS/ Serviço de mensagens automatizadas para aplicativos/SERVIÇOS GRÁFICOS - IMPRESSÃO OFFSET.</v>
      </c>
      <c r="I182" s="235" t="s">
        <v>2087</v>
      </c>
      <c r="J182" s="235" t="s">
        <v>1166</v>
      </c>
      <c r="K182" s="235" t="s">
        <v>2302</v>
      </c>
      <c r="L182" s="235" t="s">
        <v>2303</v>
      </c>
      <c r="M182" s="235" t="s">
        <v>1169</v>
      </c>
      <c r="N182" s="235" t="s">
        <v>154</v>
      </c>
      <c r="O182" s="235" t="s">
        <v>155</v>
      </c>
      <c r="P182" s="235" t="s">
        <v>188</v>
      </c>
      <c r="Q182" s="235" t="s">
        <v>156</v>
      </c>
      <c r="R182" s="235" t="s">
        <v>153</v>
      </c>
      <c r="S182" s="235" t="s">
        <v>107</v>
      </c>
      <c r="T182" s="235" t="s">
        <v>152</v>
      </c>
      <c r="U182" s="235" t="s">
        <v>106</v>
      </c>
      <c r="V182" s="235" t="s">
        <v>1170</v>
      </c>
      <c r="W182" s="235" t="s">
        <v>1171</v>
      </c>
      <c r="X182" s="33" t="str">
        <f t="shared" si="2"/>
        <v>3</v>
      </c>
      <c r="Y182" s="33" t="str">
        <f>IF(T182="","",IF(AND(T182&lt;&gt;'Tabelas auxiliares'!$B$239,T182&lt;&gt;'Tabelas auxiliares'!$B$240),"FOLHA DE PESSOAL",IF(X182='Tabelas auxiliares'!$A$240,"CUSTEIO",IF(X182='Tabelas auxiliares'!$A$239,"INVESTIMENTO","ERRO - VERIFICAR"))))</f>
        <v>CUSTEIO</v>
      </c>
      <c r="Z182" s="237">
        <v>421.3</v>
      </c>
      <c r="AA182" s="236"/>
      <c r="AB182" s="236"/>
      <c r="AC182" s="237">
        <v>421.3</v>
      </c>
    </row>
    <row r="183" spans="1:29" x14ac:dyDescent="0.25">
      <c r="A183" s="234" t="s">
        <v>459</v>
      </c>
      <c r="B183" s="54" t="s">
        <v>269</v>
      </c>
      <c r="C183" s="54" t="s">
        <v>460</v>
      </c>
      <c r="D183" t="s">
        <v>138</v>
      </c>
      <c r="E183" t="s">
        <v>105</v>
      </c>
      <c r="F183" s="33" t="str">
        <f>IFERROR(VLOOKUP(D183,'Tabelas auxiliares'!$A$3:$B$61,2,FALSE),"")</f>
        <v>PU - MOBILIÁRIOS * D.U.C</v>
      </c>
      <c r="G183" s="33" t="str">
        <f>IFERROR(VLOOKUP($B183,'Tabelas auxiliares'!$A$65:$C$102,2,FALSE),"")</f>
        <v>EQUIPAMENTOS - ÁREAS COMUNS</v>
      </c>
      <c r="H183" s="33" t="str">
        <f>IFERROR(VLOOKUP($B183,'Tabelas auxiliares'!$A$65:$C$102,3,FALSE),"")</f>
        <v>MOBILIÁRIO / LINHA BRANCA / QUADROS DE AVISO / DISPLAYS / VENTILADORES / BEBEDOUROS / EQUIPAMENTO DE SOM / PROJETORES / CORTINAS E PERSIANAS/DRONER</v>
      </c>
      <c r="I183" s="235" t="s">
        <v>2300</v>
      </c>
      <c r="J183" s="235" t="s">
        <v>2304</v>
      </c>
      <c r="K183" s="235" t="s">
        <v>2305</v>
      </c>
      <c r="L183" s="235" t="s">
        <v>2306</v>
      </c>
      <c r="M183" s="235" t="s">
        <v>2307</v>
      </c>
      <c r="N183" s="235" t="s">
        <v>1176</v>
      </c>
      <c r="O183" s="235" t="s">
        <v>155</v>
      </c>
      <c r="P183" s="235" t="s">
        <v>1177</v>
      </c>
      <c r="Q183" s="235" t="s">
        <v>156</v>
      </c>
      <c r="R183" s="235" t="s">
        <v>153</v>
      </c>
      <c r="S183" s="235" t="s">
        <v>462</v>
      </c>
      <c r="T183" s="235" t="s">
        <v>152</v>
      </c>
      <c r="U183" s="235" t="s">
        <v>1970</v>
      </c>
      <c r="V183" s="235" t="s">
        <v>1185</v>
      </c>
      <c r="W183" s="235" t="s">
        <v>1186</v>
      </c>
      <c r="X183" s="33" t="str">
        <f t="shared" si="2"/>
        <v>4</v>
      </c>
      <c r="Y183" s="33" t="str">
        <f>IF(T183="","",IF(AND(T183&lt;&gt;'Tabelas auxiliares'!$B$239,T183&lt;&gt;'Tabelas auxiliares'!$B$240),"FOLHA DE PESSOAL",IF(X183='Tabelas auxiliares'!$A$240,"CUSTEIO",IF(X183='Tabelas auxiliares'!$A$239,"INVESTIMENTO","ERRO - VERIFICAR"))))</f>
        <v>INVESTIMENTO</v>
      </c>
      <c r="Z183" s="237">
        <v>127639.75</v>
      </c>
      <c r="AA183" s="237">
        <v>127639.75</v>
      </c>
      <c r="AB183" s="236"/>
      <c r="AC183" s="236"/>
    </row>
    <row r="184" spans="1:29" x14ac:dyDescent="0.25">
      <c r="A184" s="234" t="s">
        <v>459</v>
      </c>
      <c r="B184" s="54" t="s">
        <v>269</v>
      </c>
      <c r="C184" s="54" t="s">
        <v>460</v>
      </c>
      <c r="D184" t="s">
        <v>138</v>
      </c>
      <c r="E184" t="s">
        <v>105</v>
      </c>
      <c r="F184" s="33" t="str">
        <f>IFERROR(VLOOKUP(D184,'Tabelas auxiliares'!$A$3:$B$61,2,FALSE),"")</f>
        <v>PU - MOBILIÁRIOS * D.U.C</v>
      </c>
      <c r="G184" s="33" t="str">
        <f>IFERROR(VLOOKUP($B184,'Tabelas auxiliares'!$A$65:$C$102,2,FALSE),"")</f>
        <v>EQUIPAMENTOS - ÁREAS COMUNS</v>
      </c>
      <c r="H184" s="33" t="str">
        <f>IFERROR(VLOOKUP($B184,'Tabelas auxiliares'!$A$65:$C$102,3,FALSE),"")</f>
        <v>MOBILIÁRIO / LINHA BRANCA / QUADROS DE AVISO / DISPLAYS / VENTILADORES / BEBEDOUROS / EQUIPAMENTO DE SOM / PROJETORES / CORTINAS E PERSIANAS/DRONER</v>
      </c>
      <c r="I184" s="235" t="s">
        <v>2300</v>
      </c>
      <c r="J184" s="235" t="s">
        <v>2304</v>
      </c>
      <c r="K184" s="235" t="s">
        <v>2308</v>
      </c>
      <c r="L184" s="235" t="s">
        <v>2306</v>
      </c>
      <c r="M184" s="235" t="s">
        <v>2309</v>
      </c>
      <c r="N184" s="235" t="s">
        <v>1176</v>
      </c>
      <c r="O184" s="235" t="s">
        <v>155</v>
      </c>
      <c r="P184" s="235" t="s">
        <v>1177</v>
      </c>
      <c r="Q184" s="235" t="s">
        <v>156</v>
      </c>
      <c r="R184" s="235" t="s">
        <v>153</v>
      </c>
      <c r="S184" s="235" t="s">
        <v>462</v>
      </c>
      <c r="T184" s="235" t="s">
        <v>152</v>
      </c>
      <c r="U184" s="235" t="s">
        <v>1970</v>
      </c>
      <c r="V184" s="235" t="s">
        <v>1185</v>
      </c>
      <c r="W184" s="235" t="s">
        <v>1186</v>
      </c>
      <c r="X184" s="33" t="str">
        <f t="shared" si="2"/>
        <v>4</v>
      </c>
      <c r="Y184" s="33" t="str">
        <f>IF(T184="","",IF(AND(T184&lt;&gt;'Tabelas auxiliares'!$B$239,T184&lt;&gt;'Tabelas auxiliares'!$B$240),"FOLHA DE PESSOAL",IF(X184='Tabelas auxiliares'!$A$240,"CUSTEIO",IF(X184='Tabelas auxiliares'!$A$239,"INVESTIMENTO","ERRO - VERIFICAR"))))</f>
        <v>INVESTIMENTO</v>
      </c>
      <c r="Z184" s="237">
        <v>353831.32</v>
      </c>
      <c r="AA184" s="237">
        <v>353831.32</v>
      </c>
      <c r="AB184" s="236"/>
      <c r="AC184" s="236"/>
    </row>
    <row r="185" spans="1:29" x14ac:dyDescent="0.25">
      <c r="A185" s="234" t="s">
        <v>459</v>
      </c>
      <c r="B185" s="54" t="s">
        <v>269</v>
      </c>
      <c r="C185" s="54" t="s">
        <v>460</v>
      </c>
      <c r="D185" t="s">
        <v>138</v>
      </c>
      <c r="E185" t="s">
        <v>105</v>
      </c>
      <c r="F185" s="33" t="str">
        <f>IFERROR(VLOOKUP(D185,'Tabelas auxiliares'!$A$3:$B$61,2,FALSE),"")</f>
        <v>PU - MOBILIÁRIOS * D.U.C</v>
      </c>
      <c r="G185" s="33" t="str">
        <f>IFERROR(VLOOKUP($B185,'Tabelas auxiliares'!$A$65:$C$102,2,FALSE),"")</f>
        <v>EQUIPAMENTOS - ÁREAS COMUNS</v>
      </c>
      <c r="H185" s="33" t="str">
        <f>IFERROR(VLOOKUP($B185,'Tabelas auxiliares'!$A$65:$C$102,3,FALSE),"")</f>
        <v>MOBILIÁRIO / LINHA BRANCA / QUADROS DE AVISO / DISPLAYS / VENTILADORES / BEBEDOUROS / EQUIPAMENTO DE SOM / PROJETORES / CORTINAS E PERSIANAS/DRONER</v>
      </c>
      <c r="I185" s="235" t="s">
        <v>2300</v>
      </c>
      <c r="J185" s="235" t="s">
        <v>2310</v>
      </c>
      <c r="K185" s="235" t="s">
        <v>2311</v>
      </c>
      <c r="L185" s="235" t="s">
        <v>2312</v>
      </c>
      <c r="M185" s="235" t="s">
        <v>2313</v>
      </c>
      <c r="N185" s="235" t="s">
        <v>1176</v>
      </c>
      <c r="O185" s="235" t="s">
        <v>155</v>
      </c>
      <c r="P185" s="235" t="s">
        <v>1177</v>
      </c>
      <c r="Q185" s="235" t="s">
        <v>156</v>
      </c>
      <c r="R185" s="235" t="s">
        <v>153</v>
      </c>
      <c r="S185" s="235" t="s">
        <v>462</v>
      </c>
      <c r="T185" s="235" t="s">
        <v>152</v>
      </c>
      <c r="U185" s="235" t="s">
        <v>1970</v>
      </c>
      <c r="V185" s="235" t="s">
        <v>2314</v>
      </c>
      <c r="W185" s="235" t="s">
        <v>2315</v>
      </c>
      <c r="X185" s="33" t="str">
        <f t="shared" si="2"/>
        <v>4</v>
      </c>
      <c r="Y185" s="33" t="str">
        <f>IF(T185="","",IF(AND(T185&lt;&gt;'Tabelas auxiliares'!$B$239,T185&lt;&gt;'Tabelas auxiliares'!$B$240),"FOLHA DE PESSOAL",IF(X185='Tabelas auxiliares'!$A$240,"CUSTEIO",IF(X185='Tabelas auxiliares'!$A$239,"INVESTIMENTO","ERRO - VERIFICAR"))))</f>
        <v>INVESTIMENTO</v>
      </c>
      <c r="Z185" s="237">
        <v>3992</v>
      </c>
      <c r="AA185" s="236"/>
      <c r="AB185" s="236"/>
      <c r="AC185" s="237">
        <v>3992</v>
      </c>
    </row>
    <row r="186" spans="1:29" x14ac:dyDescent="0.25">
      <c r="A186" s="234" t="s">
        <v>459</v>
      </c>
      <c r="B186" s="54" t="s">
        <v>269</v>
      </c>
      <c r="C186" s="54" t="s">
        <v>460</v>
      </c>
      <c r="D186" t="s">
        <v>138</v>
      </c>
      <c r="E186" t="s">
        <v>105</v>
      </c>
      <c r="F186" s="33" t="str">
        <f>IFERROR(VLOOKUP(D186,'Tabelas auxiliares'!$A$3:$B$61,2,FALSE),"")</f>
        <v>PU - MOBILIÁRIOS * D.U.C</v>
      </c>
      <c r="G186" s="33" t="str">
        <f>IFERROR(VLOOKUP($B186,'Tabelas auxiliares'!$A$65:$C$102,2,FALSE),"")</f>
        <v>EQUIPAMENTOS - ÁREAS COMUNS</v>
      </c>
      <c r="H186" s="33" t="str">
        <f>IFERROR(VLOOKUP($B186,'Tabelas auxiliares'!$A$65:$C$102,3,FALSE),"")</f>
        <v>MOBILIÁRIO / LINHA BRANCA / QUADROS DE AVISO / DISPLAYS / VENTILADORES / BEBEDOUROS / EQUIPAMENTO DE SOM / PROJETORES / CORTINAS E PERSIANAS/DRONER</v>
      </c>
      <c r="I186" s="235" t="s">
        <v>1834</v>
      </c>
      <c r="J186" s="235" t="s">
        <v>1570</v>
      </c>
      <c r="K186" s="235" t="s">
        <v>2316</v>
      </c>
      <c r="L186" s="235" t="s">
        <v>1572</v>
      </c>
      <c r="M186" s="235" t="s">
        <v>2317</v>
      </c>
      <c r="N186" s="235" t="s">
        <v>1176</v>
      </c>
      <c r="O186" s="235" t="s">
        <v>155</v>
      </c>
      <c r="P186" s="235" t="s">
        <v>1177</v>
      </c>
      <c r="Q186" s="235" t="s">
        <v>156</v>
      </c>
      <c r="R186" s="235" t="s">
        <v>153</v>
      </c>
      <c r="S186" s="235" t="s">
        <v>462</v>
      </c>
      <c r="T186" s="235" t="s">
        <v>152</v>
      </c>
      <c r="U186" s="235" t="s">
        <v>1970</v>
      </c>
      <c r="V186" s="235" t="s">
        <v>2318</v>
      </c>
      <c r="W186" s="235" t="s">
        <v>2319</v>
      </c>
      <c r="X186" s="33" t="str">
        <f t="shared" si="2"/>
        <v>4</v>
      </c>
      <c r="Y186" s="33" t="str">
        <f>IF(T186="","",IF(AND(T186&lt;&gt;'Tabelas auxiliares'!$B$239,T186&lt;&gt;'Tabelas auxiliares'!$B$240),"FOLHA DE PESSOAL",IF(X186='Tabelas auxiliares'!$A$240,"CUSTEIO",IF(X186='Tabelas auxiliares'!$A$239,"INVESTIMENTO","ERRO - VERIFICAR"))))</f>
        <v>INVESTIMENTO</v>
      </c>
      <c r="Z186" s="237">
        <v>17118</v>
      </c>
      <c r="AA186" s="237">
        <v>17118</v>
      </c>
      <c r="AB186" s="236"/>
      <c r="AC186" s="236"/>
    </row>
    <row r="187" spans="1:29" x14ac:dyDescent="0.25">
      <c r="A187" s="234" t="s">
        <v>459</v>
      </c>
      <c r="B187" s="54" t="s">
        <v>269</v>
      </c>
      <c r="C187" s="54" t="s">
        <v>460</v>
      </c>
      <c r="D187" t="s">
        <v>138</v>
      </c>
      <c r="E187" t="s">
        <v>105</v>
      </c>
      <c r="F187" s="33" t="str">
        <f>IFERROR(VLOOKUP(D187,'Tabelas auxiliares'!$A$3:$B$61,2,FALSE),"")</f>
        <v>PU - MOBILIÁRIOS * D.U.C</v>
      </c>
      <c r="G187" s="33" t="str">
        <f>IFERROR(VLOOKUP($B187,'Tabelas auxiliares'!$A$65:$C$102,2,FALSE),"")</f>
        <v>EQUIPAMENTOS - ÁREAS COMUNS</v>
      </c>
      <c r="H187" s="33" t="str">
        <f>IFERROR(VLOOKUP($B187,'Tabelas auxiliares'!$A$65:$C$102,3,FALSE),"")</f>
        <v>MOBILIÁRIO / LINHA BRANCA / QUADROS DE AVISO / DISPLAYS / VENTILADORES / BEBEDOUROS / EQUIPAMENTO DE SOM / PROJETORES / CORTINAS E PERSIANAS/DRONER</v>
      </c>
      <c r="I187" s="235" t="s">
        <v>1834</v>
      </c>
      <c r="J187" s="235" t="s">
        <v>1570</v>
      </c>
      <c r="K187" s="235" t="s">
        <v>2320</v>
      </c>
      <c r="L187" s="235" t="s">
        <v>1572</v>
      </c>
      <c r="M187" s="235" t="s">
        <v>2317</v>
      </c>
      <c r="N187" s="235" t="s">
        <v>1176</v>
      </c>
      <c r="O187" s="235" t="s">
        <v>155</v>
      </c>
      <c r="P187" s="235" t="s">
        <v>1177</v>
      </c>
      <c r="Q187" s="235" t="s">
        <v>156</v>
      </c>
      <c r="R187" s="235" t="s">
        <v>153</v>
      </c>
      <c r="S187" s="235" t="s">
        <v>107</v>
      </c>
      <c r="T187" s="235" t="s">
        <v>152</v>
      </c>
      <c r="U187" s="235" t="s">
        <v>1970</v>
      </c>
      <c r="V187" s="235" t="s">
        <v>2318</v>
      </c>
      <c r="W187" s="235" t="s">
        <v>2319</v>
      </c>
      <c r="X187" s="33" t="str">
        <f t="shared" si="2"/>
        <v>4</v>
      </c>
      <c r="Y187" s="33" t="str">
        <f>IF(T187="","",IF(AND(T187&lt;&gt;'Tabelas auxiliares'!$B$239,T187&lt;&gt;'Tabelas auxiliares'!$B$240),"FOLHA DE PESSOAL",IF(X187='Tabelas auxiliares'!$A$240,"CUSTEIO",IF(X187='Tabelas auxiliares'!$A$239,"INVESTIMENTO","ERRO - VERIFICAR"))))</f>
        <v>INVESTIMENTO</v>
      </c>
      <c r="Z187" s="237">
        <v>68472</v>
      </c>
      <c r="AA187" s="237">
        <v>68472</v>
      </c>
      <c r="AB187" s="236"/>
      <c r="AC187" s="236"/>
    </row>
    <row r="188" spans="1:29" x14ac:dyDescent="0.25">
      <c r="A188" s="234" t="s">
        <v>459</v>
      </c>
      <c r="B188" s="54" t="s">
        <v>269</v>
      </c>
      <c r="C188" s="54" t="s">
        <v>460</v>
      </c>
      <c r="D188" t="s">
        <v>138</v>
      </c>
      <c r="E188" t="s">
        <v>105</v>
      </c>
      <c r="F188" s="33" t="str">
        <f>IFERROR(VLOOKUP(D188,'Tabelas auxiliares'!$A$3:$B$61,2,FALSE),"")</f>
        <v>PU - MOBILIÁRIOS * D.U.C</v>
      </c>
      <c r="G188" s="33" t="str">
        <f>IFERROR(VLOOKUP($B188,'Tabelas auxiliares'!$A$65:$C$102,2,FALSE),"")</f>
        <v>EQUIPAMENTOS - ÁREAS COMUNS</v>
      </c>
      <c r="H188" s="33" t="str">
        <f>IFERROR(VLOOKUP($B188,'Tabelas auxiliares'!$A$65:$C$102,3,FALSE),"")</f>
        <v>MOBILIÁRIO / LINHA BRANCA / QUADROS DE AVISO / DISPLAYS / VENTILADORES / BEBEDOUROS / EQUIPAMENTO DE SOM / PROJETORES / CORTINAS E PERSIANAS/DRONER</v>
      </c>
      <c r="I188" s="235" t="s">
        <v>1834</v>
      </c>
      <c r="J188" s="235" t="s">
        <v>1570</v>
      </c>
      <c r="K188" s="235" t="s">
        <v>2321</v>
      </c>
      <c r="L188" s="235" t="s">
        <v>1572</v>
      </c>
      <c r="M188" s="235" t="s">
        <v>2317</v>
      </c>
      <c r="N188" s="235" t="s">
        <v>1176</v>
      </c>
      <c r="O188" s="235" t="s">
        <v>155</v>
      </c>
      <c r="P188" s="235" t="s">
        <v>1177</v>
      </c>
      <c r="Q188" s="235" t="s">
        <v>156</v>
      </c>
      <c r="R188" s="235" t="s">
        <v>153</v>
      </c>
      <c r="S188" s="235" t="s">
        <v>462</v>
      </c>
      <c r="T188" s="235" t="s">
        <v>152</v>
      </c>
      <c r="U188" s="235" t="s">
        <v>1970</v>
      </c>
      <c r="V188" s="235" t="s">
        <v>2318</v>
      </c>
      <c r="W188" s="235" t="s">
        <v>2319</v>
      </c>
      <c r="X188" s="33" t="str">
        <f t="shared" si="2"/>
        <v>4</v>
      </c>
      <c r="Y188" s="33" t="str">
        <f>IF(T188="","",IF(AND(T188&lt;&gt;'Tabelas auxiliares'!$B$239,T188&lt;&gt;'Tabelas auxiliares'!$B$240),"FOLHA DE PESSOAL",IF(X188='Tabelas auxiliares'!$A$240,"CUSTEIO",IF(X188='Tabelas auxiliares'!$A$239,"INVESTIMENTO","ERRO - VERIFICAR"))))</f>
        <v>INVESTIMENTO</v>
      </c>
      <c r="Z188" s="237">
        <v>267040</v>
      </c>
      <c r="AA188" s="237">
        <v>267040</v>
      </c>
      <c r="AB188" s="236"/>
      <c r="AC188" s="236"/>
    </row>
    <row r="189" spans="1:29" x14ac:dyDescent="0.25">
      <c r="A189" s="234" t="s">
        <v>459</v>
      </c>
      <c r="B189" s="54" t="s">
        <v>269</v>
      </c>
      <c r="C189" s="54" t="s">
        <v>460</v>
      </c>
      <c r="D189" t="s">
        <v>138</v>
      </c>
      <c r="E189" t="s">
        <v>105</v>
      </c>
      <c r="F189" s="33" t="str">
        <f>IFERROR(VLOOKUP(D189,'Tabelas auxiliares'!$A$3:$B$61,2,FALSE),"")</f>
        <v>PU - MOBILIÁRIOS * D.U.C</v>
      </c>
      <c r="G189" s="33" t="str">
        <f>IFERROR(VLOOKUP($B189,'Tabelas auxiliares'!$A$65:$C$102,2,FALSE),"")</f>
        <v>EQUIPAMENTOS - ÁREAS COMUNS</v>
      </c>
      <c r="H189" s="33" t="str">
        <f>IFERROR(VLOOKUP($B189,'Tabelas auxiliares'!$A$65:$C$102,3,FALSE),"")</f>
        <v>MOBILIÁRIO / LINHA BRANCA / QUADROS DE AVISO / DISPLAYS / VENTILADORES / BEBEDOUROS / EQUIPAMENTO DE SOM / PROJETORES / CORTINAS E PERSIANAS/DRONER</v>
      </c>
      <c r="I189" s="235" t="s">
        <v>2322</v>
      </c>
      <c r="J189" s="235" t="s">
        <v>1188</v>
      </c>
      <c r="K189" s="235" t="s">
        <v>2323</v>
      </c>
      <c r="L189" s="235" t="s">
        <v>1190</v>
      </c>
      <c r="M189" s="235" t="s">
        <v>2324</v>
      </c>
      <c r="N189" s="235" t="s">
        <v>1176</v>
      </c>
      <c r="O189" s="235" t="s">
        <v>155</v>
      </c>
      <c r="P189" s="235" t="s">
        <v>1177</v>
      </c>
      <c r="Q189" s="235" t="s">
        <v>156</v>
      </c>
      <c r="R189" s="235" t="s">
        <v>153</v>
      </c>
      <c r="S189" s="235" t="s">
        <v>107</v>
      </c>
      <c r="T189" s="235" t="s">
        <v>152</v>
      </c>
      <c r="U189" s="235" t="s">
        <v>1970</v>
      </c>
      <c r="V189" s="235" t="s">
        <v>1185</v>
      </c>
      <c r="W189" s="235" t="s">
        <v>1186</v>
      </c>
      <c r="X189" s="33" t="str">
        <f t="shared" si="2"/>
        <v>4</v>
      </c>
      <c r="Y189" s="33" t="str">
        <f>IF(T189="","",IF(AND(T189&lt;&gt;'Tabelas auxiliares'!$B$239,T189&lt;&gt;'Tabelas auxiliares'!$B$240),"FOLHA DE PESSOAL",IF(X189='Tabelas auxiliares'!$A$240,"CUSTEIO",IF(X189='Tabelas auxiliares'!$A$239,"INVESTIMENTO","ERRO - VERIFICAR"))))</f>
        <v>INVESTIMENTO</v>
      </c>
      <c r="Z189" s="237">
        <v>5940</v>
      </c>
      <c r="AA189" s="236"/>
      <c r="AB189" s="236"/>
      <c r="AC189" s="237">
        <v>5940</v>
      </c>
    </row>
    <row r="190" spans="1:29" x14ac:dyDescent="0.25">
      <c r="A190" s="234" t="s">
        <v>459</v>
      </c>
      <c r="B190" s="54" t="s">
        <v>269</v>
      </c>
      <c r="C190" s="54" t="s">
        <v>460</v>
      </c>
      <c r="D190" t="s">
        <v>81</v>
      </c>
      <c r="E190" t="s">
        <v>105</v>
      </c>
      <c r="F190" s="33" t="str">
        <f>IFERROR(VLOOKUP(D190,'Tabelas auxiliares'!$A$3:$B$61,2,FALSE),"")</f>
        <v>SUGEPE - SUPERINTENDÊNCIA DE GESTÃO DE PESSOAS</v>
      </c>
      <c r="G190" s="33" t="str">
        <f>IFERROR(VLOOKUP($B190,'Tabelas auxiliares'!$A$65:$C$102,2,FALSE),"")</f>
        <v>EQUIPAMENTOS - ÁREAS COMUNS</v>
      </c>
      <c r="H190" s="33" t="str">
        <f>IFERROR(VLOOKUP($B190,'Tabelas auxiliares'!$A$65:$C$102,3,FALSE),"")</f>
        <v>MOBILIÁRIO / LINHA BRANCA / QUADROS DE AVISO / DISPLAYS / VENTILADORES / BEBEDOUROS / EQUIPAMENTO DE SOM / PROJETORES / CORTINAS E PERSIANAS/DRONER</v>
      </c>
      <c r="I190" s="235" t="s">
        <v>2325</v>
      </c>
      <c r="J190" s="235" t="s">
        <v>2326</v>
      </c>
      <c r="K190" s="235" t="s">
        <v>2327</v>
      </c>
      <c r="L190" s="235" t="s">
        <v>2328</v>
      </c>
      <c r="M190" s="235" t="s">
        <v>2329</v>
      </c>
      <c r="N190" s="235" t="s">
        <v>1176</v>
      </c>
      <c r="O190" s="235" t="s">
        <v>155</v>
      </c>
      <c r="P190" s="235" t="s">
        <v>1177</v>
      </c>
      <c r="Q190" s="235" t="s">
        <v>156</v>
      </c>
      <c r="R190" s="235" t="s">
        <v>153</v>
      </c>
      <c r="S190" s="235" t="s">
        <v>107</v>
      </c>
      <c r="T190" s="235" t="s">
        <v>152</v>
      </c>
      <c r="U190" s="235" t="s">
        <v>1970</v>
      </c>
      <c r="V190" s="235" t="s">
        <v>2330</v>
      </c>
      <c r="W190" s="235" t="s">
        <v>2331</v>
      </c>
      <c r="X190" s="33" t="str">
        <f t="shared" si="2"/>
        <v>4</v>
      </c>
      <c r="Y190" s="33" t="str">
        <f>IF(T190="","",IF(AND(T190&lt;&gt;'Tabelas auxiliares'!$B$239,T190&lt;&gt;'Tabelas auxiliares'!$B$240),"FOLHA DE PESSOAL",IF(X190='Tabelas auxiliares'!$A$240,"CUSTEIO",IF(X190='Tabelas auxiliares'!$A$239,"INVESTIMENTO","ERRO - VERIFICAR"))))</f>
        <v>INVESTIMENTO</v>
      </c>
      <c r="Z190" s="237">
        <v>13800</v>
      </c>
      <c r="AA190" s="236"/>
      <c r="AB190" s="236"/>
      <c r="AC190" s="237">
        <v>13800</v>
      </c>
    </row>
    <row r="191" spans="1:29" x14ac:dyDescent="0.25">
      <c r="A191" s="234" t="s">
        <v>459</v>
      </c>
      <c r="B191" s="54" t="s">
        <v>271</v>
      </c>
      <c r="C191" s="54" t="s">
        <v>795</v>
      </c>
      <c r="D191" t="s">
        <v>42</v>
      </c>
      <c r="E191" t="s">
        <v>105</v>
      </c>
      <c r="F191" s="33" t="str">
        <f>IFERROR(VLOOKUP(D191,'Tabelas auxiliares'!$A$3:$B$61,2,FALSE),"")</f>
        <v>CCNH - CENTRO DE CIÊNCIAS NATURAIS E HUMANAS</v>
      </c>
      <c r="G191" s="33" t="str">
        <f>IFERROR(VLOOKUP($B191,'Tabelas auxiliares'!$A$65:$C$102,2,FALSE),"")</f>
        <v>EQUIPAMENTOS LABORATÓRIOS</v>
      </c>
      <c r="H191" s="33" t="str">
        <f>IFERROR(VLOOKUP($B191,'Tabelas auxiliares'!$A$65:$C$102,3,FALSE),"")</f>
        <v>AQUISICAO POR IMPORTACAO / EQUIPAMENTOS NOVOS / MANUTENÇÃO DE EQUIPAMENTOS LABORATORIAIS</v>
      </c>
      <c r="I191" s="235" t="s">
        <v>2332</v>
      </c>
      <c r="J191" s="235" t="s">
        <v>2333</v>
      </c>
      <c r="K191" s="235" t="s">
        <v>2334</v>
      </c>
      <c r="L191" s="235" t="s">
        <v>2335</v>
      </c>
      <c r="M191" s="235" t="s">
        <v>2336</v>
      </c>
      <c r="N191" s="235" t="s">
        <v>1176</v>
      </c>
      <c r="O191" s="235" t="s">
        <v>155</v>
      </c>
      <c r="P191" s="235" t="s">
        <v>1177</v>
      </c>
      <c r="Q191" s="235" t="s">
        <v>156</v>
      </c>
      <c r="R191" s="235" t="s">
        <v>153</v>
      </c>
      <c r="S191" s="235" t="s">
        <v>107</v>
      </c>
      <c r="T191" s="235" t="s">
        <v>152</v>
      </c>
      <c r="U191" s="235" t="s">
        <v>1970</v>
      </c>
      <c r="V191" s="235" t="s">
        <v>2337</v>
      </c>
      <c r="W191" s="235" t="s">
        <v>2338</v>
      </c>
      <c r="X191" s="33" t="str">
        <f t="shared" si="2"/>
        <v>4</v>
      </c>
      <c r="Y191" s="33" t="str">
        <f>IF(T191="","",IF(AND(T191&lt;&gt;'Tabelas auxiliares'!$B$239,T191&lt;&gt;'Tabelas auxiliares'!$B$240),"FOLHA DE PESSOAL",IF(X191='Tabelas auxiliares'!$A$240,"CUSTEIO",IF(X191='Tabelas auxiliares'!$A$239,"INVESTIMENTO","ERRO - VERIFICAR"))))</f>
        <v>INVESTIMENTO</v>
      </c>
      <c r="Z191" s="237">
        <v>4280</v>
      </c>
      <c r="AA191" s="236"/>
      <c r="AB191" s="236"/>
      <c r="AC191" s="237">
        <v>4280</v>
      </c>
    </row>
    <row r="192" spans="1:29" x14ac:dyDescent="0.25">
      <c r="A192" s="234" t="s">
        <v>459</v>
      </c>
      <c r="B192" s="54" t="s">
        <v>271</v>
      </c>
      <c r="C192" s="54" t="s">
        <v>460</v>
      </c>
      <c r="D192" t="s">
        <v>34</v>
      </c>
      <c r="E192" t="s">
        <v>105</v>
      </c>
      <c r="F192" s="33" t="str">
        <f>IFERROR(VLOOKUP(D192,'Tabelas auxiliares'!$A$3:$B$61,2,FALSE),"")</f>
        <v>CECS - CENTRO DE ENG., MODELAGEM E CIÊNCIAS SOCIAIS APLICADAS</v>
      </c>
      <c r="G192" s="33" t="str">
        <f>IFERROR(VLOOKUP($B192,'Tabelas auxiliares'!$A$65:$C$102,2,FALSE),"")</f>
        <v>EQUIPAMENTOS LABORATÓRIOS</v>
      </c>
      <c r="H192" s="33" t="str">
        <f>IFERROR(VLOOKUP($B192,'Tabelas auxiliares'!$A$65:$C$102,3,FALSE),"")</f>
        <v>AQUISICAO POR IMPORTACAO / EQUIPAMENTOS NOVOS / MANUTENÇÃO DE EQUIPAMENTOS LABORATORIAIS</v>
      </c>
      <c r="I192" s="235" t="s">
        <v>2172</v>
      </c>
      <c r="J192" s="235" t="s">
        <v>2339</v>
      </c>
      <c r="K192" s="235" t="s">
        <v>2340</v>
      </c>
      <c r="L192" s="235" t="s">
        <v>2341</v>
      </c>
      <c r="M192" s="235" t="s">
        <v>2342</v>
      </c>
      <c r="N192" s="235" t="s">
        <v>1176</v>
      </c>
      <c r="O192" s="235" t="s">
        <v>155</v>
      </c>
      <c r="P192" s="235" t="s">
        <v>1177</v>
      </c>
      <c r="Q192" s="235" t="s">
        <v>156</v>
      </c>
      <c r="R192" s="235" t="s">
        <v>153</v>
      </c>
      <c r="S192" s="235" t="s">
        <v>107</v>
      </c>
      <c r="T192" s="235" t="s">
        <v>152</v>
      </c>
      <c r="U192" s="235" t="s">
        <v>1970</v>
      </c>
      <c r="V192" s="235" t="s">
        <v>1981</v>
      </c>
      <c r="W192" s="235" t="s">
        <v>1982</v>
      </c>
      <c r="X192" s="33" t="str">
        <f t="shared" si="2"/>
        <v>4</v>
      </c>
      <c r="Y192" s="33" t="str">
        <f>IF(T192="","",IF(AND(T192&lt;&gt;'Tabelas auxiliares'!$B$239,T192&lt;&gt;'Tabelas auxiliares'!$B$240),"FOLHA DE PESSOAL",IF(X192='Tabelas auxiliares'!$A$240,"CUSTEIO",IF(X192='Tabelas auxiliares'!$A$239,"INVESTIMENTO","ERRO - VERIFICAR"))))</f>
        <v>INVESTIMENTO</v>
      </c>
      <c r="Z192" s="237">
        <v>7835</v>
      </c>
      <c r="AA192" s="237">
        <v>7835</v>
      </c>
      <c r="AB192" s="236"/>
      <c r="AC192" s="236"/>
    </row>
    <row r="193" spans="1:29" x14ac:dyDescent="0.25">
      <c r="A193" s="234" t="s">
        <v>459</v>
      </c>
      <c r="B193" s="54" t="s">
        <v>271</v>
      </c>
      <c r="C193" s="54" t="s">
        <v>460</v>
      </c>
      <c r="D193" t="s">
        <v>34</v>
      </c>
      <c r="E193" t="s">
        <v>105</v>
      </c>
      <c r="F193" s="33" t="str">
        <f>IFERROR(VLOOKUP(D193,'Tabelas auxiliares'!$A$3:$B$61,2,FALSE),"")</f>
        <v>CECS - CENTRO DE ENG., MODELAGEM E CIÊNCIAS SOCIAIS APLICADAS</v>
      </c>
      <c r="G193" s="33" t="str">
        <f>IFERROR(VLOOKUP($B193,'Tabelas auxiliares'!$A$65:$C$102,2,FALSE),"")</f>
        <v>EQUIPAMENTOS LABORATÓRIOS</v>
      </c>
      <c r="H193" s="33" t="str">
        <f>IFERROR(VLOOKUP($B193,'Tabelas auxiliares'!$A$65:$C$102,3,FALSE),"")</f>
        <v>AQUISICAO POR IMPORTACAO / EQUIPAMENTOS NOVOS / MANUTENÇÃO DE EQUIPAMENTOS LABORATORIAIS</v>
      </c>
      <c r="I193" s="235" t="s">
        <v>2172</v>
      </c>
      <c r="J193" s="235" t="s">
        <v>2339</v>
      </c>
      <c r="K193" s="235" t="s">
        <v>2340</v>
      </c>
      <c r="L193" s="235" t="s">
        <v>2341</v>
      </c>
      <c r="M193" s="235" t="s">
        <v>2342</v>
      </c>
      <c r="N193" s="235" t="s">
        <v>1176</v>
      </c>
      <c r="O193" s="235" t="s">
        <v>155</v>
      </c>
      <c r="P193" s="235" t="s">
        <v>1177</v>
      </c>
      <c r="Q193" s="235" t="s">
        <v>156</v>
      </c>
      <c r="R193" s="235" t="s">
        <v>153</v>
      </c>
      <c r="S193" s="235" t="s">
        <v>107</v>
      </c>
      <c r="T193" s="235" t="s">
        <v>152</v>
      </c>
      <c r="U193" s="235" t="s">
        <v>1970</v>
      </c>
      <c r="V193" s="235" t="s">
        <v>1975</v>
      </c>
      <c r="W193" s="235" t="s">
        <v>1976</v>
      </c>
      <c r="X193" s="33" t="str">
        <f t="shared" si="2"/>
        <v>4</v>
      </c>
      <c r="Y193" s="33" t="str">
        <f>IF(T193="","",IF(AND(T193&lt;&gt;'Tabelas auxiliares'!$B$239,T193&lt;&gt;'Tabelas auxiliares'!$B$240),"FOLHA DE PESSOAL",IF(X193='Tabelas auxiliares'!$A$240,"CUSTEIO",IF(X193='Tabelas auxiliares'!$A$239,"INVESTIMENTO","ERRO - VERIFICAR"))))</f>
        <v>INVESTIMENTO</v>
      </c>
      <c r="Z193" s="237">
        <v>15300</v>
      </c>
      <c r="AA193" s="237">
        <v>15300</v>
      </c>
      <c r="AB193" s="236"/>
      <c r="AC193" s="236"/>
    </row>
    <row r="194" spans="1:29" x14ac:dyDescent="0.25">
      <c r="A194" s="234" t="s">
        <v>459</v>
      </c>
      <c r="B194" s="54" t="s">
        <v>271</v>
      </c>
      <c r="C194" s="54" t="s">
        <v>460</v>
      </c>
      <c r="D194" t="s">
        <v>34</v>
      </c>
      <c r="E194" t="s">
        <v>105</v>
      </c>
      <c r="F194" s="33" t="str">
        <f>IFERROR(VLOOKUP(D194,'Tabelas auxiliares'!$A$3:$B$61,2,FALSE),"")</f>
        <v>CECS - CENTRO DE ENG., MODELAGEM E CIÊNCIAS SOCIAIS APLICADAS</v>
      </c>
      <c r="G194" s="33" t="str">
        <f>IFERROR(VLOOKUP($B194,'Tabelas auxiliares'!$A$65:$C$102,2,FALSE),"")</f>
        <v>EQUIPAMENTOS LABORATÓRIOS</v>
      </c>
      <c r="H194" s="33" t="str">
        <f>IFERROR(VLOOKUP($B194,'Tabelas auxiliares'!$A$65:$C$102,3,FALSE),"")</f>
        <v>AQUISICAO POR IMPORTACAO / EQUIPAMENTOS NOVOS / MANUTENÇÃO DE EQUIPAMENTOS LABORATORIAIS</v>
      </c>
      <c r="I194" s="235" t="s">
        <v>2172</v>
      </c>
      <c r="J194" s="235" t="s">
        <v>2343</v>
      </c>
      <c r="K194" s="235" t="s">
        <v>2344</v>
      </c>
      <c r="L194" s="235" t="s">
        <v>2345</v>
      </c>
      <c r="M194" s="235" t="s">
        <v>2346</v>
      </c>
      <c r="N194" s="235" t="s">
        <v>1176</v>
      </c>
      <c r="O194" s="235" t="s">
        <v>155</v>
      </c>
      <c r="P194" s="235" t="s">
        <v>1177</v>
      </c>
      <c r="Q194" s="235" t="s">
        <v>156</v>
      </c>
      <c r="R194" s="235" t="s">
        <v>153</v>
      </c>
      <c r="S194" s="235" t="s">
        <v>107</v>
      </c>
      <c r="T194" s="235" t="s">
        <v>152</v>
      </c>
      <c r="U194" s="235" t="s">
        <v>1970</v>
      </c>
      <c r="V194" s="235" t="s">
        <v>1975</v>
      </c>
      <c r="W194" s="235" t="s">
        <v>1976</v>
      </c>
      <c r="X194" s="33" t="str">
        <f t="shared" si="2"/>
        <v>4</v>
      </c>
      <c r="Y194" s="33" t="str">
        <f>IF(T194="","",IF(AND(T194&lt;&gt;'Tabelas auxiliares'!$B$239,T194&lt;&gt;'Tabelas auxiliares'!$B$240),"FOLHA DE PESSOAL",IF(X194='Tabelas auxiliares'!$A$240,"CUSTEIO",IF(X194='Tabelas auxiliares'!$A$239,"INVESTIMENTO","ERRO - VERIFICAR"))))</f>
        <v>INVESTIMENTO</v>
      </c>
      <c r="Z194" s="237">
        <v>940.5</v>
      </c>
      <c r="AA194" s="236"/>
      <c r="AB194" s="236"/>
      <c r="AC194" s="237">
        <v>940.5</v>
      </c>
    </row>
    <row r="195" spans="1:29" x14ac:dyDescent="0.25">
      <c r="A195" s="234" t="s">
        <v>459</v>
      </c>
      <c r="B195" s="54" t="s">
        <v>271</v>
      </c>
      <c r="C195" s="54" t="s">
        <v>460</v>
      </c>
      <c r="D195" t="s">
        <v>34</v>
      </c>
      <c r="E195" t="s">
        <v>105</v>
      </c>
      <c r="F195" s="33" t="str">
        <f>IFERROR(VLOOKUP(D195,'Tabelas auxiliares'!$A$3:$B$61,2,FALSE),"")</f>
        <v>CECS - CENTRO DE ENG., MODELAGEM E CIÊNCIAS SOCIAIS APLICADAS</v>
      </c>
      <c r="G195" s="33" t="str">
        <f>IFERROR(VLOOKUP($B195,'Tabelas auxiliares'!$A$65:$C$102,2,FALSE),"")</f>
        <v>EQUIPAMENTOS LABORATÓRIOS</v>
      </c>
      <c r="H195" s="33" t="str">
        <f>IFERROR(VLOOKUP($B195,'Tabelas auxiliares'!$A$65:$C$102,3,FALSE),"")</f>
        <v>AQUISICAO POR IMPORTACAO / EQUIPAMENTOS NOVOS / MANUTENÇÃO DE EQUIPAMENTOS LABORATORIAIS</v>
      </c>
      <c r="I195" s="235" t="s">
        <v>2172</v>
      </c>
      <c r="J195" s="235" t="s">
        <v>2343</v>
      </c>
      <c r="K195" s="235" t="s">
        <v>2347</v>
      </c>
      <c r="L195" s="235" t="s">
        <v>2345</v>
      </c>
      <c r="M195" s="235" t="s">
        <v>2348</v>
      </c>
      <c r="N195" s="235" t="s">
        <v>1176</v>
      </c>
      <c r="O195" s="235" t="s">
        <v>155</v>
      </c>
      <c r="P195" s="235" t="s">
        <v>1177</v>
      </c>
      <c r="Q195" s="235" t="s">
        <v>156</v>
      </c>
      <c r="R195" s="235" t="s">
        <v>153</v>
      </c>
      <c r="S195" s="235" t="s">
        <v>107</v>
      </c>
      <c r="T195" s="235" t="s">
        <v>152</v>
      </c>
      <c r="U195" s="235" t="s">
        <v>1970</v>
      </c>
      <c r="V195" s="235" t="s">
        <v>1981</v>
      </c>
      <c r="W195" s="235" t="s">
        <v>1982</v>
      </c>
      <c r="X195" s="33" t="str">
        <f t="shared" si="2"/>
        <v>4</v>
      </c>
      <c r="Y195" s="33" t="str">
        <f>IF(T195="","",IF(AND(T195&lt;&gt;'Tabelas auxiliares'!$B$239,T195&lt;&gt;'Tabelas auxiliares'!$B$240),"FOLHA DE PESSOAL",IF(X195='Tabelas auxiliares'!$A$240,"CUSTEIO",IF(X195='Tabelas auxiliares'!$A$239,"INVESTIMENTO","ERRO - VERIFICAR"))))</f>
        <v>INVESTIMENTO</v>
      </c>
      <c r="Z195" s="237">
        <v>14700</v>
      </c>
      <c r="AA195" s="236"/>
      <c r="AB195" s="236"/>
      <c r="AC195" s="237">
        <v>14700</v>
      </c>
    </row>
    <row r="196" spans="1:29" x14ac:dyDescent="0.25">
      <c r="A196" s="234" t="s">
        <v>459</v>
      </c>
      <c r="B196" s="54" t="s">
        <v>271</v>
      </c>
      <c r="C196" s="54" t="s">
        <v>460</v>
      </c>
      <c r="D196" t="s">
        <v>34</v>
      </c>
      <c r="E196" t="s">
        <v>105</v>
      </c>
      <c r="F196" s="33" t="str">
        <f>IFERROR(VLOOKUP(D196,'Tabelas auxiliares'!$A$3:$B$61,2,FALSE),"")</f>
        <v>CECS - CENTRO DE ENG., MODELAGEM E CIÊNCIAS SOCIAIS APLICADAS</v>
      </c>
      <c r="G196" s="33" t="str">
        <f>IFERROR(VLOOKUP($B196,'Tabelas auxiliares'!$A$65:$C$102,2,FALSE),"")</f>
        <v>EQUIPAMENTOS LABORATÓRIOS</v>
      </c>
      <c r="H196" s="33" t="str">
        <f>IFERROR(VLOOKUP($B196,'Tabelas auxiliares'!$A$65:$C$102,3,FALSE),"")</f>
        <v>AQUISICAO POR IMPORTACAO / EQUIPAMENTOS NOVOS / MANUTENÇÃO DE EQUIPAMENTOS LABORATORIAIS</v>
      </c>
      <c r="I196" s="235" t="s">
        <v>2172</v>
      </c>
      <c r="J196" s="235" t="s">
        <v>2343</v>
      </c>
      <c r="K196" s="235" t="s">
        <v>2349</v>
      </c>
      <c r="L196" s="235" t="s">
        <v>2345</v>
      </c>
      <c r="M196" s="235" t="s">
        <v>2350</v>
      </c>
      <c r="N196" s="235" t="s">
        <v>1176</v>
      </c>
      <c r="O196" s="235" t="s">
        <v>155</v>
      </c>
      <c r="P196" s="235" t="s">
        <v>1177</v>
      </c>
      <c r="Q196" s="235" t="s">
        <v>156</v>
      </c>
      <c r="R196" s="235" t="s">
        <v>153</v>
      </c>
      <c r="S196" s="235" t="s">
        <v>107</v>
      </c>
      <c r="T196" s="235" t="s">
        <v>152</v>
      </c>
      <c r="U196" s="235" t="s">
        <v>1970</v>
      </c>
      <c r="V196" s="235" t="s">
        <v>1975</v>
      </c>
      <c r="W196" s="235" t="s">
        <v>1976</v>
      </c>
      <c r="X196" s="33" t="str">
        <f t="shared" ref="X196:X259" si="3">LEFT(V196,1)</f>
        <v>4</v>
      </c>
      <c r="Y196" s="33" t="str">
        <f>IF(T196="","",IF(AND(T196&lt;&gt;'Tabelas auxiliares'!$B$239,T196&lt;&gt;'Tabelas auxiliares'!$B$240),"FOLHA DE PESSOAL",IF(X196='Tabelas auxiliares'!$A$240,"CUSTEIO",IF(X196='Tabelas auxiliares'!$A$239,"INVESTIMENTO","ERRO - VERIFICAR"))))</f>
        <v>INVESTIMENTO</v>
      </c>
      <c r="Z196" s="237">
        <v>5320</v>
      </c>
      <c r="AA196" s="236"/>
      <c r="AB196" s="236"/>
      <c r="AC196" s="237">
        <v>5320</v>
      </c>
    </row>
    <row r="197" spans="1:29" x14ac:dyDescent="0.25">
      <c r="A197" s="234" t="s">
        <v>459</v>
      </c>
      <c r="B197" s="54" t="s">
        <v>271</v>
      </c>
      <c r="C197" s="54" t="s">
        <v>460</v>
      </c>
      <c r="D197" t="s">
        <v>34</v>
      </c>
      <c r="E197" t="s">
        <v>105</v>
      </c>
      <c r="F197" s="33" t="str">
        <f>IFERROR(VLOOKUP(D197,'Tabelas auxiliares'!$A$3:$B$61,2,FALSE),"")</f>
        <v>CECS - CENTRO DE ENG., MODELAGEM E CIÊNCIAS SOCIAIS APLICADAS</v>
      </c>
      <c r="G197" s="33" t="str">
        <f>IFERROR(VLOOKUP($B197,'Tabelas auxiliares'!$A$65:$C$102,2,FALSE),"")</f>
        <v>EQUIPAMENTOS LABORATÓRIOS</v>
      </c>
      <c r="H197" s="33" t="str">
        <f>IFERROR(VLOOKUP($B197,'Tabelas auxiliares'!$A$65:$C$102,3,FALSE),"")</f>
        <v>AQUISICAO POR IMPORTACAO / EQUIPAMENTOS NOVOS / MANUTENÇÃO DE EQUIPAMENTOS LABORATORIAIS</v>
      </c>
      <c r="I197" s="235" t="s">
        <v>2152</v>
      </c>
      <c r="J197" s="235" t="s">
        <v>2351</v>
      </c>
      <c r="K197" s="235" t="s">
        <v>2352</v>
      </c>
      <c r="L197" s="235" t="s">
        <v>2353</v>
      </c>
      <c r="M197" s="235" t="s">
        <v>2354</v>
      </c>
      <c r="N197" s="235" t="s">
        <v>1176</v>
      </c>
      <c r="O197" s="235" t="s">
        <v>155</v>
      </c>
      <c r="P197" s="235" t="s">
        <v>1177</v>
      </c>
      <c r="Q197" s="235" t="s">
        <v>156</v>
      </c>
      <c r="R197" s="235" t="s">
        <v>153</v>
      </c>
      <c r="S197" s="235" t="s">
        <v>462</v>
      </c>
      <c r="T197" s="235" t="s">
        <v>152</v>
      </c>
      <c r="U197" s="235" t="s">
        <v>1970</v>
      </c>
      <c r="V197" s="235" t="s">
        <v>1987</v>
      </c>
      <c r="W197" s="235" t="s">
        <v>1988</v>
      </c>
      <c r="X197" s="33" t="str">
        <f t="shared" si="3"/>
        <v>4</v>
      </c>
      <c r="Y197" s="33" t="str">
        <f>IF(T197="","",IF(AND(T197&lt;&gt;'Tabelas auxiliares'!$B$239,T197&lt;&gt;'Tabelas auxiliares'!$B$240),"FOLHA DE PESSOAL",IF(X197='Tabelas auxiliares'!$A$240,"CUSTEIO",IF(X197='Tabelas auxiliares'!$A$239,"INVESTIMENTO","ERRO - VERIFICAR"))))</f>
        <v>INVESTIMENTO</v>
      </c>
      <c r="Z197" s="237">
        <v>670.4</v>
      </c>
      <c r="AA197" s="236"/>
      <c r="AB197" s="236"/>
      <c r="AC197" s="237">
        <v>670.4</v>
      </c>
    </row>
    <row r="198" spans="1:29" x14ac:dyDescent="0.25">
      <c r="A198" s="234" t="s">
        <v>459</v>
      </c>
      <c r="B198" s="54" t="s">
        <v>271</v>
      </c>
      <c r="C198" s="54" t="s">
        <v>460</v>
      </c>
      <c r="D198" t="s">
        <v>34</v>
      </c>
      <c r="E198" t="s">
        <v>105</v>
      </c>
      <c r="F198" s="33" t="str">
        <f>IFERROR(VLOOKUP(D198,'Tabelas auxiliares'!$A$3:$B$61,2,FALSE),"")</f>
        <v>CECS - CENTRO DE ENG., MODELAGEM E CIÊNCIAS SOCIAIS APLICADAS</v>
      </c>
      <c r="G198" s="33" t="str">
        <f>IFERROR(VLOOKUP($B198,'Tabelas auxiliares'!$A$65:$C$102,2,FALSE),"")</f>
        <v>EQUIPAMENTOS LABORATÓRIOS</v>
      </c>
      <c r="H198" s="33" t="str">
        <f>IFERROR(VLOOKUP($B198,'Tabelas auxiliares'!$A$65:$C$102,3,FALSE),"")</f>
        <v>AQUISICAO POR IMPORTACAO / EQUIPAMENTOS NOVOS / MANUTENÇÃO DE EQUIPAMENTOS LABORATORIAIS</v>
      </c>
      <c r="I198" s="235" t="s">
        <v>2152</v>
      </c>
      <c r="J198" s="235" t="s">
        <v>2351</v>
      </c>
      <c r="K198" s="235" t="s">
        <v>2355</v>
      </c>
      <c r="L198" s="235" t="s">
        <v>2353</v>
      </c>
      <c r="M198" s="235" t="s">
        <v>2356</v>
      </c>
      <c r="N198" s="235" t="s">
        <v>1176</v>
      </c>
      <c r="O198" s="235" t="s">
        <v>155</v>
      </c>
      <c r="P198" s="235" t="s">
        <v>1177</v>
      </c>
      <c r="Q198" s="235" t="s">
        <v>156</v>
      </c>
      <c r="R198" s="235" t="s">
        <v>153</v>
      </c>
      <c r="S198" s="235" t="s">
        <v>462</v>
      </c>
      <c r="T198" s="235" t="s">
        <v>152</v>
      </c>
      <c r="U198" s="235" t="s">
        <v>1970</v>
      </c>
      <c r="V198" s="235" t="s">
        <v>1981</v>
      </c>
      <c r="W198" s="235" t="s">
        <v>1982</v>
      </c>
      <c r="X198" s="33" t="str">
        <f t="shared" si="3"/>
        <v>4</v>
      </c>
      <c r="Y198" s="33" t="str">
        <f>IF(T198="","",IF(AND(T198&lt;&gt;'Tabelas auxiliares'!$B$239,T198&lt;&gt;'Tabelas auxiliares'!$B$240),"FOLHA DE PESSOAL",IF(X198='Tabelas auxiliares'!$A$240,"CUSTEIO",IF(X198='Tabelas auxiliares'!$A$239,"INVESTIMENTO","ERRO - VERIFICAR"))))</f>
        <v>INVESTIMENTO</v>
      </c>
      <c r="Z198" s="237">
        <v>1933.45</v>
      </c>
      <c r="AA198" s="236"/>
      <c r="AB198" s="236"/>
      <c r="AC198" s="237">
        <v>1933.45</v>
      </c>
    </row>
    <row r="199" spans="1:29" x14ac:dyDescent="0.25">
      <c r="A199" s="234" t="s">
        <v>459</v>
      </c>
      <c r="B199" s="54" t="s">
        <v>271</v>
      </c>
      <c r="C199" s="54" t="s">
        <v>460</v>
      </c>
      <c r="D199" t="s">
        <v>38</v>
      </c>
      <c r="E199" t="s">
        <v>105</v>
      </c>
      <c r="F199" s="33" t="str">
        <f>IFERROR(VLOOKUP(D199,'Tabelas auxiliares'!$A$3:$B$61,2,FALSE),"")</f>
        <v>CMCC - CENTRO DE MATEMÁTICA, COMPUTAÇÃO E COGNIÇÃO</v>
      </c>
      <c r="G199" s="33" t="str">
        <f>IFERROR(VLOOKUP($B199,'Tabelas auxiliares'!$A$65:$C$102,2,FALSE),"")</f>
        <v>EQUIPAMENTOS LABORATÓRIOS</v>
      </c>
      <c r="H199" s="33" t="str">
        <f>IFERROR(VLOOKUP($B199,'Tabelas auxiliares'!$A$65:$C$102,3,FALSE),"")</f>
        <v>AQUISICAO POR IMPORTACAO / EQUIPAMENTOS NOVOS / MANUTENÇÃO DE EQUIPAMENTOS LABORATORIAIS</v>
      </c>
      <c r="I199" s="235" t="s">
        <v>2357</v>
      </c>
      <c r="J199" s="235" t="s">
        <v>2358</v>
      </c>
      <c r="K199" s="235" t="s">
        <v>2359</v>
      </c>
      <c r="L199" s="235" t="s">
        <v>2360</v>
      </c>
      <c r="M199" s="235" t="s">
        <v>1520</v>
      </c>
      <c r="N199" s="235" t="s">
        <v>154</v>
      </c>
      <c r="O199" s="235" t="s">
        <v>155</v>
      </c>
      <c r="P199" s="235" t="s">
        <v>188</v>
      </c>
      <c r="Q199" s="235" t="s">
        <v>156</v>
      </c>
      <c r="R199" s="235" t="s">
        <v>153</v>
      </c>
      <c r="S199" s="235" t="s">
        <v>107</v>
      </c>
      <c r="T199" s="235" t="s">
        <v>152</v>
      </c>
      <c r="U199" s="235" t="s">
        <v>106</v>
      </c>
      <c r="V199" s="235" t="s">
        <v>2361</v>
      </c>
      <c r="W199" s="235" t="s">
        <v>2362</v>
      </c>
      <c r="X199" s="33" t="str">
        <f t="shared" si="3"/>
        <v>3</v>
      </c>
      <c r="Y199" s="33" t="str">
        <f>IF(T199="","",IF(AND(T199&lt;&gt;'Tabelas auxiliares'!$B$239,T199&lt;&gt;'Tabelas auxiliares'!$B$240),"FOLHA DE PESSOAL",IF(X199='Tabelas auxiliares'!$A$240,"CUSTEIO",IF(X199='Tabelas auxiliares'!$A$239,"INVESTIMENTO","ERRO - VERIFICAR"))))</f>
        <v>CUSTEIO</v>
      </c>
      <c r="Z199" s="237">
        <v>0.01</v>
      </c>
      <c r="AA199" s="237">
        <v>0.01</v>
      </c>
      <c r="AB199" s="236"/>
      <c r="AC199" s="236"/>
    </row>
    <row r="200" spans="1:29" x14ac:dyDescent="0.25">
      <c r="A200" s="234" t="s">
        <v>459</v>
      </c>
      <c r="B200" s="54" t="s">
        <v>271</v>
      </c>
      <c r="C200" s="54" t="s">
        <v>460</v>
      </c>
      <c r="D200" t="s">
        <v>38</v>
      </c>
      <c r="E200" t="s">
        <v>105</v>
      </c>
      <c r="F200" s="33" t="str">
        <f>IFERROR(VLOOKUP(D200,'Tabelas auxiliares'!$A$3:$B$61,2,FALSE),"")</f>
        <v>CMCC - CENTRO DE MATEMÁTICA, COMPUTAÇÃO E COGNIÇÃO</v>
      </c>
      <c r="G200" s="33" t="str">
        <f>IFERROR(VLOOKUP($B200,'Tabelas auxiliares'!$A$65:$C$102,2,FALSE),"")</f>
        <v>EQUIPAMENTOS LABORATÓRIOS</v>
      </c>
      <c r="H200" s="33" t="str">
        <f>IFERROR(VLOOKUP($B200,'Tabelas auxiliares'!$A$65:$C$102,3,FALSE),"")</f>
        <v>AQUISICAO POR IMPORTACAO / EQUIPAMENTOS NOVOS / MANUTENÇÃO DE EQUIPAMENTOS LABORATORIAIS</v>
      </c>
      <c r="I200" s="235" t="s">
        <v>2300</v>
      </c>
      <c r="J200" s="235" t="s">
        <v>2363</v>
      </c>
      <c r="K200" s="235" t="s">
        <v>2364</v>
      </c>
      <c r="L200" s="235" t="s">
        <v>2365</v>
      </c>
      <c r="M200" s="235" t="s">
        <v>2366</v>
      </c>
      <c r="N200" s="235" t="s">
        <v>1176</v>
      </c>
      <c r="O200" s="235" t="s">
        <v>155</v>
      </c>
      <c r="P200" s="235" t="s">
        <v>1177</v>
      </c>
      <c r="Q200" s="235" t="s">
        <v>156</v>
      </c>
      <c r="R200" s="235" t="s">
        <v>153</v>
      </c>
      <c r="S200" s="235" t="s">
        <v>107</v>
      </c>
      <c r="T200" s="235" t="s">
        <v>152</v>
      </c>
      <c r="U200" s="235" t="s">
        <v>1970</v>
      </c>
      <c r="V200" s="235" t="s">
        <v>1975</v>
      </c>
      <c r="W200" s="235" t="s">
        <v>1976</v>
      </c>
      <c r="X200" s="33" t="str">
        <f t="shared" si="3"/>
        <v>4</v>
      </c>
      <c r="Y200" s="33" t="str">
        <f>IF(T200="","",IF(AND(T200&lt;&gt;'Tabelas auxiliares'!$B$239,T200&lt;&gt;'Tabelas auxiliares'!$B$240),"FOLHA DE PESSOAL",IF(X200='Tabelas auxiliares'!$A$240,"CUSTEIO",IF(X200='Tabelas auxiliares'!$A$239,"INVESTIMENTO","ERRO - VERIFICAR"))))</f>
        <v>INVESTIMENTO</v>
      </c>
      <c r="Z200" s="237">
        <v>1584</v>
      </c>
      <c r="AA200" s="236"/>
      <c r="AB200" s="236"/>
      <c r="AC200" s="237">
        <v>1584</v>
      </c>
    </row>
    <row r="201" spans="1:29" x14ac:dyDescent="0.25">
      <c r="A201" s="234" t="s">
        <v>459</v>
      </c>
      <c r="B201" s="54" t="s">
        <v>271</v>
      </c>
      <c r="C201" s="54" t="s">
        <v>460</v>
      </c>
      <c r="D201" t="s">
        <v>38</v>
      </c>
      <c r="E201" t="s">
        <v>105</v>
      </c>
      <c r="F201" s="33" t="str">
        <f>IFERROR(VLOOKUP(D201,'Tabelas auxiliares'!$A$3:$B$61,2,FALSE),"")</f>
        <v>CMCC - CENTRO DE MATEMÁTICA, COMPUTAÇÃO E COGNIÇÃO</v>
      </c>
      <c r="G201" s="33" t="str">
        <f>IFERROR(VLOOKUP($B201,'Tabelas auxiliares'!$A$65:$C$102,2,FALSE),"")</f>
        <v>EQUIPAMENTOS LABORATÓRIOS</v>
      </c>
      <c r="H201" s="33" t="str">
        <f>IFERROR(VLOOKUP($B201,'Tabelas auxiliares'!$A$65:$C$102,3,FALSE),"")</f>
        <v>AQUISICAO POR IMPORTACAO / EQUIPAMENTOS NOVOS / MANUTENÇÃO DE EQUIPAMENTOS LABORATORIAIS</v>
      </c>
      <c r="I201" s="235" t="s">
        <v>2300</v>
      </c>
      <c r="J201" s="235" t="s">
        <v>2363</v>
      </c>
      <c r="K201" s="235" t="s">
        <v>2367</v>
      </c>
      <c r="L201" s="235" t="s">
        <v>2365</v>
      </c>
      <c r="M201" s="235" t="s">
        <v>2368</v>
      </c>
      <c r="N201" s="235" t="s">
        <v>1176</v>
      </c>
      <c r="O201" s="235" t="s">
        <v>155</v>
      </c>
      <c r="P201" s="235" t="s">
        <v>1177</v>
      </c>
      <c r="Q201" s="235" t="s">
        <v>156</v>
      </c>
      <c r="R201" s="235" t="s">
        <v>153</v>
      </c>
      <c r="S201" s="235" t="s">
        <v>107</v>
      </c>
      <c r="T201" s="235" t="s">
        <v>152</v>
      </c>
      <c r="U201" s="235" t="s">
        <v>1970</v>
      </c>
      <c r="V201" s="235" t="s">
        <v>1975</v>
      </c>
      <c r="W201" s="235" t="s">
        <v>1976</v>
      </c>
      <c r="X201" s="33" t="str">
        <f t="shared" si="3"/>
        <v>4</v>
      </c>
      <c r="Y201" s="33" t="str">
        <f>IF(T201="","",IF(AND(T201&lt;&gt;'Tabelas auxiliares'!$B$239,T201&lt;&gt;'Tabelas auxiliares'!$B$240),"FOLHA DE PESSOAL",IF(X201='Tabelas auxiliares'!$A$240,"CUSTEIO",IF(X201='Tabelas auxiliares'!$A$239,"INVESTIMENTO","ERRO - VERIFICAR"))))</f>
        <v>INVESTIMENTO</v>
      </c>
      <c r="Z201" s="237">
        <v>11880</v>
      </c>
      <c r="AA201" s="236"/>
      <c r="AB201" s="236"/>
      <c r="AC201" s="237">
        <v>11880</v>
      </c>
    </row>
    <row r="202" spans="1:29" x14ac:dyDescent="0.25">
      <c r="A202" s="234" t="s">
        <v>459</v>
      </c>
      <c r="B202" s="54" t="s">
        <v>271</v>
      </c>
      <c r="C202" s="54" t="s">
        <v>460</v>
      </c>
      <c r="D202" t="s">
        <v>42</v>
      </c>
      <c r="E202" t="s">
        <v>105</v>
      </c>
      <c r="F202" s="33" t="str">
        <f>IFERROR(VLOOKUP(D202,'Tabelas auxiliares'!$A$3:$B$61,2,FALSE),"")</f>
        <v>CCNH - CENTRO DE CIÊNCIAS NATURAIS E HUMANAS</v>
      </c>
      <c r="G202" s="33" t="str">
        <f>IFERROR(VLOOKUP($B202,'Tabelas auxiliares'!$A$65:$C$102,2,FALSE),"")</f>
        <v>EQUIPAMENTOS LABORATÓRIOS</v>
      </c>
      <c r="H202" s="33" t="str">
        <f>IFERROR(VLOOKUP($B202,'Tabelas auxiliares'!$A$65:$C$102,3,FALSE),"")</f>
        <v>AQUISICAO POR IMPORTACAO / EQUIPAMENTOS NOVOS / MANUTENÇÃO DE EQUIPAMENTOS LABORATORIAIS</v>
      </c>
      <c r="I202" s="235" t="s">
        <v>1771</v>
      </c>
      <c r="J202" s="235" t="s">
        <v>2369</v>
      </c>
      <c r="K202" s="235" t="s">
        <v>2370</v>
      </c>
      <c r="L202" s="235" t="s">
        <v>2371</v>
      </c>
      <c r="M202" s="235" t="s">
        <v>2372</v>
      </c>
      <c r="N202" s="235" t="s">
        <v>1176</v>
      </c>
      <c r="O202" s="235" t="s">
        <v>155</v>
      </c>
      <c r="P202" s="235" t="s">
        <v>1177</v>
      </c>
      <c r="Q202" s="235" t="s">
        <v>156</v>
      </c>
      <c r="R202" s="235" t="s">
        <v>153</v>
      </c>
      <c r="S202" s="235" t="s">
        <v>462</v>
      </c>
      <c r="T202" s="235" t="s">
        <v>152</v>
      </c>
      <c r="U202" s="235" t="s">
        <v>1970</v>
      </c>
      <c r="V202" s="235" t="s">
        <v>1987</v>
      </c>
      <c r="W202" s="235" t="s">
        <v>1988</v>
      </c>
      <c r="X202" s="33" t="str">
        <f t="shared" si="3"/>
        <v>4</v>
      </c>
      <c r="Y202" s="33" t="str">
        <f>IF(T202="","",IF(AND(T202&lt;&gt;'Tabelas auxiliares'!$B$239,T202&lt;&gt;'Tabelas auxiliares'!$B$240),"FOLHA DE PESSOAL",IF(X202='Tabelas auxiliares'!$A$240,"CUSTEIO",IF(X202='Tabelas auxiliares'!$A$239,"INVESTIMENTO","ERRO - VERIFICAR"))))</f>
        <v>INVESTIMENTO</v>
      </c>
      <c r="Z202" s="237">
        <v>1213.8499999999999</v>
      </c>
      <c r="AA202" s="236"/>
      <c r="AB202" s="236"/>
      <c r="AC202" s="237">
        <v>1213.8499999999999</v>
      </c>
    </row>
    <row r="203" spans="1:29" x14ac:dyDescent="0.25">
      <c r="A203" s="234" t="s">
        <v>459</v>
      </c>
      <c r="B203" s="54" t="s">
        <v>271</v>
      </c>
      <c r="C203" s="54" t="s">
        <v>460</v>
      </c>
      <c r="D203" t="s">
        <v>42</v>
      </c>
      <c r="E203" t="s">
        <v>105</v>
      </c>
      <c r="F203" s="33" t="str">
        <f>IFERROR(VLOOKUP(D203,'Tabelas auxiliares'!$A$3:$B$61,2,FALSE),"")</f>
        <v>CCNH - CENTRO DE CIÊNCIAS NATURAIS E HUMANAS</v>
      </c>
      <c r="G203" s="33" t="str">
        <f>IFERROR(VLOOKUP($B203,'Tabelas auxiliares'!$A$65:$C$102,2,FALSE),"")</f>
        <v>EQUIPAMENTOS LABORATÓRIOS</v>
      </c>
      <c r="H203" s="33" t="str">
        <f>IFERROR(VLOOKUP($B203,'Tabelas auxiliares'!$A$65:$C$102,3,FALSE),"")</f>
        <v>AQUISICAO POR IMPORTACAO / EQUIPAMENTOS NOVOS / MANUTENÇÃO DE EQUIPAMENTOS LABORATORIAIS</v>
      </c>
      <c r="I203" s="235" t="s">
        <v>1771</v>
      </c>
      <c r="J203" s="235" t="s">
        <v>2369</v>
      </c>
      <c r="K203" s="235" t="s">
        <v>2373</v>
      </c>
      <c r="L203" s="235" t="s">
        <v>2371</v>
      </c>
      <c r="M203" s="235" t="s">
        <v>2336</v>
      </c>
      <c r="N203" s="235" t="s">
        <v>1176</v>
      </c>
      <c r="O203" s="235" t="s">
        <v>155</v>
      </c>
      <c r="P203" s="235" t="s">
        <v>1177</v>
      </c>
      <c r="Q203" s="235" t="s">
        <v>156</v>
      </c>
      <c r="R203" s="235" t="s">
        <v>153</v>
      </c>
      <c r="S203" s="235" t="s">
        <v>462</v>
      </c>
      <c r="T203" s="235" t="s">
        <v>152</v>
      </c>
      <c r="U203" s="235" t="s">
        <v>1970</v>
      </c>
      <c r="V203" s="235" t="s">
        <v>2337</v>
      </c>
      <c r="W203" s="235" t="s">
        <v>2338</v>
      </c>
      <c r="X203" s="33" t="str">
        <f t="shared" si="3"/>
        <v>4</v>
      </c>
      <c r="Y203" s="33" t="str">
        <f>IF(T203="","",IF(AND(T203&lt;&gt;'Tabelas auxiliares'!$B$239,T203&lt;&gt;'Tabelas auxiliares'!$B$240),"FOLHA DE PESSOAL",IF(X203='Tabelas auxiliares'!$A$240,"CUSTEIO",IF(X203='Tabelas auxiliares'!$A$239,"INVESTIMENTO","ERRO - VERIFICAR"))))</f>
        <v>INVESTIMENTO</v>
      </c>
      <c r="Z203" s="237">
        <v>12883.66</v>
      </c>
      <c r="AA203" s="236"/>
      <c r="AB203" s="236"/>
      <c r="AC203" s="237">
        <v>12883.66</v>
      </c>
    </row>
    <row r="204" spans="1:29" x14ac:dyDescent="0.25">
      <c r="A204" s="234" t="s">
        <v>459</v>
      </c>
      <c r="B204" s="54" t="s">
        <v>271</v>
      </c>
      <c r="C204" s="54" t="s">
        <v>460</v>
      </c>
      <c r="D204" t="s">
        <v>46</v>
      </c>
      <c r="E204" t="s">
        <v>105</v>
      </c>
      <c r="F204" s="33" t="str">
        <f>IFERROR(VLOOKUP(D204,'Tabelas auxiliares'!$A$3:$B$61,2,FALSE),"")</f>
        <v>PROGRAD - PRÓ-REITORIA DE GRADUAÇÃO</v>
      </c>
      <c r="G204" s="33" t="str">
        <f>IFERROR(VLOOKUP($B204,'Tabelas auxiliares'!$A$65:$C$102,2,FALSE),"")</f>
        <v>EQUIPAMENTOS LABORATÓRIOS</v>
      </c>
      <c r="H204" s="33" t="str">
        <f>IFERROR(VLOOKUP($B204,'Tabelas auxiliares'!$A$65:$C$102,3,FALSE),"")</f>
        <v>AQUISICAO POR IMPORTACAO / EQUIPAMENTOS NOVOS / MANUTENÇÃO DE EQUIPAMENTOS LABORATORIAIS</v>
      </c>
      <c r="I204" s="235" t="s">
        <v>2374</v>
      </c>
      <c r="J204" s="235" t="s">
        <v>2375</v>
      </c>
      <c r="K204" s="235" t="s">
        <v>2376</v>
      </c>
      <c r="L204" s="235" t="s">
        <v>2377</v>
      </c>
      <c r="M204" s="235" t="s">
        <v>2378</v>
      </c>
      <c r="N204" s="235" t="s">
        <v>1176</v>
      </c>
      <c r="O204" s="235" t="s">
        <v>155</v>
      </c>
      <c r="P204" s="235" t="s">
        <v>1177</v>
      </c>
      <c r="Q204" s="235" t="s">
        <v>156</v>
      </c>
      <c r="R204" s="235" t="s">
        <v>153</v>
      </c>
      <c r="S204" s="235" t="s">
        <v>107</v>
      </c>
      <c r="T204" s="235" t="s">
        <v>152</v>
      </c>
      <c r="U204" s="235" t="s">
        <v>1970</v>
      </c>
      <c r="V204" s="235" t="s">
        <v>1975</v>
      </c>
      <c r="W204" s="235" t="s">
        <v>1976</v>
      </c>
      <c r="X204" s="33" t="str">
        <f t="shared" si="3"/>
        <v>4</v>
      </c>
      <c r="Y204" s="33" t="str">
        <f>IF(T204="","",IF(AND(T204&lt;&gt;'Tabelas auxiliares'!$B$239,T204&lt;&gt;'Tabelas auxiliares'!$B$240),"FOLHA DE PESSOAL",IF(X204='Tabelas auxiliares'!$A$240,"CUSTEIO",IF(X204='Tabelas auxiliares'!$A$239,"INVESTIMENTO","ERRO - VERIFICAR"))))</f>
        <v>INVESTIMENTO</v>
      </c>
      <c r="Z204" s="237">
        <v>14000</v>
      </c>
      <c r="AA204" s="236"/>
      <c r="AB204" s="236"/>
      <c r="AC204" s="237">
        <v>14000</v>
      </c>
    </row>
    <row r="205" spans="1:29" x14ac:dyDescent="0.25">
      <c r="A205" s="234" t="s">
        <v>459</v>
      </c>
      <c r="B205" s="54" t="s">
        <v>271</v>
      </c>
      <c r="C205" s="54" t="s">
        <v>460</v>
      </c>
      <c r="D205" t="s">
        <v>46</v>
      </c>
      <c r="E205" t="s">
        <v>105</v>
      </c>
      <c r="F205" s="33" t="str">
        <f>IFERROR(VLOOKUP(D205,'Tabelas auxiliares'!$A$3:$B$61,2,FALSE),"")</f>
        <v>PROGRAD - PRÓ-REITORIA DE GRADUAÇÃO</v>
      </c>
      <c r="G205" s="33" t="str">
        <f>IFERROR(VLOOKUP($B205,'Tabelas auxiliares'!$A$65:$C$102,2,FALSE),"")</f>
        <v>EQUIPAMENTOS LABORATÓRIOS</v>
      </c>
      <c r="H205" s="33" t="str">
        <f>IFERROR(VLOOKUP($B205,'Tabelas auxiliares'!$A$65:$C$102,3,FALSE),"")</f>
        <v>AQUISICAO POR IMPORTACAO / EQUIPAMENTOS NOVOS / MANUTENÇÃO DE EQUIPAMENTOS LABORATORIAIS</v>
      </c>
      <c r="I205" s="235" t="s">
        <v>2300</v>
      </c>
      <c r="J205" s="235" t="s">
        <v>2379</v>
      </c>
      <c r="K205" s="235" t="s">
        <v>2380</v>
      </c>
      <c r="L205" s="235" t="s">
        <v>2381</v>
      </c>
      <c r="M205" s="235" t="s">
        <v>2346</v>
      </c>
      <c r="N205" s="235" t="s">
        <v>1176</v>
      </c>
      <c r="O205" s="235" t="s">
        <v>155</v>
      </c>
      <c r="P205" s="235" t="s">
        <v>1177</v>
      </c>
      <c r="Q205" s="235" t="s">
        <v>156</v>
      </c>
      <c r="R205" s="235" t="s">
        <v>153</v>
      </c>
      <c r="S205" s="235" t="s">
        <v>462</v>
      </c>
      <c r="T205" s="235" t="s">
        <v>152</v>
      </c>
      <c r="U205" s="235" t="s">
        <v>1970</v>
      </c>
      <c r="V205" s="235" t="s">
        <v>1975</v>
      </c>
      <c r="W205" s="235" t="s">
        <v>1976</v>
      </c>
      <c r="X205" s="33" t="str">
        <f t="shared" si="3"/>
        <v>4</v>
      </c>
      <c r="Y205" s="33" t="str">
        <f>IF(T205="","",IF(AND(T205&lt;&gt;'Tabelas auxiliares'!$B$239,T205&lt;&gt;'Tabelas auxiliares'!$B$240),"FOLHA DE PESSOAL",IF(X205='Tabelas auxiliares'!$A$240,"CUSTEIO",IF(X205='Tabelas auxiliares'!$A$239,"INVESTIMENTO","ERRO - VERIFICAR"))))</f>
        <v>INVESTIMENTO</v>
      </c>
      <c r="Z205" s="237">
        <v>2184</v>
      </c>
      <c r="AA205" s="236"/>
      <c r="AB205" s="236"/>
      <c r="AC205" s="237">
        <v>2184</v>
      </c>
    </row>
    <row r="206" spans="1:29" x14ac:dyDescent="0.25">
      <c r="A206" s="234" t="s">
        <v>459</v>
      </c>
      <c r="B206" s="54" t="s">
        <v>271</v>
      </c>
      <c r="C206" s="54" t="s">
        <v>460</v>
      </c>
      <c r="D206" t="s">
        <v>46</v>
      </c>
      <c r="E206" t="s">
        <v>105</v>
      </c>
      <c r="F206" s="33" t="str">
        <f>IFERROR(VLOOKUP(D206,'Tabelas auxiliares'!$A$3:$B$61,2,FALSE),"")</f>
        <v>PROGRAD - PRÓ-REITORIA DE GRADUAÇÃO</v>
      </c>
      <c r="G206" s="33" t="str">
        <f>IFERROR(VLOOKUP($B206,'Tabelas auxiliares'!$A$65:$C$102,2,FALSE),"")</f>
        <v>EQUIPAMENTOS LABORATÓRIOS</v>
      </c>
      <c r="H206" s="33" t="str">
        <f>IFERROR(VLOOKUP($B206,'Tabelas auxiliares'!$A$65:$C$102,3,FALSE),"")</f>
        <v>AQUISICAO POR IMPORTACAO / EQUIPAMENTOS NOVOS / MANUTENÇÃO DE EQUIPAMENTOS LABORATORIAIS</v>
      </c>
      <c r="I206" s="235" t="s">
        <v>2300</v>
      </c>
      <c r="J206" s="235" t="s">
        <v>2379</v>
      </c>
      <c r="K206" s="235" t="s">
        <v>2382</v>
      </c>
      <c r="L206" s="235" t="s">
        <v>2381</v>
      </c>
      <c r="M206" s="235" t="s">
        <v>2383</v>
      </c>
      <c r="N206" s="235" t="s">
        <v>1176</v>
      </c>
      <c r="O206" s="235" t="s">
        <v>155</v>
      </c>
      <c r="P206" s="235" t="s">
        <v>1177</v>
      </c>
      <c r="Q206" s="235" t="s">
        <v>156</v>
      </c>
      <c r="R206" s="235" t="s">
        <v>153</v>
      </c>
      <c r="S206" s="235" t="s">
        <v>462</v>
      </c>
      <c r="T206" s="235" t="s">
        <v>152</v>
      </c>
      <c r="U206" s="235" t="s">
        <v>1970</v>
      </c>
      <c r="V206" s="235" t="s">
        <v>1981</v>
      </c>
      <c r="W206" s="235" t="s">
        <v>1982</v>
      </c>
      <c r="X206" s="33" t="str">
        <f t="shared" si="3"/>
        <v>4</v>
      </c>
      <c r="Y206" s="33" t="str">
        <f>IF(T206="","",IF(AND(T206&lt;&gt;'Tabelas auxiliares'!$B$239,T206&lt;&gt;'Tabelas auxiliares'!$B$240),"FOLHA DE PESSOAL",IF(X206='Tabelas auxiliares'!$A$240,"CUSTEIO",IF(X206='Tabelas auxiliares'!$A$239,"INVESTIMENTO","ERRO - VERIFICAR"))))</f>
        <v>INVESTIMENTO</v>
      </c>
      <c r="Z206" s="237">
        <v>12250</v>
      </c>
      <c r="AA206" s="236"/>
      <c r="AB206" s="236"/>
      <c r="AC206" s="237">
        <v>12250</v>
      </c>
    </row>
    <row r="207" spans="1:29" x14ac:dyDescent="0.25">
      <c r="A207" s="234" t="s">
        <v>459</v>
      </c>
      <c r="B207" s="54" t="s">
        <v>271</v>
      </c>
      <c r="C207" s="54" t="s">
        <v>460</v>
      </c>
      <c r="D207" t="s">
        <v>46</v>
      </c>
      <c r="E207" t="s">
        <v>105</v>
      </c>
      <c r="F207" s="33" t="str">
        <f>IFERROR(VLOOKUP(D207,'Tabelas auxiliares'!$A$3:$B$61,2,FALSE),"")</f>
        <v>PROGRAD - PRÓ-REITORIA DE GRADUAÇÃO</v>
      </c>
      <c r="G207" s="33" t="str">
        <f>IFERROR(VLOOKUP($B207,'Tabelas auxiliares'!$A$65:$C$102,2,FALSE),"")</f>
        <v>EQUIPAMENTOS LABORATÓRIOS</v>
      </c>
      <c r="H207" s="33" t="str">
        <f>IFERROR(VLOOKUP($B207,'Tabelas auxiliares'!$A$65:$C$102,3,FALSE),"")</f>
        <v>AQUISICAO POR IMPORTACAO / EQUIPAMENTOS NOVOS / MANUTENÇÃO DE EQUIPAMENTOS LABORATORIAIS</v>
      </c>
      <c r="I207" s="235" t="s">
        <v>2300</v>
      </c>
      <c r="J207" s="235" t="s">
        <v>2379</v>
      </c>
      <c r="K207" s="235" t="s">
        <v>2384</v>
      </c>
      <c r="L207" s="235" t="s">
        <v>2381</v>
      </c>
      <c r="M207" s="235" t="s">
        <v>2385</v>
      </c>
      <c r="N207" s="235" t="s">
        <v>1176</v>
      </c>
      <c r="O207" s="235" t="s">
        <v>155</v>
      </c>
      <c r="P207" s="235" t="s">
        <v>1177</v>
      </c>
      <c r="Q207" s="235" t="s">
        <v>156</v>
      </c>
      <c r="R207" s="235" t="s">
        <v>153</v>
      </c>
      <c r="S207" s="235" t="s">
        <v>462</v>
      </c>
      <c r="T207" s="235" t="s">
        <v>152</v>
      </c>
      <c r="U207" s="235" t="s">
        <v>1970</v>
      </c>
      <c r="V207" s="235" t="s">
        <v>2386</v>
      </c>
      <c r="W207" s="235" t="s">
        <v>2387</v>
      </c>
      <c r="X207" s="33" t="str">
        <f t="shared" si="3"/>
        <v>4</v>
      </c>
      <c r="Y207" s="33" t="str">
        <f>IF(T207="","",IF(AND(T207&lt;&gt;'Tabelas auxiliares'!$B$239,T207&lt;&gt;'Tabelas auxiliares'!$B$240),"FOLHA DE PESSOAL",IF(X207='Tabelas auxiliares'!$A$240,"CUSTEIO",IF(X207='Tabelas auxiliares'!$A$239,"INVESTIMENTO","ERRO - VERIFICAR"))))</f>
        <v>INVESTIMENTO</v>
      </c>
      <c r="Z207" s="237">
        <v>609.12</v>
      </c>
      <c r="AA207" s="236"/>
      <c r="AB207" s="237">
        <v>35.630000000000003</v>
      </c>
      <c r="AC207" s="237">
        <v>573.49</v>
      </c>
    </row>
    <row r="208" spans="1:29" x14ac:dyDescent="0.25">
      <c r="A208" s="234" t="s">
        <v>459</v>
      </c>
      <c r="B208" s="54" t="s">
        <v>271</v>
      </c>
      <c r="C208" s="54" t="s">
        <v>460</v>
      </c>
      <c r="D208" t="s">
        <v>46</v>
      </c>
      <c r="E208" t="s">
        <v>105</v>
      </c>
      <c r="F208" s="33" t="str">
        <f>IFERROR(VLOOKUP(D208,'Tabelas auxiliares'!$A$3:$B$61,2,FALSE),"")</f>
        <v>PROGRAD - PRÓ-REITORIA DE GRADUAÇÃO</v>
      </c>
      <c r="G208" s="33" t="str">
        <f>IFERROR(VLOOKUP($B208,'Tabelas auxiliares'!$A$65:$C$102,2,FALSE),"")</f>
        <v>EQUIPAMENTOS LABORATÓRIOS</v>
      </c>
      <c r="H208" s="33" t="str">
        <f>IFERROR(VLOOKUP($B208,'Tabelas auxiliares'!$A$65:$C$102,3,FALSE),"")</f>
        <v>AQUISICAO POR IMPORTACAO / EQUIPAMENTOS NOVOS / MANUTENÇÃO DE EQUIPAMENTOS LABORATORIAIS</v>
      </c>
      <c r="I208" s="235" t="s">
        <v>2300</v>
      </c>
      <c r="J208" s="235" t="s">
        <v>2379</v>
      </c>
      <c r="K208" s="235" t="s">
        <v>2388</v>
      </c>
      <c r="L208" s="235" t="s">
        <v>2381</v>
      </c>
      <c r="M208" s="235" t="s">
        <v>2389</v>
      </c>
      <c r="N208" s="235" t="s">
        <v>1176</v>
      </c>
      <c r="O208" s="235" t="s">
        <v>155</v>
      </c>
      <c r="P208" s="235" t="s">
        <v>1177</v>
      </c>
      <c r="Q208" s="235" t="s">
        <v>156</v>
      </c>
      <c r="R208" s="235" t="s">
        <v>153</v>
      </c>
      <c r="S208" s="235" t="s">
        <v>462</v>
      </c>
      <c r="T208" s="235" t="s">
        <v>152</v>
      </c>
      <c r="U208" s="235" t="s">
        <v>1970</v>
      </c>
      <c r="V208" s="235" t="s">
        <v>1178</v>
      </c>
      <c r="W208" s="235" t="s">
        <v>1179</v>
      </c>
      <c r="X208" s="33" t="str">
        <f t="shared" si="3"/>
        <v>4</v>
      </c>
      <c r="Y208" s="33" t="str">
        <f>IF(T208="","",IF(AND(T208&lt;&gt;'Tabelas auxiliares'!$B$239,T208&lt;&gt;'Tabelas auxiliares'!$B$240),"FOLHA DE PESSOAL",IF(X208='Tabelas auxiliares'!$A$240,"CUSTEIO",IF(X208='Tabelas auxiliares'!$A$239,"INVESTIMENTO","ERRO - VERIFICAR"))))</f>
        <v>INVESTIMENTO</v>
      </c>
      <c r="Z208" s="237">
        <v>1213.99</v>
      </c>
      <c r="AA208" s="237">
        <v>1213.99</v>
      </c>
      <c r="AB208" s="236"/>
      <c r="AC208" s="236"/>
    </row>
    <row r="209" spans="1:29" x14ac:dyDescent="0.25">
      <c r="A209" s="234" t="s">
        <v>459</v>
      </c>
      <c r="B209" s="54" t="s">
        <v>271</v>
      </c>
      <c r="C209" s="54" t="s">
        <v>460</v>
      </c>
      <c r="D209" t="s">
        <v>46</v>
      </c>
      <c r="E209" t="s">
        <v>105</v>
      </c>
      <c r="F209" s="33" t="str">
        <f>IFERROR(VLOOKUP(D209,'Tabelas auxiliares'!$A$3:$B$61,2,FALSE),"")</f>
        <v>PROGRAD - PRÓ-REITORIA DE GRADUAÇÃO</v>
      </c>
      <c r="G209" s="33" t="str">
        <f>IFERROR(VLOOKUP($B209,'Tabelas auxiliares'!$A$65:$C$102,2,FALSE),"")</f>
        <v>EQUIPAMENTOS LABORATÓRIOS</v>
      </c>
      <c r="H209" s="33" t="str">
        <f>IFERROR(VLOOKUP($B209,'Tabelas auxiliares'!$A$65:$C$102,3,FALSE),"")</f>
        <v>AQUISICAO POR IMPORTACAO / EQUIPAMENTOS NOVOS / MANUTENÇÃO DE EQUIPAMENTOS LABORATORIAIS</v>
      </c>
      <c r="I209" s="235" t="s">
        <v>2300</v>
      </c>
      <c r="J209" s="235" t="s">
        <v>2379</v>
      </c>
      <c r="K209" s="235" t="s">
        <v>2388</v>
      </c>
      <c r="L209" s="235" t="s">
        <v>2381</v>
      </c>
      <c r="M209" s="235" t="s">
        <v>2389</v>
      </c>
      <c r="N209" s="235" t="s">
        <v>1176</v>
      </c>
      <c r="O209" s="235" t="s">
        <v>155</v>
      </c>
      <c r="P209" s="235" t="s">
        <v>1177</v>
      </c>
      <c r="Q209" s="235" t="s">
        <v>156</v>
      </c>
      <c r="R209" s="235" t="s">
        <v>153</v>
      </c>
      <c r="S209" s="235" t="s">
        <v>462</v>
      </c>
      <c r="T209" s="235" t="s">
        <v>152</v>
      </c>
      <c r="U209" s="235" t="s">
        <v>1970</v>
      </c>
      <c r="V209" s="235" t="s">
        <v>1987</v>
      </c>
      <c r="W209" s="235" t="s">
        <v>1988</v>
      </c>
      <c r="X209" s="33" t="str">
        <f t="shared" si="3"/>
        <v>4</v>
      </c>
      <c r="Y209" s="33" t="str">
        <f>IF(T209="","",IF(AND(T209&lt;&gt;'Tabelas auxiliares'!$B$239,T209&lt;&gt;'Tabelas auxiliares'!$B$240),"FOLHA DE PESSOAL",IF(X209='Tabelas auxiliares'!$A$240,"CUSTEIO",IF(X209='Tabelas auxiliares'!$A$239,"INVESTIMENTO","ERRO - VERIFICAR"))))</f>
        <v>INVESTIMENTO</v>
      </c>
      <c r="Z209" s="237">
        <v>1378</v>
      </c>
      <c r="AA209" s="237">
        <v>1378</v>
      </c>
      <c r="AB209" s="236"/>
      <c r="AC209" s="236"/>
    </row>
    <row r="210" spans="1:29" x14ac:dyDescent="0.25">
      <c r="A210" s="234" t="s">
        <v>459</v>
      </c>
      <c r="B210" s="54" t="s">
        <v>271</v>
      </c>
      <c r="C210" s="54" t="s">
        <v>460</v>
      </c>
      <c r="D210" t="s">
        <v>46</v>
      </c>
      <c r="E210" t="s">
        <v>105</v>
      </c>
      <c r="F210" s="33" t="str">
        <f>IFERROR(VLOOKUP(D210,'Tabelas auxiliares'!$A$3:$B$61,2,FALSE),"")</f>
        <v>PROGRAD - PRÓ-REITORIA DE GRADUAÇÃO</v>
      </c>
      <c r="G210" s="33" t="str">
        <f>IFERROR(VLOOKUP($B210,'Tabelas auxiliares'!$A$65:$C$102,2,FALSE),"")</f>
        <v>EQUIPAMENTOS LABORATÓRIOS</v>
      </c>
      <c r="H210" s="33" t="str">
        <f>IFERROR(VLOOKUP($B210,'Tabelas auxiliares'!$A$65:$C$102,3,FALSE),"")</f>
        <v>AQUISICAO POR IMPORTACAO / EQUIPAMENTOS NOVOS / MANUTENÇÃO DE EQUIPAMENTOS LABORATORIAIS</v>
      </c>
      <c r="I210" s="235" t="s">
        <v>2300</v>
      </c>
      <c r="J210" s="235" t="s">
        <v>2379</v>
      </c>
      <c r="K210" s="235" t="s">
        <v>2390</v>
      </c>
      <c r="L210" s="235" t="s">
        <v>2381</v>
      </c>
      <c r="M210" s="235" t="s">
        <v>2391</v>
      </c>
      <c r="N210" s="235" t="s">
        <v>1176</v>
      </c>
      <c r="O210" s="235" t="s">
        <v>155</v>
      </c>
      <c r="P210" s="235" t="s">
        <v>1177</v>
      </c>
      <c r="Q210" s="235" t="s">
        <v>156</v>
      </c>
      <c r="R210" s="235" t="s">
        <v>153</v>
      </c>
      <c r="S210" s="235" t="s">
        <v>462</v>
      </c>
      <c r="T210" s="235" t="s">
        <v>152</v>
      </c>
      <c r="U210" s="235" t="s">
        <v>1970</v>
      </c>
      <c r="V210" s="235" t="s">
        <v>2386</v>
      </c>
      <c r="W210" s="235" t="s">
        <v>2387</v>
      </c>
      <c r="X210" s="33" t="str">
        <f t="shared" si="3"/>
        <v>4</v>
      </c>
      <c r="Y210" s="33" t="str">
        <f>IF(T210="","",IF(AND(T210&lt;&gt;'Tabelas auxiliares'!$B$239,T210&lt;&gt;'Tabelas auxiliares'!$B$240),"FOLHA DE PESSOAL",IF(X210='Tabelas auxiliares'!$A$240,"CUSTEIO",IF(X210='Tabelas auxiliares'!$A$239,"INVESTIMENTO","ERRO - VERIFICAR"))))</f>
        <v>INVESTIMENTO</v>
      </c>
      <c r="Z210" s="237">
        <v>4750.24</v>
      </c>
      <c r="AA210" s="236"/>
      <c r="AB210" s="236"/>
      <c r="AC210" s="237">
        <v>4750.24</v>
      </c>
    </row>
    <row r="211" spans="1:29" x14ac:dyDescent="0.25">
      <c r="A211" s="234" t="s">
        <v>459</v>
      </c>
      <c r="B211" s="54" t="s">
        <v>271</v>
      </c>
      <c r="C211" s="54" t="s">
        <v>460</v>
      </c>
      <c r="D211" t="s">
        <v>46</v>
      </c>
      <c r="E211" t="s">
        <v>105</v>
      </c>
      <c r="F211" s="33" t="str">
        <f>IFERROR(VLOOKUP(D211,'Tabelas auxiliares'!$A$3:$B$61,2,FALSE),"")</f>
        <v>PROGRAD - PRÓ-REITORIA DE GRADUAÇÃO</v>
      </c>
      <c r="G211" s="33" t="str">
        <f>IFERROR(VLOOKUP($B211,'Tabelas auxiliares'!$A$65:$C$102,2,FALSE),"")</f>
        <v>EQUIPAMENTOS LABORATÓRIOS</v>
      </c>
      <c r="H211" s="33" t="str">
        <f>IFERROR(VLOOKUP($B211,'Tabelas auxiliares'!$A$65:$C$102,3,FALSE),"")</f>
        <v>AQUISICAO POR IMPORTACAO / EQUIPAMENTOS NOVOS / MANUTENÇÃO DE EQUIPAMENTOS LABORATORIAIS</v>
      </c>
      <c r="I211" s="235" t="s">
        <v>2300</v>
      </c>
      <c r="J211" s="235" t="s">
        <v>2379</v>
      </c>
      <c r="K211" s="235" t="s">
        <v>2392</v>
      </c>
      <c r="L211" s="235" t="s">
        <v>2381</v>
      </c>
      <c r="M211" s="235" t="s">
        <v>2393</v>
      </c>
      <c r="N211" s="235" t="s">
        <v>1176</v>
      </c>
      <c r="O211" s="235" t="s">
        <v>155</v>
      </c>
      <c r="P211" s="235" t="s">
        <v>1177</v>
      </c>
      <c r="Q211" s="235" t="s">
        <v>156</v>
      </c>
      <c r="R211" s="235" t="s">
        <v>153</v>
      </c>
      <c r="S211" s="235" t="s">
        <v>462</v>
      </c>
      <c r="T211" s="235" t="s">
        <v>152</v>
      </c>
      <c r="U211" s="235" t="s">
        <v>1970</v>
      </c>
      <c r="V211" s="235" t="s">
        <v>2318</v>
      </c>
      <c r="W211" s="235" t="s">
        <v>2319</v>
      </c>
      <c r="X211" s="33" t="str">
        <f t="shared" si="3"/>
        <v>4</v>
      </c>
      <c r="Y211" s="33" t="str">
        <f>IF(T211="","",IF(AND(T211&lt;&gt;'Tabelas auxiliares'!$B$239,T211&lt;&gt;'Tabelas auxiliares'!$B$240),"FOLHA DE PESSOAL",IF(X211='Tabelas auxiliares'!$A$240,"CUSTEIO",IF(X211='Tabelas auxiliares'!$A$239,"INVESTIMENTO","ERRO - VERIFICAR"))))</f>
        <v>INVESTIMENTO</v>
      </c>
      <c r="Z211" s="237">
        <v>11262.4</v>
      </c>
      <c r="AA211" s="237">
        <v>11262.4</v>
      </c>
      <c r="AB211" s="236"/>
      <c r="AC211" s="236"/>
    </row>
    <row r="212" spans="1:29" x14ac:dyDescent="0.25">
      <c r="A212" s="234" t="s">
        <v>459</v>
      </c>
      <c r="B212" s="54" t="s">
        <v>271</v>
      </c>
      <c r="C212" s="54" t="s">
        <v>460</v>
      </c>
      <c r="D212" t="s">
        <v>46</v>
      </c>
      <c r="E212" t="s">
        <v>105</v>
      </c>
      <c r="F212" s="33" t="str">
        <f>IFERROR(VLOOKUP(D212,'Tabelas auxiliares'!$A$3:$B$61,2,FALSE),"")</f>
        <v>PROGRAD - PRÓ-REITORIA DE GRADUAÇÃO</v>
      </c>
      <c r="G212" s="33" t="str">
        <f>IFERROR(VLOOKUP($B212,'Tabelas auxiliares'!$A$65:$C$102,2,FALSE),"")</f>
        <v>EQUIPAMENTOS LABORATÓRIOS</v>
      </c>
      <c r="H212" s="33" t="str">
        <f>IFERROR(VLOOKUP($B212,'Tabelas auxiliares'!$A$65:$C$102,3,FALSE),"")</f>
        <v>AQUISICAO POR IMPORTACAO / EQUIPAMENTOS NOVOS / MANUTENÇÃO DE EQUIPAMENTOS LABORATORIAIS</v>
      </c>
      <c r="I212" s="235" t="s">
        <v>2300</v>
      </c>
      <c r="J212" s="235" t="s">
        <v>2379</v>
      </c>
      <c r="K212" s="235" t="s">
        <v>2394</v>
      </c>
      <c r="L212" s="235" t="s">
        <v>2381</v>
      </c>
      <c r="M212" s="235" t="s">
        <v>2395</v>
      </c>
      <c r="N212" s="235" t="s">
        <v>1176</v>
      </c>
      <c r="O212" s="235" t="s">
        <v>155</v>
      </c>
      <c r="P212" s="235" t="s">
        <v>1177</v>
      </c>
      <c r="Q212" s="235" t="s">
        <v>156</v>
      </c>
      <c r="R212" s="235" t="s">
        <v>153</v>
      </c>
      <c r="S212" s="235" t="s">
        <v>462</v>
      </c>
      <c r="T212" s="235" t="s">
        <v>152</v>
      </c>
      <c r="U212" s="235" t="s">
        <v>1970</v>
      </c>
      <c r="V212" s="235" t="s">
        <v>1981</v>
      </c>
      <c r="W212" s="235" t="s">
        <v>1982</v>
      </c>
      <c r="X212" s="33" t="str">
        <f t="shared" si="3"/>
        <v>4</v>
      </c>
      <c r="Y212" s="33" t="str">
        <f>IF(T212="","",IF(AND(T212&lt;&gt;'Tabelas auxiliares'!$B$239,T212&lt;&gt;'Tabelas auxiliares'!$B$240),"FOLHA DE PESSOAL",IF(X212='Tabelas auxiliares'!$A$240,"CUSTEIO",IF(X212='Tabelas auxiliares'!$A$239,"INVESTIMENTO","ERRO - VERIFICAR"))))</f>
        <v>INVESTIMENTO</v>
      </c>
      <c r="Z212" s="237">
        <v>11217.85</v>
      </c>
      <c r="AA212" s="236"/>
      <c r="AB212" s="237">
        <v>656.24</v>
      </c>
      <c r="AC212" s="237">
        <v>10561.61</v>
      </c>
    </row>
    <row r="213" spans="1:29" x14ac:dyDescent="0.25">
      <c r="A213" s="234" t="s">
        <v>459</v>
      </c>
      <c r="B213" s="54" t="s">
        <v>271</v>
      </c>
      <c r="C213" s="54" t="s">
        <v>460</v>
      </c>
      <c r="D213" t="s">
        <v>46</v>
      </c>
      <c r="E213" t="s">
        <v>105</v>
      </c>
      <c r="F213" s="33" t="str">
        <f>IFERROR(VLOOKUP(D213,'Tabelas auxiliares'!$A$3:$B$61,2,FALSE),"")</f>
        <v>PROGRAD - PRÓ-REITORIA DE GRADUAÇÃO</v>
      </c>
      <c r="G213" s="33" t="str">
        <f>IFERROR(VLOOKUP($B213,'Tabelas auxiliares'!$A$65:$C$102,2,FALSE),"")</f>
        <v>EQUIPAMENTOS LABORATÓRIOS</v>
      </c>
      <c r="H213" s="33" t="str">
        <f>IFERROR(VLOOKUP($B213,'Tabelas auxiliares'!$A$65:$C$102,3,FALSE),"")</f>
        <v>AQUISICAO POR IMPORTACAO / EQUIPAMENTOS NOVOS / MANUTENÇÃO DE EQUIPAMENTOS LABORATORIAIS</v>
      </c>
      <c r="I213" s="235" t="s">
        <v>2300</v>
      </c>
      <c r="J213" s="235" t="s">
        <v>2379</v>
      </c>
      <c r="K213" s="235" t="s">
        <v>2396</v>
      </c>
      <c r="L213" s="235" t="s">
        <v>2381</v>
      </c>
      <c r="M213" s="235" t="s">
        <v>2342</v>
      </c>
      <c r="N213" s="235" t="s">
        <v>1176</v>
      </c>
      <c r="O213" s="235" t="s">
        <v>155</v>
      </c>
      <c r="P213" s="235" t="s">
        <v>1177</v>
      </c>
      <c r="Q213" s="235" t="s">
        <v>156</v>
      </c>
      <c r="R213" s="235" t="s">
        <v>153</v>
      </c>
      <c r="S213" s="235" t="s">
        <v>462</v>
      </c>
      <c r="T213" s="235" t="s">
        <v>152</v>
      </c>
      <c r="U213" s="235" t="s">
        <v>1970</v>
      </c>
      <c r="V213" s="235" t="s">
        <v>1987</v>
      </c>
      <c r="W213" s="235" t="s">
        <v>1988</v>
      </c>
      <c r="X213" s="33" t="str">
        <f t="shared" si="3"/>
        <v>4</v>
      </c>
      <c r="Y213" s="33" t="str">
        <f>IF(T213="","",IF(AND(T213&lt;&gt;'Tabelas auxiliares'!$B$239,T213&lt;&gt;'Tabelas auxiliares'!$B$240),"FOLHA DE PESSOAL",IF(X213='Tabelas auxiliares'!$A$240,"CUSTEIO",IF(X213='Tabelas auxiliares'!$A$239,"INVESTIMENTO","ERRO - VERIFICAR"))))</f>
        <v>INVESTIMENTO</v>
      </c>
      <c r="Z213" s="237">
        <v>73391</v>
      </c>
      <c r="AA213" s="237">
        <v>73391</v>
      </c>
      <c r="AB213" s="236"/>
      <c r="AC213" s="236"/>
    </row>
    <row r="214" spans="1:29" x14ac:dyDescent="0.25">
      <c r="A214" s="234" t="s">
        <v>459</v>
      </c>
      <c r="B214" s="54" t="s">
        <v>271</v>
      </c>
      <c r="C214" s="54" t="s">
        <v>460</v>
      </c>
      <c r="D214" t="s">
        <v>46</v>
      </c>
      <c r="E214" t="s">
        <v>105</v>
      </c>
      <c r="F214" s="33" t="str">
        <f>IFERROR(VLOOKUP(D214,'Tabelas auxiliares'!$A$3:$B$61,2,FALSE),"")</f>
        <v>PROGRAD - PRÓ-REITORIA DE GRADUAÇÃO</v>
      </c>
      <c r="G214" s="33" t="str">
        <f>IFERROR(VLOOKUP($B214,'Tabelas auxiliares'!$A$65:$C$102,2,FALSE),"")</f>
        <v>EQUIPAMENTOS LABORATÓRIOS</v>
      </c>
      <c r="H214" s="33" t="str">
        <f>IFERROR(VLOOKUP($B214,'Tabelas auxiliares'!$A$65:$C$102,3,FALSE),"")</f>
        <v>AQUISICAO POR IMPORTACAO / EQUIPAMENTOS NOVOS / MANUTENÇÃO DE EQUIPAMENTOS LABORATORIAIS</v>
      </c>
      <c r="I214" s="235" t="s">
        <v>2300</v>
      </c>
      <c r="J214" s="235" t="s">
        <v>2379</v>
      </c>
      <c r="K214" s="235" t="s">
        <v>2397</v>
      </c>
      <c r="L214" s="235" t="s">
        <v>2381</v>
      </c>
      <c r="M214" s="235" t="s">
        <v>2398</v>
      </c>
      <c r="N214" s="235" t="s">
        <v>1176</v>
      </c>
      <c r="O214" s="235" t="s">
        <v>155</v>
      </c>
      <c r="P214" s="235" t="s">
        <v>1177</v>
      </c>
      <c r="Q214" s="235" t="s">
        <v>156</v>
      </c>
      <c r="R214" s="235" t="s">
        <v>153</v>
      </c>
      <c r="S214" s="235" t="s">
        <v>462</v>
      </c>
      <c r="T214" s="235" t="s">
        <v>152</v>
      </c>
      <c r="U214" s="235" t="s">
        <v>1970</v>
      </c>
      <c r="V214" s="235" t="s">
        <v>1987</v>
      </c>
      <c r="W214" s="235" t="s">
        <v>1988</v>
      </c>
      <c r="X214" s="33" t="str">
        <f t="shared" si="3"/>
        <v>4</v>
      </c>
      <c r="Y214" s="33" t="str">
        <f>IF(T214="","",IF(AND(T214&lt;&gt;'Tabelas auxiliares'!$B$239,T214&lt;&gt;'Tabelas auxiliares'!$B$240),"FOLHA DE PESSOAL",IF(X214='Tabelas auxiliares'!$A$240,"CUSTEIO",IF(X214='Tabelas auxiliares'!$A$239,"INVESTIMENTO","ERRO - VERIFICAR"))))</f>
        <v>INVESTIMENTO</v>
      </c>
      <c r="Z214" s="237">
        <v>17355</v>
      </c>
      <c r="AA214" s="236"/>
      <c r="AB214" s="236"/>
      <c r="AC214" s="237">
        <v>17355</v>
      </c>
    </row>
    <row r="215" spans="1:29" x14ac:dyDescent="0.25">
      <c r="A215" s="234" t="s">
        <v>459</v>
      </c>
      <c r="B215" s="54" t="s">
        <v>271</v>
      </c>
      <c r="C215" s="54" t="s">
        <v>460</v>
      </c>
      <c r="D215" t="s">
        <v>76</v>
      </c>
      <c r="E215" t="s">
        <v>105</v>
      </c>
      <c r="F215" s="33" t="str">
        <f>IFERROR(VLOOKUP(D215,'Tabelas auxiliares'!$A$3:$B$61,2,FALSE),"")</f>
        <v>NETEL - NÚCLEO EDUCACIONAL DE TECNOLOGIAS E LÍNGUAS</v>
      </c>
      <c r="G215" s="33" t="str">
        <f>IFERROR(VLOOKUP($B215,'Tabelas auxiliares'!$A$65:$C$102,2,FALSE),"")</f>
        <v>EQUIPAMENTOS LABORATÓRIOS</v>
      </c>
      <c r="H215" s="33" t="str">
        <f>IFERROR(VLOOKUP($B215,'Tabelas auxiliares'!$A$65:$C$102,3,FALSE),"")</f>
        <v>AQUISICAO POR IMPORTACAO / EQUIPAMENTOS NOVOS / MANUTENÇÃO DE EQUIPAMENTOS LABORATORIAIS</v>
      </c>
      <c r="I215" s="235" t="s">
        <v>2399</v>
      </c>
      <c r="J215" s="235" t="s">
        <v>2400</v>
      </c>
      <c r="K215" s="235" t="s">
        <v>2401</v>
      </c>
      <c r="L215" s="235" t="s">
        <v>2402</v>
      </c>
      <c r="M215" s="235" t="s">
        <v>2403</v>
      </c>
      <c r="N215" s="235" t="s">
        <v>1176</v>
      </c>
      <c r="O215" s="235" t="s">
        <v>155</v>
      </c>
      <c r="P215" s="235" t="s">
        <v>1177</v>
      </c>
      <c r="Q215" s="235" t="s">
        <v>156</v>
      </c>
      <c r="R215" s="235" t="s">
        <v>153</v>
      </c>
      <c r="S215" s="235" t="s">
        <v>2404</v>
      </c>
      <c r="T215" s="235" t="s">
        <v>152</v>
      </c>
      <c r="U215" s="235" t="s">
        <v>1970</v>
      </c>
      <c r="V215" s="235" t="s">
        <v>2337</v>
      </c>
      <c r="W215" s="235" t="s">
        <v>2338</v>
      </c>
      <c r="X215" s="33" t="str">
        <f t="shared" si="3"/>
        <v>4</v>
      </c>
      <c r="Y215" s="33" t="str">
        <f>IF(T215="","",IF(AND(T215&lt;&gt;'Tabelas auxiliares'!$B$239,T215&lt;&gt;'Tabelas auxiliares'!$B$240),"FOLHA DE PESSOAL",IF(X215='Tabelas auxiliares'!$A$240,"CUSTEIO",IF(X215='Tabelas auxiliares'!$A$239,"INVESTIMENTO","ERRO - VERIFICAR"))))</f>
        <v>INVESTIMENTO</v>
      </c>
      <c r="Z215" s="237">
        <v>0.03</v>
      </c>
      <c r="AA215" s="236"/>
      <c r="AB215" s="236"/>
      <c r="AC215" s="236"/>
    </row>
    <row r="216" spans="1:29" x14ac:dyDescent="0.25">
      <c r="A216" s="234" t="s">
        <v>459</v>
      </c>
      <c r="B216" s="54" t="s">
        <v>271</v>
      </c>
      <c r="C216" s="54" t="s">
        <v>460</v>
      </c>
      <c r="D216" t="s">
        <v>76</v>
      </c>
      <c r="E216" t="s">
        <v>105</v>
      </c>
      <c r="F216" s="33" t="str">
        <f>IFERROR(VLOOKUP(D216,'Tabelas auxiliares'!$A$3:$B$61,2,FALSE),"")</f>
        <v>NETEL - NÚCLEO EDUCACIONAL DE TECNOLOGIAS E LÍNGUAS</v>
      </c>
      <c r="G216" s="33" t="str">
        <f>IFERROR(VLOOKUP($B216,'Tabelas auxiliares'!$A$65:$C$102,2,FALSE),"")</f>
        <v>EQUIPAMENTOS LABORATÓRIOS</v>
      </c>
      <c r="H216" s="33" t="str">
        <f>IFERROR(VLOOKUP($B216,'Tabelas auxiliares'!$A$65:$C$102,3,FALSE),"")</f>
        <v>AQUISICAO POR IMPORTACAO / EQUIPAMENTOS NOVOS / MANUTENÇÃO DE EQUIPAMENTOS LABORATORIAIS</v>
      </c>
      <c r="I216" s="235" t="s">
        <v>2405</v>
      </c>
      <c r="J216" s="235" t="s">
        <v>2406</v>
      </c>
      <c r="K216" s="235" t="s">
        <v>2407</v>
      </c>
      <c r="L216" s="235" t="s">
        <v>2408</v>
      </c>
      <c r="M216" s="235" t="s">
        <v>2409</v>
      </c>
      <c r="N216" s="235" t="s">
        <v>1176</v>
      </c>
      <c r="O216" s="235" t="s">
        <v>155</v>
      </c>
      <c r="P216" s="235" t="s">
        <v>1177</v>
      </c>
      <c r="Q216" s="235" t="s">
        <v>156</v>
      </c>
      <c r="R216" s="235" t="s">
        <v>153</v>
      </c>
      <c r="S216" s="235" t="s">
        <v>107</v>
      </c>
      <c r="T216" s="235" t="s">
        <v>152</v>
      </c>
      <c r="U216" s="235" t="s">
        <v>1970</v>
      </c>
      <c r="V216" s="235" t="s">
        <v>2337</v>
      </c>
      <c r="W216" s="235" t="s">
        <v>2338</v>
      </c>
      <c r="X216" s="33" t="str">
        <f t="shared" si="3"/>
        <v>4</v>
      </c>
      <c r="Y216" s="33" t="str">
        <f>IF(T216="","",IF(AND(T216&lt;&gt;'Tabelas auxiliares'!$B$239,T216&lt;&gt;'Tabelas auxiliares'!$B$240),"FOLHA DE PESSOAL",IF(X216='Tabelas auxiliares'!$A$240,"CUSTEIO",IF(X216='Tabelas auxiliares'!$A$239,"INVESTIMENTO","ERRO - VERIFICAR"))))</f>
        <v>INVESTIMENTO</v>
      </c>
      <c r="Z216" s="237">
        <v>2580.6</v>
      </c>
      <c r="AA216" s="237">
        <v>2580.6</v>
      </c>
      <c r="AB216" s="236"/>
      <c r="AC216" s="236"/>
    </row>
    <row r="217" spans="1:29" x14ac:dyDescent="0.25">
      <c r="A217" s="234" t="s">
        <v>459</v>
      </c>
      <c r="B217" s="54" t="s">
        <v>273</v>
      </c>
      <c r="C217" s="54" t="s">
        <v>460</v>
      </c>
      <c r="D217" t="s">
        <v>26</v>
      </c>
      <c r="E217" t="s">
        <v>105</v>
      </c>
      <c r="F217" s="33" t="str">
        <f>IFERROR(VLOOKUP(D217,'Tabelas auxiliares'!$A$3:$B$61,2,FALSE),"")</f>
        <v>ACI - SERVIÇOS DE TRADUÇÃO * D.U.C</v>
      </c>
      <c r="G217" s="33" t="str">
        <f>IFERROR(VLOOKUP($B217,'Tabelas auxiliares'!$A$65:$C$102,2,FALSE),"")</f>
        <v>EVENTOS INSTITUCIONAIS</v>
      </c>
      <c r="H217" s="33" t="str">
        <f>IFERROR(VLOOKUP($B217,'Tabelas auxiliares'!$A$65:$C$102,3,FALSE),"")</f>
        <v>BUFFET / ESTANDES / AQUISICAO DE PLACAS COMEMORATIVAS E AFINS / SERVIÇOS DE SOM, IMAGEM E PALCO / SERVIÇOS DE LAVANDERIA EVENTOS / SERVIÇOS DE TRADUÇÃO</v>
      </c>
      <c r="I217" s="235" t="s">
        <v>492</v>
      </c>
      <c r="J217" s="235" t="s">
        <v>2410</v>
      </c>
      <c r="K217" s="235" t="s">
        <v>2411</v>
      </c>
      <c r="L217" s="235" t="s">
        <v>2412</v>
      </c>
      <c r="M217" s="235" t="s">
        <v>2413</v>
      </c>
      <c r="N217" s="235" t="s">
        <v>154</v>
      </c>
      <c r="O217" s="235" t="s">
        <v>155</v>
      </c>
      <c r="P217" s="235" t="s">
        <v>188</v>
      </c>
      <c r="Q217" s="235" t="s">
        <v>156</v>
      </c>
      <c r="R217" s="235" t="s">
        <v>153</v>
      </c>
      <c r="S217" s="235" t="s">
        <v>462</v>
      </c>
      <c r="T217" s="235" t="s">
        <v>152</v>
      </c>
      <c r="U217" s="235" t="s">
        <v>106</v>
      </c>
      <c r="V217" s="235" t="s">
        <v>1159</v>
      </c>
      <c r="W217" s="235" t="s">
        <v>1056</v>
      </c>
      <c r="X217" s="33" t="str">
        <f t="shared" si="3"/>
        <v>3</v>
      </c>
      <c r="Y217" s="33" t="str">
        <f>IF(T217="","",IF(AND(T217&lt;&gt;'Tabelas auxiliares'!$B$239,T217&lt;&gt;'Tabelas auxiliares'!$B$240),"FOLHA DE PESSOAL",IF(X217='Tabelas auxiliares'!$A$240,"CUSTEIO",IF(X217='Tabelas auxiliares'!$A$239,"INVESTIMENTO","ERRO - VERIFICAR"))))</f>
        <v>CUSTEIO</v>
      </c>
      <c r="Z217" s="237">
        <v>911.25</v>
      </c>
      <c r="AA217" s="237">
        <v>911.25</v>
      </c>
      <c r="AB217" s="236"/>
      <c r="AC217" s="236"/>
    </row>
    <row r="218" spans="1:29" x14ac:dyDescent="0.25">
      <c r="A218" s="234" t="s">
        <v>459</v>
      </c>
      <c r="B218" s="54" t="s">
        <v>273</v>
      </c>
      <c r="C218" s="54" t="s">
        <v>460</v>
      </c>
      <c r="D218" t="s">
        <v>28</v>
      </c>
      <c r="E218" t="s">
        <v>105</v>
      </c>
      <c r="F218" s="33" t="str">
        <f>IFERROR(VLOOKUP(D218,'Tabelas auxiliares'!$A$3:$B$61,2,FALSE),"")</f>
        <v>PU - PREFEITURA UNIVERSITÁRIA</v>
      </c>
      <c r="G218" s="33" t="str">
        <f>IFERROR(VLOOKUP($B218,'Tabelas auxiliares'!$A$65:$C$102,2,FALSE),"")</f>
        <v>EVENTOS INSTITUCIONAIS</v>
      </c>
      <c r="H218" s="33" t="str">
        <f>IFERROR(VLOOKUP($B218,'Tabelas auxiliares'!$A$65:$C$102,3,FALSE),"")</f>
        <v>BUFFET / ESTANDES / AQUISICAO DE PLACAS COMEMORATIVAS E AFINS / SERVIÇOS DE SOM, IMAGEM E PALCO / SERVIÇOS DE LAVANDERIA EVENTOS / SERVIÇOS DE TRADUÇÃO</v>
      </c>
      <c r="I218" s="235" t="s">
        <v>2414</v>
      </c>
      <c r="J218" s="235" t="s">
        <v>2415</v>
      </c>
      <c r="K218" s="235" t="s">
        <v>2416</v>
      </c>
      <c r="L218" s="235" t="s">
        <v>2417</v>
      </c>
      <c r="M218" s="235" t="s">
        <v>2418</v>
      </c>
      <c r="N218" s="235" t="s">
        <v>154</v>
      </c>
      <c r="O218" s="235" t="s">
        <v>155</v>
      </c>
      <c r="P218" s="235" t="s">
        <v>188</v>
      </c>
      <c r="Q218" s="235" t="s">
        <v>156</v>
      </c>
      <c r="R218" s="235" t="s">
        <v>153</v>
      </c>
      <c r="S218" s="235" t="s">
        <v>107</v>
      </c>
      <c r="T218" s="235" t="s">
        <v>152</v>
      </c>
      <c r="U218" s="235" t="s">
        <v>106</v>
      </c>
      <c r="V218" s="235" t="s">
        <v>2419</v>
      </c>
      <c r="W218" s="235" t="s">
        <v>2420</v>
      </c>
      <c r="X218" s="33" t="str">
        <f t="shared" si="3"/>
        <v>3</v>
      </c>
      <c r="Y218" s="33" t="str">
        <f>IF(T218="","",IF(AND(T218&lt;&gt;'Tabelas auxiliares'!$B$239,T218&lt;&gt;'Tabelas auxiliares'!$B$240),"FOLHA DE PESSOAL",IF(X218='Tabelas auxiliares'!$A$240,"CUSTEIO",IF(X218='Tabelas auxiliares'!$A$239,"INVESTIMENTO","ERRO - VERIFICAR"))))</f>
        <v>CUSTEIO</v>
      </c>
      <c r="Z218" s="237">
        <v>2293.71</v>
      </c>
      <c r="AA218" s="236"/>
      <c r="AB218" s="236"/>
      <c r="AC218" s="236"/>
    </row>
    <row r="219" spans="1:29" x14ac:dyDescent="0.25">
      <c r="A219" s="234" t="s">
        <v>459</v>
      </c>
      <c r="B219" s="54" t="s">
        <v>273</v>
      </c>
      <c r="C219" s="54" t="s">
        <v>460</v>
      </c>
      <c r="D219" t="s">
        <v>28</v>
      </c>
      <c r="E219" t="s">
        <v>105</v>
      </c>
      <c r="F219" s="33" t="str">
        <f>IFERROR(VLOOKUP(D219,'Tabelas auxiliares'!$A$3:$B$61,2,FALSE),"")</f>
        <v>PU - PREFEITURA UNIVERSITÁRIA</v>
      </c>
      <c r="G219" s="33" t="str">
        <f>IFERROR(VLOOKUP($B219,'Tabelas auxiliares'!$A$65:$C$102,2,FALSE),"")</f>
        <v>EVENTOS INSTITUCIONAIS</v>
      </c>
      <c r="H219" s="33" t="str">
        <f>IFERROR(VLOOKUP($B219,'Tabelas auxiliares'!$A$65:$C$102,3,FALSE),"")</f>
        <v>BUFFET / ESTANDES / AQUISICAO DE PLACAS COMEMORATIVAS E AFINS / SERVIÇOS DE SOM, IMAGEM E PALCO / SERVIÇOS DE LAVANDERIA EVENTOS / SERVIÇOS DE TRADUÇÃO</v>
      </c>
      <c r="I219" s="235" t="s">
        <v>2421</v>
      </c>
      <c r="J219" s="235" t="s">
        <v>2422</v>
      </c>
      <c r="K219" s="235" t="s">
        <v>2423</v>
      </c>
      <c r="L219" s="235" t="s">
        <v>2424</v>
      </c>
      <c r="M219" s="235" t="s">
        <v>2418</v>
      </c>
      <c r="N219" s="235" t="s">
        <v>154</v>
      </c>
      <c r="O219" s="235" t="s">
        <v>155</v>
      </c>
      <c r="P219" s="235" t="s">
        <v>188</v>
      </c>
      <c r="Q219" s="235" t="s">
        <v>156</v>
      </c>
      <c r="R219" s="235" t="s">
        <v>153</v>
      </c>
      <c r="S219" s="235" t="s">
        <v>107</v>
      </c>
      <c r="T219" s="235" t="s">
        <v>152</v>
      </c>
      <c r="U219" s="235" t="s">
        <v>106</v>
      </c>
      <c r="V219" s="235" t="s">
        <v>2419</v>
      </c>
      <c r="W219" s="235" t="s">
        <v>2420</v>
      </c>
      <c r="X219" s="33" t="str">
        <f t="shared" si="3"/>
        <v>3</v>
      </c>
      <c r="Y219" s="33" t="str">
        <f>IF(T219="","",IF(AND(T219&lt;&gt;'Tabelas auxiliares'!$B$239,T219&lt;&gt;'Tabelas auxiliares'!$B$240),"FOLHA DE PESSOAL",IF(X219='Tabelas auxiliares'!$A$240,"CUSTEIO",IF(X219='Tabelas auxiliares'!$A$239,"INVESTIMENTO","ERRO - VERIFICAR"))))</f>
        <v>CUSTEIO</v>
      </c>
      <c r="Z219" s="237">
        <v>3401.77</v>
      </c>
      <c r="AA219" s="237">
        <v>3164.39</v>
      </c>
      <c r="AB219" s="236"/>
      <c r="AC219" s="237">
        <v>237.38</v>
      </c>
    </row>
    <row r="220" spans="1:29" x14ac:dyDescent="0.25">
      <c r="A220" s="234" t="s">
        <v>459</v>
      </c>
      <c r="B220" s="54" t="s">
        <v>273</v>
      </c>
      <c r="C220" s="54" t="s">
        <v>460</v>
      </c>
      <c r="D220" t="s">
        <v>28</v>
      </c>
      <c r="E220" t="s">
        <v>105</v>
      </c>
      <c r="F220" s="33" t="str">
        <f>IFERROR(VLOOKUP(D220,'Tabelas auxiliares'!$A$3:$B$61,2,FALSE),"")</f>
        <v>PU - PREFEITURA UNIVERSITÁRIA</v>
      </c>
      <c r="G220" s="33" t="str">
        <f>IFERROR(VLOOKUP($B220,'Tabelas auxiliares'!$A$65:$C$102,2,FALSE),"")</f>
        <v>EVENTOS INSTITUCIONAIS</v>
      </c>
      <c r="H220" s="33" t="str">
        <f>IFERROR(VLOOKUP($B220,'Tabelas auxiliares'!$A$65:$C$102,3,FALSE),"")</f>
        <v>BUFFET / ESTANDES / AQUISICAO DE PLACAS COMEMORATIVAS E AFINS / SERVIÇOS DE SOM, IMAGEM E PALCO / SERVIÇOS DE LAVANDERIA EVENTOS / SERVIÇOS DE TRADUÇÃO</v>
      </c>
      <c r="I220" s="235" t="s">
        <v>2425</v>
      </c>
      <c r="J220" s="235" t="s">
        <v>2422</v>
      </c>
      <c r="K220" s="235" t="s">
        <v>2426</v>
      </c>
      <c r="L220" s="235" t="s">
        <v>2424</v>
      </c>
      <c r="M220" s="235" t="s">
        <v>2418</v>
      </c>
      <c r="N220" s="235" t="s">
        <v>154</v>
      </c>
      <c r="O220" s="235" t="s">
        <v>155</v>
      </c>
      <c r="P220" s="235" t="s">
        <v>188</v>
      </c>
      <c r="Q220" s="235" t="s">
        <v>156</v>
      </c>
      <c r="R220" s="235" t="s">
        <v>153</v>
      </c>
      <c r="S220" s="235" t="s">
        <v>107</v>
      </c>
      <c r="T220" s="235" t="s">
        <v>152</v>
      </c>
      <c r="U220" s="235" t="s">
        <v>106</v>
      </c>
      <c r="V220" s="235" t="s">
        <v>2419</v>
      </c>
      <c r="W220" s="235" t="s">
        <v>2420</v>
      </c>
      <c r="X220" s="33" t="str">
        <f t="shared" si="3"/>
        <v>3</v>
      </c>
      <c r="Y220" s="33" t="str">
        <f>IF(T220="","",IF(AND(T220&lt;&gt;'Tabelas auxiliares'!$B$239,T220&lt;&gt;'Tabelas auxiliares'!$B$240),"FOLHA DE PESSOAL",IF(X220='Tabelas auxiliares'!$A$240,"CUSTEIO",IF(X220='Tabelas auxiliares'!$A$239,"INVESTIMENTO","ERRO - VERIFICAR"))))</f>
        <v>CUSTEIO</v>
      </c>
      <c r="Z220" s="237">
        <v>283.48</v>
      </c>
      <c r="AA220" s="237">
        <v>283.48</v>
      </c>
      <c r="AB220" s="236"/>
      <c r="AC220" s="236"/>
    </row>
    <row r="221" spans="1:29" x14ac:dyDescent="0.25">
      <c r="A221" s="234" t="s">
        <v>459</v>
      </c>
      <c r="B221" s="54" t="s">
        <v>273</v>
      </c>
      <c r="C221" s="54" t="s">
        <v>460</v>
      </c>
      <c r="D221" t="s">
        <v>52</v>
      </c>
      <c r="E221" t="s">
        <v>105</v>
      </c>
      <c r="F221" s="33" t="str">
        <f>IFERROR(VLOOKUP(D221,'Tabelas auxiliares'!$A$3:$B$61,2,FALSE),"")</f>
        <v>PROEC - REALIZAÇÃO DE EVENTOS * D.U.C</v>
      </c>
      <c r="G221" s="33" t="str">
        <f>IFERROR(VLOOKUP($B221,'Tabelas auxiliares'!$A$65:$C$102,2,FALSE),"")</f>
        <v>EVENTOS INSTITUCIONAIS</v>
      </c>
      <c r="H221" s="33" t="str">
        <f>IFERROR(VLOOKUP($B221,'Tabelas auxiliares'!$A$65:$C$102,3,FALSE),"")</f>
        <v>BUFFET / ESTANDES / AQUISICAO DE PLACAS COMEMORATIVAS E AFINS / SERVIÇOS DE SOM, IMAGEM E PALCO / SERVIÇOS DE LAVANDERIA EVENTOS / SERVIÇOS DE TRADUÇÃO</v>
      </c>
      <c r="I221" s="235" t="s">
        <v>2427</v>
      </c>
      <c r="J221" s="235" t="s">
        <v>2428</v>
      </c>
      <c r="K221" s="235" t="s">
        <v>2429</v>
      </c>
      <c r="L221" s="235" t="s">
        <v>2430</v>
      </c>
      <c r="M221" s="235" t="s">
        <v>2431</v>
      </c>
      <c r="N221" s="235" t="s">
        <v>154</v>
      </c>
      <c r="O221" s="235" t="s">
        <v>155</v>
      </c>
      <c r="P221" s="235" t="s">
        <v>188</v>
      </c>
      <c r="Q221" s="235" t="s">
        <v>156</v>
      </c>
      <c r="R221" s="235" t="s">
        <v>153</v>
      </c>
      <c r="S221" s="235" t="s">
        <v>107</v>
      </c>
      <c r="T221" s="235" t="s">
        <v>152</v>
      </c>
      <c r="U221" s="235" t="s">
        <v>106</v>
      </c>
      <c r="V221" s="235" t="s">
        <v>2432</v>
      </c>
      <c r="W221" s="235" t="s">
        <v>2433</v>
      </c>
      <c r="X221" s="33" t="str">
        <f t="shared" si="3"/>
        <v>3</v>
      </c>
      <c r="Y221" s="33" t="str">
        <f>IF(T221="","",IF(AND(T221&lt;&gt;'Tabelas auxiliares'!$B$239,T221&lt;&gt;'Tabelas auxiliares'!$B$240),"FOLHA DE PESSOAL",IF(X221='Tabelas auxiliares'!$A$240,"CUSTEIO",IF(X221='Tabelas auxiliares'!$A$239,"INVESTIMENTO","ERRO - VERIFICAR"))))</f>
        <v>CUSTEIO</v>
      </c>
      <c r="Z221" s="237">
        <v>0.1</v>
      </c>
      <c r="AA221" s="237">
        <v>0.1</v>
      </c>
      <c r="AB221" s="236"/>
      <c r="AC221" s="236"/>
    </row>
    <row r="222" spans="1:29" x14ac:dyDescent="0.25">
      <c r="A222" s="234" t="s">
        <v>459</v>
      </c>
      <c r="B222" s="54" t="s">
        <v>273</v>
      </c>
      <c r="C222" s="54" t="s">
        <v>460</v>
      </c>
      <c r="D222" t="s">
        <v>52</v>
      </c>
      <c r="E222" t="s">
        <v>105</v>
      </c>
      <c r="F222" s="33" t="str">
        <f>IFERROR(VLOOKUP(D222,'Tabelas auxiliares'!$A$3:$B$61,2,FALSE),"")</f>
        <v>PROEC - REALIZAÇÃO DE EVENTOS * D.U.C</v>
      </c>
      <c r="G222" s="33" t="str">
        <f>IFERROR(VLOOKUP($B222,'Tabelas auxiliares'!$A$65:$C$102,2,FALSE),"")</f>
        <v>EVENTOS INSTITUCIONAIS</v>
      </c>
      <c r="H222" s="33" t="str">
        <f>IFERROR(VLOOKUP($B222,'Tabelas auxiliares'!$A$65:$C$102,3,FALSE),"")</f>
        <v>BUFFET / ESTANDES / AQUISICAO DE PLACAS COMEMORATIVAS E AFINS / SERVIÇOS DE SOM, IMAGEM E PALCO / SERVIÇOS DE LAVANDERIA EVENTOS / SERVIÇOS DE TRADUÇÃO</v>
      </c>
      <c r="I222" s="235" t="s">
        <v>2434</v>
      </c>
      <c r="J222" s="235" t="s">
        <v>2428</v>
      </c>
      <c r="K222" s="235" t="s">
        <v>2435</v>
      </c>
      <c r="L222" s="235" t="s">
        <v>2430</v>
      </c>
      <c r="M222" s="235" t="s">
        <v>2436</v>
      </c>
      <c r="N222" s="235" t="s">
        <v>154</v>
      </c>
      <c r="O222" s="235" t="s">
        <v>155</v>
      </c>
      <c r="P222" s="235" t="s">
        <v>188</v>
      </c>
      <c r="Q222" s="235" t="s">
        <v>156</v>
      </c>
      <c r="R222" s="235" t="s">
        <v>153</v>
      </c>
      <c r="S222" s="235" t="s">
        <v>107</v>
      </c>
      <c r="T222" s="235" t="s">
        <v>152</v>
      </c>
      <c r="U222" s="235" t="s">
        <v>106</v>
      </c>
      <c r="V222" s="235" t="s">
        <v>2432</v>
      </c>
      <c r="W222" s="235" t="s">
        <v>2433</v>
      </c>
      <c r="X222" s="33" t="str">
        <f t="shared" si="3"/>
        <v>3</v>
      </c>
      <c r="Y222" s="33" t="str">
        <f>IF(T222="","",IF(AND(T222&lt;&gt;'Tabelas auxiliares'!$B$239,T222&lt;&gt;'Tabelas auxiliares'!$B$240),"FOLHA DE PESSOAL",IF(X222='Tabelas auxiliares'!$A$240,"CUSTEIO",IF(X222='Tabelas auxiliares'!$A$239,"INVESTIMENTO","ERRO - VERIFICAR"))))</f>
        <v>CUSTEIO</v>
      </c>
      <c r="Z222" s="237">
        <v>1380</v>
      </c>
      <c r="AA222" s="237">
        <v>1380</v>
      </c>
      <c r="AB222" s="236"/>
      <c r="AC222" s="236"/>
    </row>
    <row r="223" spans="1:29" x14ac:dyDescent="0.25">
      <c r="A223" s="234" t="s">
        <v>459</v>
      </c>
      <c r="B223" s="54" t="s">
        <v>273</v>
      </c>
      <c r="C223" s="54" t="s">
        <v>460</v>
      </c>
      <c r="D223" t="s">
        <v>52</v>
      </c>
      <c r="E223" t="s">
        <v>105</v>
      </c>
      <c r="F223" s="33" t="str">
        <f>IFERROR(VLOOKUP(D223,'Tabelas auxiliares'!$A$3:$B$61,2,FALSE),"")</f>
        <v>PROEC - REALIZAÇÃO DE EVENTOS * D.U.C</v>
      </c>
      <c r="G223" s="33" t="str">
        <f>IFERROR(VLOOKUP($B223,'Tabelas auxiliares'!$A$65:$C$102,2,FALSE),"")</f>
        <v>EVENTOS INSTITUCIONAIS</v>
      </c>
      <c r="H223" s="33" t="str">
        <f>IFERROR(VLOOKUP($B223,'Tabelas auxiliares'!$A$65:$C$102,3,FALSE),"")</f>
        <v>BUFFET / ESTANDES / AQUISICAO DE PLACAS COMEMORATIVAS E AFINS / SERVIÇOS DE SOM, IMAGEM E PALCO / SERVIÇOS DE LAVANDERIA EVENTOS / SERVIÇOS DE TRADUÇÃO</v>
      </c>
      <c r="I223" s="235" t="s">
        <v>2434</v>
      </c>
      <c r="J223" s="235" t="s">
        <v>2428</v>
      </c>
      <c r="K223" s="235" t="s">
        <v>2437</v>
      </c>
      <c r="L223" s="235" t="s">
        <v>2430</v>
      </c>
      <c r="M223" s="235" t="s">
        <v>2438</v>
      </c>
      <c r="N223" s="235" t="s">
        <v>154</v>
      </c>
      <c r="O223" s="235" t="s">
        <v>155</v>
      </c>
      <c r="P223" s="235" t="s">
        <v>188</v>
      </c>
      <c r="Q223" s="235" t="s">
        <v>156</v>
      </c>
      <c r="R223" s="235" t="s">
        <v>153</v>
      </c>
      <c r="S223" s="235" t="s">
        <v>107</v>
      </c>
      <c r="T223" s="235" t="s">
        <v>152</v>
      </c>
      <c r="U223" s="235" t="s">
        <v>106</v>
      </c>
      <c r="V223" s="235" t="s">
        <v>2432</v>
      </c>
      <c r="W223" s="235" t="s">
        <v>2433</v>
      </c>
      <c r="X223" s="33" t="str">
        <f t="shared" si="3"/>
        <v>3</v>
      </c>
      <c r="Y223" s="33" t="str">
        <f>IF(T223="","",IF(AND(T223&lt;&gt;'Tabelas auxiliares'!$B$239,T223&lt;&gt;'Tabelas auxiliares'!$B$240),"FOLHA DE PESSOAL",IF(X223='Tabelas auxiliares'!$A$240,"CUSTEIO",IF(X223='Tabelas auxiliares'!$A$239,"INVESTIMENTO","ERRO - VERIFICAR"))))</f>
        <v>CUSTEIO</v>
      </c>
      <c r="Z223" s="237">
        <v>1780</v>
      </c>
      <c r="AA223" s="237">
        <v>1780</v>
      </c>
      <c r="AB223" s="236"/>
      <c r="AC223" s="236"/>
    </row>
    <row r="224" spans="1:29" x14ac:dyDescent="0.25">
      <c r="A224" s="234" t="s">
        <v>459</v>
      </c>
      <c r="B224" s="54" t="s">
        <v>273</v>
      </c>
      <c r="C224" s="54" t="s">
        <v>460</v>
      </c>
      <c r="D224" t="s">
        <v>52</v>
      </c>
      <c r="E224" t="s">
        <v>105</v>
      </c>
      <c r="F224" s="33" t="str">
        <f>IFERROR(VLOOKUP(D224,'Tabelas auxiliares'!$A$3:$B$61,2,FALSE),"")</f>
        <v>PROEC - REALIZAÇÃO DE EVENTOS * D.U.C</v>
      </c>
      <c r="G224" s="33" t="str">
        <f>IFERROR(VLOOKUP($B224,'Tabelas auxiliares'!$A$65:$C$102,2,FALSE),"")</f>
        <v>EVENTOS INSTITUCIONAIS</v>
      </c>
      <c r="H224" s="33" t="str">
        <f>IFERROR(VLOOKUP($B224,'Tabelas auxiliares'!$A$65:$C$102,3,FALSE),"")</f>
        <v>BUFFET / ESTANDES / AQUISICAO DE PLACAS COMEMORATIVAS E AFINS / SERVIÇOS DE SOM, IMAGEM E PALCO / SERVIÇOS DE LAVANDERIA EVENTOS / SERVIÇOS DE TRADUÇÃO</v>
      </c>
      <c r="I224" s="235" t="s">
        <v>2439</v>
      </c>
      <c r="J224" s="235" t="s">
        <v>1203</v>
      </c>
      <c r="K224" s="235" t="s">
        <v>2440</v>
      </c>
      <c r="L224" s="235" t="s">
        <v>1205</v>
      </c>
      <c r="M224" s="235" t="s">
        <v>2441</v>
      </c>
      <c r="N224" s="235" t="s">
        <v>154</v>
      </c>
      <c r="O224" s="235" t="s">
        <v>155</v>
      </c>
      <c r="P224" s="235" t="s">
        <v>188</v>
      </c>
      <c r="Q224" s="235" t="s">
        <v>156</v>
      </c>
      <c r="R224" s="235" t="s">
        <v>153</v>
      </c>
      <c r="S224" s="235" t="s">
        <v>107</v>
      </c>
      <c r="T224" s="235" t="s">
        <v>216</v>
      </c>
      <c r="U224" s="235" t="s">
        <v>467</v>
      </c>
      <c r="V224" s="235" t="s">
        <v>2432</v>
      </c>
      <c r="W224" s="235" t="s">
        <v>2433</v>
      </c>
      <c r="X224" s="33" t="str">
        <f t="shared" si="3"/>
        <v>3</v>
      </c>
      <c r="Y224" s="33" t="str">
        <f>IF(T224="","",IF(AND(T224&lt;&gt;'Tabelas auxiliares'!$B$239,T224&lt;&gt;'Tabelas auxiliares'!$B$240),"FOLHA DE PESSOAL",IF(X224='Tabelas auxiliares'!$A$240,"CUSTEIO",IF(X224='Tabelas auxiliares'!$A$239,"INVESTIMENTO","ERRO - VERIFICAR"))))</f>
        <v>CUSTEIO</v>
      </c>
      <c r="Z224" s="237">
        <v>3126.75</v>
      </c>
      <c r="AA224" s="237">
        <v>3126.75</v>
      </c>
      <c r="AB224" s="236"/>
      <c r="AC224" s="236"/>
    </row>
    <row r="225" spans="1:29" x14ac:dyDescent="0.25">
      <c r="A225" s="234" t="s">
        <v>459</v>
      </c>
      <c r="B225" s="54" t="s">
        <v>273</v>
      </c>
      <c r="C225" s="54" t="s">
        <v>460</v>
      </c>
      <c r="D225" t="s">
        <v>52</v>
      </c>
      <c r="E225" t="s">
        <v>105</v>
      </c>
      <c r="F225" s="33" t="str">
        <f>IFERROR(VLOOKUP(D225,'Tabelas auxiliares'!$A$3:$B$61,2,FALSE),"")</f>
        <v>PROEC - REALIZAÇÃO DE EVENTOS * D.U.C</v>
      </c>
      <c r="G225" s="33" t="str">
        <f>IFERROR(VLOOKUP($B225,'Tabelas auxiliares'!$A$65:$C$102,2,FALSE),"")</f>
        <v>EVENTOS INSTITUCIONAIS</v>
      </c>
      <c r="H225" s="33" t="str">
        <f>IFERROR(VLOOKUP($B225,'Tabelas auxiliares'!$A$65:$C$102,3,FALSE),"")</f>
        <v>BUFFET / ESTANDES / AQUISICAO DE PLACAS COMEMORATIVAS E AFINS / SERVIÇOS DE SOM, IMAGEM E PALCO / SERVIÇOS DE LAVANDERIA EVENTOS / SERVIÇOS DE TRADUÇÃO</v>
      </c>
      <c r="I225" s="235" t="s">
        <v>463</v>
      </c>
      <c r="J225" s="235" t="s">
        <v>1203</v>
      </c>
      <c r="K225" s="235" t="s">
        <v>2442</v>
      </c>
      <c r="L225" s="235" t="s">
        <v>1205</v>
      </c>
      <c r="M225" s="235" t="s">
        <v>2441</v>
      </c>
      <c r="N225" s="235" t="s">
        <v>154</v>
      </c>
      <c r="O225" s="235" t="s">
        <v>155</v>
      </c>
      <c r="P225" s="235" t="s">
        <v>188</v>
      </c>
      <c r="Q225" s="235" t="s">
        <v>156</v>
      </c>
      <c r="R225" s="235" t="s">
        <v>153</v>
      </c>
      <c r="S225" s="235" t="s">
        <v>462</v>
      </c>
      <c r="T225" s="235" t="s">
        <v>152</v>
      </c>
      <c r="U225" s="235" t="s">
        <v>106</v>
      </c>
      <c r="V225" s="235" t="s">
        <v>1207</v>
      </c>
      <c r="W225" s="235" t="s">
        <v>1208</v>
      </c>
      <c r="X225" s="33" t="str">
        <f t="shared" si="3"/>
        <v>3</v>
      </c>
      <c r="Y225" s="33" t="str">
        <f>IF(T225="","",IF(AND(T225&lt;&gt;'Tabelas auxiliares'!$B$239,T225&lt;&gt;'Tabelas auxiliares'!$B$240),"FOLHA DE PESSOAL",IF(X225='Tabelas auxiliares'!$A$240,"CUSTEIO",IF(X225='Tabelas auxiliares'!$A$239,"INVESTIMENTO","ERRO - VERIFICAR"))))</f>
        <v>CUSTEIO</v>
      </c>
      <c r="Z225" s="237">
        <v>230.45</v>
      </c>
      <c r="AA225" s="237">
        <v>230.45</v>
      </c>
      <c r="AB225" s="236"/>
      <c r="AC225" s="236"/>
    </row>
    <row r="226" spans="1:29" x14ac:dyDescent="0.25">
      <c r="A226" s="234" t="s">
        <v>459</v>
      </c>
      <c r="B226" s="54" t="s">
        <v>273</v>
      </c>
      <c r="C226" s="54" t="s">
        <v>460</v>
      </c>
      <c r="D226" t="s">
        <v>62</v>
      </c>
      <c r="E226" t="s">
        <v>1760</v>
      </c>
      <c r="F226" s="33" t="str">
        <f>IFERROR(VLOOKUP(D226,'Tabelas auxiliares'!$A$3:$B$61,2,FALSE),"")</f>
        <v>PROAP - PNAES</v>
      </c>
      <c r="G226" s="33" t="str">
        <f>IFERROR(VLOOKUP($B226,'Tabelas auxiliares'!$A$65:$C$102,2,FALSE),"")</f>
        <v>EVENTOS INSTITUCIONAIS</v>
      </c>
      <c r="H226" s="33" t="str">
        <f>IFERROR(VLOOKUP($B226,'Tabelas auxiliares'!$A$65:$C$102,3,FALSE),"")</f>
        <v>BUFFET / ESTANDES / AQUISICAO DE PLACAS COMEMORATIVAS E AFINS / SERVIÇOS DE SOM, IMAGEM E PALCO / SERVIÇOS DE LAVANDERIA EVENTOS / SERVIÇOS DE TRADUÇÃO</v>
      </c>
      <c r="I226" s="235" t="s">
        <v>2443</v>
      </c>
      <c r="J226" s="235" t="s">
        <v>2444</v>
      </c>
      <c r="K226" s="235" t="s">
        <v>2445</v>
      </c>
      <c r="L226" s="235" t="s">
        <v>2446</v>
      </c>
      <c r="M226" s="235" t="s">
        <v>2447</v>
      </c>
      <c r="N226" s="235" t="s">
        <v>157</v>
      </c>
      <c r="O226" s="235" t="s">
        <v>155</v>
      </c>
      <c r="P226" s="235" t="s">
        <v>505</v>
      </c>
      <c r="Q226" s="235" t="s">
        <v>156</v>
      </c>
      <c r="R226" s="235" t="s">
        <v>153</v>
      </c>
      <c r="S226" s="235" t="s">
        <v>107</v>
      </c>
      <c r="T226" s="235" t="s">
        <v>216</v>
      </c>
      <c r="U226" s="235" t="s">
        <v>2448</v>
      </c>
      <c r="V226" s="235" t="s">
        <v>1159</v>
      </c>
      <c r="W226" s="235" t="s">
        <v>1056</v>
      </c>
      <c r="X226" s="33" t="str">
        <f t="shared" si="3"/>
        <v>3</v>
      </c>
      <c r="Y226" s="33" t="str">
        <f>IF(T226="","",IF(AND(T226&lt;&gt;'Tabelas auxiliares'!$B$239,T226&lt;&gt;'Tabelas auxiliares'!$B$240),"FOLHA DE PESSOAL",IF(X226='Tabelas auxiliares'!$A$240,"CUSTEIO",IF(X226='Tabelas auxiliares'!$A$239,"INVESTIMENTO","ERRO - VERIFICAR"))))</f>
        <v>CUSTEIO</v>
      </c>
      <c r="Z226" s="237">
        <v>110060.2</v>
      </c>
      <c r="AA226" s="237">
        <v>108990.2</v>
      </c>
      <c r="AB226" s="236"/>
      <c r="AC226" s="237">
        <v>1070</v>
      </c>
    </row>
    <row r="227" spans="1:29" x14ac:dyDescent="0.25">
      <c r="A227" s="234" t="s">
        <v>459</v>
      </c>
      <c r="B227" s="54" t="s">
        <v>275</v>
      </c>
      <c r="C227" s="54" t="s">
        <v>460</v>
      </c>
      <c r="D227" t="s">
        <v>83</v>
      </c>
      <c r="E227" t="s">
        <v>105</v>
      </c>
      <c r="F227" s="33" t="str">
        <f>IFERROR(VLOOKUP(D227,'Tabelas auxiliares'!$A$3:$B$61,2,FALSE),"")</f>
        <v>SUGEPE-FOLHA - PASEP + AUX. MORADIA</v>
      </c>
      <c r="G227" s="33" t="str">
        <f>IFERROR(VLOOKUP($B227,'Tabelas auxiliares'!$A$65:$C$102,2,FALSE),"")</f>
        <v>FOLHA DE PAGAMENTO - GERAL</v>
      </c>
      <c r="H227" s="33" t="str">
        <f>IFERROR(VLOOKUP($B227,'Tabelas auxiliares'!$A$65:$C$102,3,FALSE),"")</f>
        <v>FOLHA DE PAGAMENTO / CONTRIBUICAO PARA O PSS / SUBSTITUICOES / INSS PATRONAL / PASEP</v>
      </c>
      <c r="I227" s="235" t="s">
        <v>2449</v>
      </c>
      <c r="J227" s="235" t="s">
        <v>2450</v>
      </c>
      <c r="K227" s="235" t="s">
        <v>2451</v>
      </c>
      <c r="L227" s="235" t="s">
        <v>2452</v>
      </c>
      <c r="M227" s="235" t="s">
        <v>158</v>
      </c>
      <c r="N227" s="235" t="s">
        <v>114</v>
      </c>
      <c r="O227" s="235" t="s">
        <v>155</v>
      </c>
      <c r="P227" s="235" t="s">
        <v>1212</v>
      </c>
      <c r="Q227" s="235" t="s">
        <v>156</v>
      </c>
      <c r="R227" s="235" t="s">
        <v>153</v>
      </c>
      <c r="S227" s="235" t="s">
        <v>107</v>
      </c>
      <c r="T227" s="235" t="s">
        <v>1213</v>
      </c>
      <c r="U227" s="235" t="s">
        <v>108</v>
      </c>
      <c r="V227" s="235" t="s">
        <v>1214</v>
      </c>
      <c r="W227" s="235" t="s">
        <v>1215</v>
      </c>
      <c r="X227" s="33" t="str">
        <f t="shared" si="3"/>
        <v>3</v>
      </c>
      <c r="Y227" s="33" t="str">
        <f>IF(T227="","",IF(AND(T227&lt;&gt;'Tabelas auxiliares'!$B$239,T227&lt;&gt;'Tabelas auxiliares'!$B$240),"FOLHA DE PESSOAL",IF(X227='Tabelas auxiliares'!$A$240,"CUSTEIO",IF(X227='Tabelas auxiliares'!$A$239,"INVESTIMENTO","ERRO - VERIFICAR"))))</f>
        <v>FOLHA DE PESSOAL</v>
      </c>
      <c r="Z227" s="237">
        <v>1503.94</v>
      </c>
      <c r="AA227" s="237">
        <v>1503.94</v>
      </c>
      <c r="AB227" s="236"/>
      <c r="AC227" s="236"/>
    </row>
    <row r="228" spans="1:29" x14ac:dyDescent="0.25">
      <c r="A228" s="234" t="s">
        <v>459</v>
      </c>
      <c r="B228" s="54" t="s">
        <v>275</v>
      </c>
      <c r="C228" s="54" t="s">
        <v>460</v>
      </c>
      <c r="D228" t="s">
        <v>83</v>
      </c>
      <c r="E228" t="s">
        <v>105</v>
      </c>
      <c r="F228" s="33" t="str">
        <f>IFERROR(VLOOKUP(D228,'Tabelas auxiliares'!$A$3:$B$61,2,FALSE),"")</f>
        <v>SUGEPE-FOLHA - PASEP + AUX. MORADIA</v>
      </c>
      <c r="G228" s="33" t="str">
        <f>IFERROR(VLOOKUP($B228,'Tabelas auxiliares'!$A$65:$C$102,2,FALSE),"")</f>
        <v>FOLHA DE PAGAMENTO - GERAL</v>
      </c>
      <c r="H228" s="33" t="str">
        <f>IFERROR(VLOOKUP($B228,'Tabelas auxiliares'!$A$65:$C$102,3,FALSE),"")</f>
        <v>FOLHA DE PAGAMENTO / CONTRIBUICAO PARA O PSS / SUBSTITUICOES / INSS PATRONAL / PASEP</v>
      </c>
      <c r="I228" s="235" t="s">
        <v>2453</v>
      </c>
      <c r="J228" s="235" t="s">
        <v>1302</v>
      </c>
      <c r="K228" s="235" t="s">
        <v>2454</v>
      </c>
      <c r="L228" s="235" t="s">
        <v>2455</v>
      </c>
      <c r="M228" s="235" t="s">
        <v>158</v>
      </c>
      <c r="N228" s="235" t="s">
        <v>114</v>
      </c>
      <c r="O228" s="235" t="s">
        <v>155</v>
      </c>
      <c r="P228" s="235" t="s">
        <v>1212</v>
      </c>
      <c r="Q228" s="235" t="s">
        <v>156</v>
      </c>
      <c r="R228" s="235" t="s">
        <v>153</v>
      </c>
      <c r="S228" s="235" t="s">
        <v>107</v>
      </c>
      <c r="T228" s="235" t="s">
        <v>1213</v>
      </c>
      <c r="U228" s="235" t="s">
        <v>108</v>
      </c>
      <c r="V228" s="235" t="s">
        <v>1214</v>
      </c>
      <c r="W228" s="235" t="s">
        <v>1215</v>
      </c>
      <c r="X228" s="33" t="str">
        <f t="shared" si="3"/>
        <v>3</v>
      </c>
      <c r="Y228" s="33" t="str">
        <f>IF(T228="","",IF(AND(T228&lt;&gt;'Tabelas auxiliares'!$B$239,T228&lt;&gt;'Tabelas auxiliares'!$B$240),"FOLHA DE PESSOAL",IF(X228='Tabelas auxiliares'!$A$240,"CUSTEIO",IF(X228='Tabelas auxiliares'!$A$239,"INVESTIMENTO","ERRO - VERIFICAR"))))</f>
        <v>FOLHA DE PESSOAL</v>
      </c>
      <c r="Z228" s="237">
        <v>1656.76</v>
      </c>
      <c r="AA228" s="237">
        <v>1656.76</v>
      </c>
      <c r="AB228" s="236"/>
      <c r="AC228" s="236"/>
    </row>
    <row r="229" spans="1:29" x14ac:dyDescent="0.25">
      <c r="A229" s="234" t="s">
        <v>459</v>
      </c>
      <c r="B229" s="54" t="s">
        <v>275</v>
      </c>
      <c r="C229" s="54" t="s">
        <v>460</v>
      </c>
      <c r="D229" t="s">
        <v>83</v>
      </c>
      <c r="E229" t="s">
        <v>105</v>
      </c>
      <c r="F229" s="33" t="str">
        <f>IFERROR(VLOOKUP(D229,'Tabelas auxiliares'!$A$3:$B$61,2,FALSE),"")</f>
        <v>SUGEPE-FOLHA - PASEP + AUX. MORADIA</v>
      </c>
      <c r="G229" s="33" t="str">
        <f>IFERROR(VLOOKUP($B229,'Tabelas auxiliares'!$A$65:$C$102,2,FALSE),"")</f>
        <v>FOLHA DE PAGAMENTO - GERAL</v>
      </c>
      <c r="H229" s="33" t="str">
        <f>IFERROR(VLOOKUP($B229,'Tabelas auxiliares'!$A$65:$C$102,3,FALSE),"")</f>
        <v>FOLHA DE PAGAMENTO / CONTRIBUICAO PARA O PSS / SUBSTITUICOES / INSS PATRONAL / PASEP</v>
      </c>
      <c r="I229" s="235" t="s">
        <v>2456</v>
      </c>
      <c r="J229" s="235" t="s">
        <v>2457</v>
      </c>
      <c r="K229" s="235" t="s">
        <v>2458</v>
      </c>
      <c r="L229" s="235" t="s">
        <v>2459</v>
      </c>
      <c r="M229" s="235" t="s">
        <v>158</v>
      </c>
      <c r="N229" s="235" t="s">
        <v>114</v>
      </c>
      <c r="O229" s="235" t="s">
        <v>155</v>
      </c>
      <c r="P229" s="235" t="s">
        <v>1212</v>
      </c>
      <c r="Q229" s="235" t="s">
        <v>156</v>
      </c>
      <c r="R229" s="235" t="s">
        <v>153</v>
      </c>
      <c r="S229" s="235" t="s">
        <v>107</v>
      </c>
      <c r="T229" s="235" t="s">
        <v>1213</v>
      </c>
      <c r="U229" s="235" t="s">
        <v>108</v>
      </c>
      <c r="V229" s="235" t="s">
        <v>1214</v>
      </c>
      <c r="W229" s="235" t="s">
        <v>1215</v>
      </c>
      <c r="X229" s="33" t="str">
        <f t="shared" si="3"/>
        <v>3</v>
      </c>
      <c r="Y229" s="33" t="str">
        <f>IF(T229="","",IF(AND(T229&lt;&gt;'Tabelas auxiliares'!$B$239,T229&lt;&gt;'Tabelas auxiliares'!$B$240),"FOLHA DE PESSOAL",IF(X229='Tabelas auxiliares'!$A$240,"CUSTEIO",IF(X229='Tabelas auxiliares'!$A$239,"INVESTIMENTO","ERRO - VERIFICAR"))))</f>
        <v>FOLHA DE PESSOAL</v>
      </c>
      <c r="Z229" s="237">
        <v>749.78</v>
      </c>
      <c r="AA229" s="237">
        <v>749.78</v>
      </c>
      <c r="AB229" s="236"/>
      <c r="AC229" s="236"/>
    </row>
    <row r="230" spans="1:29" x14ac:dyDescent="0.25">
      <c r="A230" s="234" t="s">
        <v>459</v>
      </c>
      <c r="B230" s="54" t="s">
        <v>275</v>
      </c>
      <c r="C230" s="54" t="s">
        <v>460</v>
      </c>
      <c r="D230" t="s">
        <v>83</v>
      </c>
      <c r="E230" t="s">
        <v>105</v>
      </c>
      <c r="F230" s="33" t="str">
        <f>IFERROR(VLOOKUP(D230,'Tabelas auxiliares'!$A$3:$B$61,2,FALSE),"")</f>
        <v>SUGEPE-FOLHA - PASEP + AUX. MORADIA</v>
      </c>
      <c r="G230" s="33" t="str">
        <f>IFERROR(VLOOKUP($B230,'Tabelas auxiliares'!$A$65:$C$102,2,FALSE),"")</f>
        <v>FOLHA DE PAGAMENTO - GERAL</v>
      </c>
      <c r="H230" s="33" t="str">
        <f>IFERROR(VLOOKUP($B230,'Tabelas auxiliares'!$A$65:$C$102,3,FALSE),"")</f>
        <v>FOLHA DE PAGAMENTO / CONTRIBUICAO PARA O PSS / SUBSTITUICOES / INSS PATRONAL / PASEP</v>
      </c>
      <c r="I230" s="235" t="s">
        <v>2460</v>
      </c>
      <c r="J230" s="235" t="s">
        <v>2461</v>
      </c>
      <c r="K230" s="235" t="s">
        <v>2462</v>
      </c>
      <c r="L230" s="235" t="s">
        <v>2463</v>
      </c>
      <c r="M230" s="235" t="s">
        <v>153</v>
      </c>
      <c r="N230" s="235" t="s">
        <v>113</v>
      </c>
      <c r="O230" s="235" t="s">
        <v>155</v>
      </c>
      <c r="P230" s="235" t="s">
        <v>1236</v>
      </c>
      <c r="Q230" s="235" t="s">
        <v>156</v>
      </c>
      <c r="R230" s="235" t="s">
        <v>153</v>
      </c>
      <c r="S230" s="235" t="s">
        <v>1237</v>
      </c>
      <c r="T230" s="235" t="s">
        <v>1222</v>
      </c>
      <c r="U230" s="235" t="s">
        <v>123</v>
      </c>
      <c r="V230" s="235" t="s">
        <v>1245</v>
      </c>
      <c r="W230" s="235" t="s">
        <v>1246</v>
      </c>
      <c r="X230" s="33" t="str">
        <f t="shared" si="3"/>
        <v>3</v>
      </c>
      <c r="Y230" s="33" t="str">
        <f>IF(T230="","",IF(AND(T230&lt;&gt;'Tabelas auxiliares'!$B$239,T230&lt;&gt;'Tabelas auxiliares'!$B$240),"FOLHA DE PESSOAL",IF(X230='Tabelas auxiliares'!$A$240,"CUSTEIO",IF(X230='Tabelas auxiliares'!$A$239,"INVESTIMENTO","ERRO - VERIFICAR"))))</f>
        <v>FOLHA DE PESSOAL</v>
      </c>
      <c r="Z230" s="237">
        <v>961.88</v>
      </c>
      <c r="AA230" s="237">
        <v>961.88</v>
      </c>
      <c r="AB230" s="236"/>
      <c r="AC230" s="236"/>
    </row>
    <row r="231" spans="1:29" x14ac:dyDescent="0.25">
      <c r="A231" s="234" t="s">
        <v>459</v>
      </c>
      <c r="B231" s="54" t="s">
        <v>275</v>
      </c>
      <c r="C231" s="54" t="s">
        <v>460</v>
      </c>
      <c r="D231" t="s">
        <v>83</v>
      </c>
      <c r="E231" t="s">
        <v>105</v>
      </c>
      <c r="F231" s="33" t="str">
        <f>IFERROR(VLOOKUP(D231,'Tabelas auxiliares'!$A$3:$B$61,2,FALSE),"")</f>
        <v>SUGEPE-FOLHA - PASEP + AUX. MORADIA</v>
      </c>
      <c r="G231" s="33" t="str">
        <f>IFERROR(VLOOKUP($B231,'Tabelas auxiliares'!$A$65:$C$102,2,FALSE),"")</f>
        <v>FOLHA DE PAGAMENTO - GERAL</v>
      </c>
      <c r="H231" s="33" t="str">
        <f>IFERROR(VLOOKUP($B231,'Tabelas auxiliares'!$A$65:$C$102,3,FALSE),"")</f>
        <v>FOLHA DE PAGAMENTO / CONTRIBUICAO PARA O PSS / SUBSTITUICOES / INSS PATRONAL / PASEP</v>
      </c>
      <c r="I231" s="235" t="s">
        <v>2460</v>
      </c>
      <c r="J231" s="235" t="s">
        <v>2461</v>
      </c>
      <c r="K231" s="235" t="s">
        <v>2462</v>
      </c>
      <c r="L231" s="235" t="s">
        <v>2463</v>
      </c>
      <c r="M231" s="235" t="s">
        <v>153</v>
      </c>
      <c r="N231" s="235" t="s">
        <v>113</v>
      </c>
      <c r="O231" s="235" t="s">
        <v>155</v>
      </c>
      <c r="P231" s="235" t="s">
        <v>1236</v>
      </c>
      <c r="Q231" s="235" t="s">
        <v>156</v>
      </c>
      <c r="R231" s="235" t="s">
        <v>153</v>
      </c>
      <c r="S231" s="235" t="s">
        <v>1237</v>
      </c>
      <c r="T231" s="235" t="s">
        <v>1222</v>
      </c>
      <c r="U231" s="235" t="s">
        <v>123</v>
      </c>
      <c r="V231" s="235" t="s">
        <v>2464</v>
      </c>
      <c r="W231" s="235" t="s">
        <v>2465</v>
      </c>
      <c r="X231" s="33" t="str">
        <f t="shared" si="3"/>
        <v>3</v>
      </c>
      <c r="Y231" s="33" t="str">
        <f>IF(T231="","",IF(AND(T231&lt;&gt;'Tabelas auxiliares'!$B$239,T231&lt;&gt;'Tabelas auxiliares'!$B$240),"FOLHA DE PESSOAL",IF(X231='Tabelas auxiliares'!$A$240,"CUSTEIO",IF(X231='Tabelas auxiliares'!$A$239,"INVESTIMENTO","ERRO - VERIFICAR"))))</f>
        <v>FOLHA DE PESSOAL</v>
      </c>
      <c r="Z231" s="237">
        <v>418.21</v>
      </c>
      <c r="AA231" s="237">
        <v>418.21</v>
      </c>
      <c r="AB231" s="236"/>
      <c r="AC231" s="236"/>
    </row>
    <row r="232" spans="1:29" x14ac:dyDescent="0.25">
      <c r="A232" s="234" t="s">
        <v>459</v>
      </c>
      <c r="B232" s="54" t="s">
        <v>275</v>
      </c>
      <c r="C232" s="54" t="s">
        <v>460</v>
      </c>
      <c r="D232" t="s">
        <v>83</v>
      </c>
      <c r="E232" t="s">
        <v>105</v>
      </c>
      <c r="F232" s="33" t="str">
        <f>IFERROR(VLOOKUP(D232,'Tabelas auxiliares'!$A$3:$B$61,2,FALSE),"")</f>
        <v>SUGEPE-FOLHA - PASEP + AUX. MORADIA</v>
      </c>
      <c r="G232" s="33" t="str">
        <f>IFERROR(VLOOKUP($B232,'Tabelas auxiliares'!$A$65:$C$102,2,FALSE),"")</f>
        <v>FOLHA DE PAGAMENTO - GERAL</v>
      </c>
      <c r="H232" s="33" t="str">
        <f>IFERROR(VLOOKUP($B232,'Tabelas auxiliares'!$A$65:$C$102,3,FALSE),"")</f>
        <v>FOLHA DE PAGAMENTO / CONTRIBUICAO PARA O PSS / SUBSTITUICOES / INSS PATRONAL / PASEP</v>
      </c>
      <c r="I232" s="235" t="s">
        <v>2460</v>
      </c>
      <c r="J232" s="235" t="s">
        <v>2461</v>
      </c>
      <c r="K232" s="235" t="s">
        <v>2466</v>
      </c>
      <c r="L232" s="235" t="s">
        <v>2463</v>
      </c>
      <c r="M232" s="235" t="s">
        <v>153</v>
      </c>
      <c r="N232" s="235" t="s">
        <v>115</v>
      </c>
      <c r="O232" s="235" t="s">
        <v>155</v>
      </c>
      <c r="P232" s="235" t="s">
        <v>1221</v>
      </c>
      <c r="Q232" s="235" t="s">
        <v>156</v>
      </c>
      <c r="R232" s="235" t="s">
        <v>153</v>
      </c>
      <c r="S232" s="235" t="s">
        <v>107</v>
      </c>
      <c r="T232" s="235" t="s">
        <v>1222</v>
      </c>
      <c r="U232" s="235" t="s">
        <v>124</v>
      </c>
      <c r="V232" s="235" t="s">
        <v>1248</v>
      </c>
      <c r="W232" s="235" t="s">
        <v>1249</v>
      </c>
      <c r="X232" s="33" t="str">
        <f t="shared" si="3"/>
        <v>3</v>
      </c>
      <c r="Y232" s="33" t="str">
        <f>IF(T232="","",IF(AND(T232&lt;&gt;'Tabelas auxiliares'!$B$239,T232&lt;&gt;'Tabelas auxiliares'!$B$240),"FOLHA DE PESSOAL",IF(X232='Tabelas auxiliares'!$A$240,"CUSTEIO",IF(X232='Tabelas auxiliares'!$A$239,"INVESTIMENTO","ERRO - VERIFICAR"))))</f>
        <v>FOLHA DE PESSOAL</v>
      </c>
      <c r="Z232" s="237">
        <v>7191.23</v>
      </c>
      <c r="AA232" s="237">
        <v>7191.23</v>
      </c>
      <c r="AB232" s="236"/>
      <c r="AC232" s="236"/>
    </row>
    <row r="233" spans="1:29" x14ac:dyDescent="0.25">
      <c r="A233" s="234" t="s">
        <v>459</v>
      </c>
      <c r="B233" s="54" t="s">
        <v>275</v>
      </c>
      <c r="C233" s="54" t="s">
        <v>460</v>
      </c>
      <c r="D233" t="s">
        <v>83</v>
      </c>
      <c r="E233" t="s">
        <v>105</v>
      </c>
      <c r="F233" s="33" t="str">
        <f>IFERROR(VLOOKUP(D233,'Tabelas auxiliares'!$A$3:$B$61,2,FALSE),"")</f>
        <v>SUGEPE-FOLHA - PASEP + AUX. MORADIA</v>
      </c>
      <c r="G233" s="33" t="str">
        <f>IFERROR(VLOOKUP($B233,'Tabelas auxiliares'!$A$65:$C$102,2,FALSE),"")</f>
        <v>FOLHA DE PAGAMENTO - GERAL</v>
      </c>
      <c r="H233" s="33" t="str">
        <f>IFERROR(VLOOKUP($B233,'Tabelas auxiliares'!$A$65:$C$102,3,FALSE),"")</f>
        <v>FOLHA DE PAGAMENTO / CONTRIBUICAO PARA O PSS / SUBSTITUICOES / INSS PATRONAL / PASEP</v>
      </c>
      <c r="I233" s="235" t="s">
        <v>2460</v>
      </c>
      <c r="J233" s="235" t="s">
        <v>2461</v>
      </c>
      <c r="K233" s="235" t="s">
        <v>2467</v>
      </c>
      <c r="L233" s="235" t="s">
        <v>2463</v>
      </c>
      <c r="M233" s="235" t="s">
        <v>153</v>
      </c>
      <c r="N233" s="235" t="s">
        <v>115</v>
      </c>
      <c r="O233" s="235" t="s">
        <v>155</v>
      </c>
      <c r="P233" s="235" t="s">
        <v>1221</v>
      </c>
      <c r="Q233" s="235" t="s">
        <v>156</v>
      </c>
      <c r="R233" s="235" t="s">
        <v>153</v>
      </c>
      <c r="S233" s="235" t="s">
        <v>107</v>
      </c>
      <c r="T233" s="235" t="s">
        <v>1222</v>
      </c>
      <c r="U233" s="235" t="s">
        <v>124</v>
      </c>
      <c r="V233" s="235" t="s">
        <v>1223</v>
      </c>
      <c r="W233" s="235" t="s">
        <v>1224</v>
      </c>
      <c r="X233" s="33" t="str">
        <f t="shared" si="3"/>
        <v>3</v>
      </c>
      <c r="Y233" s="33" t="str">
        <f>IF(T233="","",IF(AND(T233&lt;&gt;'Tabelas auxiliares'!$B$239,T233&lt;&gt;'Tabelas auxiliares'!$B$240),"FOLHA DE PESSOAL",IF(X233='Tabelas auxiliares'!$A$240,"CUSTEIO",IF(X233='Tabelas auxiliares'!$A$239,"INVESTIMENTO","ERRO - VERIFICAR"))))</f>
        <v>FOLHA DE PESSOAL</v>
      </c>
      <c r="Z233" s="237">
        <v>19001.53</v>
      </c>
      <c r="AA233" s="237">
        <v>19001.53</v>
      </c>
      <c r="AB233" s="236"/>
      <c r="AC233" s="236"/>
    </row>
    <row r="234" spans="1:29" x14ac:dyDescent="0.25">
      <c r="A234" s="234" t="s">
        <v>459</v>
      </c>
      <c r="B234" s="54" t="s">
        <v>275</v>
      </c>
      <c r="C234" s="54" t="s">
        <v>460</v>
      </c>
      <c r="D234" t="s">
        <v>83</v>
      </c>
      <c r="E234" t="s">
        <v>105</v>
      </c>
      <c r="F234" s="33" t="str">
        <f>IFERROR(VLOOKUP(D234,'Tabelas auxiliares'!$A$3:$B$61,2,FALSE),"")</f>
        <v>SUGEPE-FOLHA - PASEP + AUX. MORADIA</v>
      </c>
      <c r="G234" s="33" t="str">
        <f>IFERROR(VLOOKUP($B234,'Tabelas auxiliares'!$A$65:$C$102,2,FALSE),"")</f>
        <v>FOLHA DE PAGAMENTO - GERAL</v>
      </c>
      <c r="H234" s="33" t="str">
        <f>IFERROR(VLOOKUP($B234,'Tabelas auxiliares'!$A$65:$C$102,3,FALSE),"")</f>
        <v>FOLHA DE PAGAMENTO / CONTRIBUICAO PARA O PSS / SUBSTITUICOES / INSS PATRONAL / PASEP</v>
      </c>
      <c r="I234" s="235" t="s">
        <v>2460</v>
      </c>
      <c r="J234" s="235" t="s">
        <v>2461</v>
      </c>
      <c r="K234" s="235" t="s">
        <v>2467</v>
      </c>
      <c r="L234" s="235" t="s">
        <v>2463</v>
      </c>
      <c r="M234" s="235" t="s">
        <v>153</v>
      </c>
      <c r="N234" s="235" t="s">
        <v>115</v>
      </c>
      <c r="O234" s="235" t="s">
        <v>155</v>
      </c>
      <c r="P234" s="235" t="s">
        <v>1221</v>
      </c>
      <c r="Q234" s="235" t="s">
        <v>156</v>
      </c>
      <c r="R234" s="235" t="s">
        <v>153</v>
      </c>
      <c r="S234" s="235" t="s">
        <v>107</v>
      </c>
      <c r="T234" s="235" t="s">
        <v>1222</v>
      </c>
      <c r="U234" s="235" t="s">
        <v>124</v>
      </c>
      <c r="V234" s="235" t="s">
        <v>1257</v>
      </c>
      <c r="W234" s="235" t="s">
        <v>1258</v>
      </c>
      <c r="X234" s="33" t="str">
        <f t="shared" si="3"/>
        <v>3</v>
      </c>
      <c r="Y234" s="33" t="str">
        <f>IF(T234="","",IF(AND(T234&lt;&gt;'Tabelas auxiliares'!$B$239,T234&lt;&gt;'Tabelas auxiliares'!$B$240),"FOLHA DE PESSOAL",IF(X234='Tabelas auxiliares'!$A$240,"CUSTEIO",IF(X234='Tabelas auxiliares'!$A$239,"INVESTIMENTO","ERRO - VERIFICAR"))))</f>
        <v>FOLHA DE PESSOAL</v>
      </c>
      <c r="Z234" s="237">
        <v>5854.75</v>
      </c>
      <c r="AA234" s="237">
        <v>5854.75</v>
      </c>
      <c r="AB234" s="236"/>
      <c r="AC234" s="236"/>
    </row>
    <row r="235" spans="1:29" x14ac:dyDescent="0.25">
      <c r="A235" s="234" t="s">
        <v>459</v>
      </c>
      <c r="B235" s="54" t="s">
        <v>275</v>
      </c>
      <c r="C235" s="54" t="s">
        <v>460</v>
      </c>
      <c r="D235" t="s">
        <v>83</v>
      </c>
      <c r="E235" t="s">
        <v>105</v>
      </c>
      <c r="F235" s="33" t="str">
        <f>IFERROR(VLOOKUP(D235,'Tabelas auxiliares'!$A$3:$B$61,2,FALSE),"")</f>
        <v>SUGEPE-FOLHA - PASEP + AUX. MORADIA</v>
      </c>
      <c r="G235" s="33" t="str">
        <f>IFERROR(VLOOKUP($B235,'Tabelas auxiliares'!$A$65:$C$102,2,FALSE),"")</f>
        <v>FOLHA DE PAGAMENTO - GERAL</v>
      </c>
      <c r="H235" s="33" t="str">
        <f>IFERROR(VLOOKUP($B235,'Tabelas auxiliares'!$A$65:$C$102,3,FALSE),"")</f>
        <v>FOLHA DE PAGAMENTO / CONTRIBUICAO PARA O PSS / SUBSTITUICOES / INSS PATRONAL / PASEP</v>
      </c>
      <c r="I235" s="235" t="s">
        <v>2460</v>
      </c>
      <c r="J235" s="235" t="s">
        <v>2461</v>
      </c>
      <c r="K235" s="235" t="s">
        <v>2467</v>
      </c>
      <c r="L235" s="235" t="s">
        <v>2463</v>
      </c>
      <c r="M235" s="235" t="s">
        <v>153</v>
      </c>
      <c r="N235" s="235" t="s">
        <v>115</v>
      </c>
      <c r="O235" s="235" t="s">
        <v>155</v>
      </c>
      <c r="P235" s="235" t="s">
        <v>1221</v>
      </c>
      <c r="Q235" s="235" t="s">
        <v>156</v>
      </c>
      <c r="R235" s="235" t="s">
        <v>153</v>
      </c>
      <c r="S235" s="235" t="s">
        <v>107</v>
      </c>
      <c r="T235" s="235" t="s">
        <v>1222</v>
      </c>
      <c r="U235" s="235" t="s">
        <v>124</v>
      </c>
      <c r="V235" s="235" t="s">
        <v>1259</v>
      </c>
      <c r="W235" s="235" t="s">
        <v>1260</v>
      </c>
      <c r="X235" s="33" t="str">
        <f t="shared" si="3"/>
        <v>3</v>
      </c>
      <c r="Y235" s="33" t="str">
        <f>IF(T235="","",IF(AND(T235&lt;&gt;'Tabelas auxiliares'!$B$239,T235&lt;&gt;'Tabelas auxiliares'!$B$240),"FOLHA DE PESSOAL",IF(X235='Tabelas auxiliares'!$A$240,"CUSTEIO",IF(X235='Tabelas auxiliares'!$A$239,"INVESTIMENTO","ERRO - VERIFICAR"))))</f>
        <v>FOLHA DE PESSOAL</v>
      </c>
      <c r="Z235" s="237">
        <v>948.02</v>
      </c>
      <c r="AA235" s="237">
        <v>948.02</v>
      </c>
      <c r="AB235" s="236"/>
      <c r="AC235" s="236"/>
    </row>
    <row r="236" spans="1:29" x14ac:dyDescent="0.25">
      <c r="A236" s="234" t="s">
        <v>459</v>
      </c>
      <c r="B236" s="54" t="s">
        <v>275</v>
      </c>
      <c r="C236" s="54" t="s">
        <v>460</v>
      </c>
      <c r="D236" t="s">
        <v>83</v>
      </c>
      <c r="E236" t="s">
        <v>105</v>
      </c>
      <c r="F236" s="33" t="str">
        <f>IFERROR(VLOOKUP(D236,'Tabelas auxiliares'!$A$3:$B$61,2,FALSE),"")</f>
        <v>SUGEPE-FOLHA - PASEP + AUX. MORADIA</v>
      </c>
      <c r="G236" s="33" t="str">
        <f>IFERROR(VLOOKUP($B236,'Tabelas auxiliares'!$A$65:$C$102,2,FALSE),"")</f>
        <v>FOLHA DE PAGAMENTO - GERAL</v>
      </c>
      <c r="H236" s="33" t="str">
        <f>IFERROR(VLOOKUP($B236,'Tabelas auxiliares'!$A$65:$C$102,3,FALSE),"")</f>
        <v>FOLHA DE PAGAMENTO / CONTRIBUICAO PARA O PSS / SUBSTITUICOES / INSS PATRONAL / PASEP</v>
      </c>
      <c r="I236" s="235" t="s">
        <v>2460</v>
      </c>
      <c r="J236" s="235" t="s">
        <v>2461</v>
      </c>
      <c r="K236" s="235" t="s">
        <v>2467</v>
      </c>
      <c r="L236" s="235" t="s">
        <v>2463</v>
      </c>
      <c r="M236" s="235" t="s">
        <v>153</v>
      </c>
      <c r="N236" s="235" t="s">
        <v>115</v>
      </c>
      <c r="O236" s="235" t="s">
        <v>155</v>
      </c>
      <c r="P236" s="235" t="s">
        <v>1221</v>
      </c>
      <c r="Q236" s="235" t="s">
        <v>156</v>
      </c>
      <c r="R236" s="235" t="s">
        <v>153</v>
      </c>
      <c r="S236" s="235" t="s">
        <v>107</v>
      </c>
      <c r="T236" s="235" t="s">
        <v>1222</v>
      </c>
      <c r="U236" s="235" t="s">
        <v>124</v>
      </c>
      <c r="V236" s="235" t="s">
        <v>1261</v>
      </c>
      <c r="W236" s="235" t="s">
        <v>1262</v>
      </c>
      <c r="X236" s="33" t="str">
        <f t="shared" si="3"/>
        <v>3</v>
      </c>
      <c r="Y236" s="33" t="str">
        <f>IF(T236="","",IF(AND(T236&lt;&gt;'Tabelas auxiliares'!$B$239,T236&lt;&gt;'Tabelas auxiliares'!$B$240),"FOLHA DE PESSOAL",IF(X236='Tabelas auxiliares'!$A$240,"CUSTEIO",IF(X236='Tabelas auxiliares'!$A$239,"INVESTIMENTO","ERRO - VERIFICAR"))))</f>
        <v>FOLHA DE PESSOAL</v>
      </c>
      <c r="Z236" s="237">
        <v>14698.3</v>
      </c>
      <c r="AA236" s="237">
        <v>14698.3</v>
      </c>
      <c r="AB236" s="236"/>
      <c r="AC236" s="236"/>
    </row>
    <row r="237" spans="1:29" x14ac:dyDescent="0.25">
      <c r="A237" s="234" t="s">
        <v>459</v>
      </c>
      <c r="B237" s="54" t="s">
        <v>275</v>
      </c>
      <c r="C237" s="54" t="s">
        <v>460</v>
      </c>
      <c r="D237" t="s">
        <v>83</v>
      </c>
      <c r="E237" t="s">
        <v>105</v>
      </c>
      <c r="F237" s="33" t="str">
        <f>IFERROR(VLOOKUP(D237,'Tabelas auxiliares'!$A$3:$B$61,2,FALSE),"")</f>
        <v>SUGEPE-FOLHA - PASEP + AUX. MORADIA</v>
      </c>
      <c r="G237" s="33" t="str">
        <f>IFERROR(VLOOKUP($B237,'Tabelas auxiliares'!$A$65:$C$102,2,FALSE),"")</f>
        <v>FOLHA DE PAGAMENTO - GERAL</v>
      </c>
      <c r="H237" s="33" t="str">
        <f>IFERROR(VLOOKUP($B237,'Tabelas auxiliares'!$A$65:$C$102,3,FALSE),"")</f>
        <v>FOLHA DE PAGAMENTO / CONTRIBUICAO PARA O PSS / SUBSTITUICOES / INSS PATRONAL / PASEP</v>
      </c>
      <c r="I237" s="235" t="s">
        <v>2460</v>
      </c>
      <c r="J237" s="235" t="s">
        <v>2461</v>
      </c>
      <c r="K237" s="235" t="s">
        <v>2467</v>
      </c>
      <c r="L237" s="235" t="s">
        <v>2463</v>
      </c>
      <c r="M237" s="235" t="s">
        <v>153</v>
      </c>
      <c r="N237" s="235" t="s">
        <v>115</v>
      </c>
      <c r="O237" s="235" t="s">
        <v>155</v>
      </c>
      <c r="P237" s="235" t="s">
        <v>1221</v>
      </c>
      <c r="Q237" s="235" t="s">
        <v>156</v>
      </c>
      <c r="R237" s="235" t="s">
        <v>153</v>
      </c>
      <c r="S237" s="235" t="s">
        <v>107</v>
      </c>
      <c r="T237" s="235" t="s">
        <v>1222</v>
      </c>
      <c r="U237" s="235" t="s">
        <v>124</v>
      </c>
      <c r="V237" s="235" t="s">
        <v>1263</v>
      </c>
      <c r="W237" s="235" t="s">
        <v>1264</v>
      </c>
      <c r="X237" s="33" t="str">
        <f t="shared" si="3"/>
        <v>3</v>
      </c>
      <c r="Y237" s="33" t="str">
        <f>IF(T237="","",IF(AND(T237&lt;&gt;'Tabelas auxiliares'!$B$239,T237&lt;&gt;'Tabelas auxiliares'!$B$240),"FOLHA DE PESSOAL",IF(X237='Tabelas auxiliares'!$A$240,"CUSTEIO",IF(X237='Tabelas auxiliares'!$A$239,"INVESTIMENTO","ERRO - VERIFICAR"))))</f>
        <v>FOLHA DE PESSOAL</v>
      </c>
      <c r="Z237" s="237">
        <v>2568.61</v>
      </c>
      <c r="AA237" s="237">
        <v>2568.61</v>
      </c>
      <c r="AB237" s="236"/>
      <c r="AC237" s="236"/>
    </row>
    <row r="238" spans="1:29" x14ac:dyDescent="0.25">
      <c r="A238" s="234" t="s">
        <v>459</v>
      </c>
      <c r="B238" s="54" t="s">
        <v>275</v>
      </c>
      <c r="C238" s="54" t="s">
        <v>460</v>
      </c>
      <c r="D238" t="s">
        <v>83</v>
      </c>
      <c r="E238" t="s">
        <v>105</v>
      </c>
      <c r="F238" s="33" t="str">
        <f>IFERROR(VLOOKUP(D238,'Tabelas auxiliares'!$A$3:$B$61,2,FALSE),"")</f>
        <v>SUGEPE-FOLHA - PASEP + AUX. MORADIA</v>
      </c>
      <c r="G238" s="33" t="str">
        <f>IFERROR(VLOOKUP($B238,'Tabelas auxiliares'!$A$65:$C$102,2,FALSE),"")</f>
        <v>FOLHA DE PAGAMENTO - GERAL</v>
      </c>
      <c r="H238" s="33" t="str">
        <f>IFERROR(VLOOKUP($B238,'Tabelas auxiliares'!$A$65:$C$102,3,FALSE),"")</f>
        <v>FOLHA DE PAGAMENTO / CONTRIBUICAO PARA O PSS / SUBSTITUICOES / INSS PATRONAL / PASEP</v>
      </c>
      <c r="I238" s="235" t="s">
        <v>2460</v>
      </c>
      <c r="J238" s="235" t="s">
        <v>2461</v>
      </c>
      <c r="K238" s="235" t="s">
        <v>2467</v>
      </c>
      <c r="L238" s="235" t="s">
        <v>2463</v>
      </c>
      <c r="M238" s="235" t="s">
        <v>153</v>
      </c>
      <c r="N238" s="235" t="s">
        <v>115</v>
      </c>
      <c r="O238" s="235" t="s">
        <v>155</v>
      </c>
      <c r="P238" s="235" t="s">
        <v>1221</v>
      </c>
      <c r="Q238" s="235" t="s">
        <v>156</v>
      </c>
      <c r="R238" s="235" t="s">
        <v>153</v>
      </c>
      <c r="S238" s="235" t="s">
        <v>107</v>
      </c>
      <c r="T238" s="235" t="s">
        <v>1222</v>
      </c>
      <c r="U238" s="235" t="s">
        <v>124</v>
      </c>
      <c r="V238" s="235" t="s">
        <v>1267</v>
      </c>
      <c r="W238" s="235" t="s">
        <v>1268</v>
      </c>
      <c r="X238" s="33" t="str">
        <f t="shared" si="3"/>
        <v>3</v>
      </c>
      <c r="Y238" s="33" t="str">
        <f>IF(T238="","",IF(AND(T238&lt;&gt;'Tabelas auxiliares'!$B$239,T238&lt;&gt;'Tabelas auxiliares'!$B$240),"FOLHA DE PESSOAL",IF(X238='Tabelas auxiliares'!$A$240,"CUSTEIO",IF(X238='Tabelas auxiliares'!$A$239,"INVESTIMENTO","ERRO - VERIFICAR"))))</f>
        <v>FOLHA DE PESSOAL</v>
      </c>
      <c r="Z238" s="237">
        <v>993.07</v>
      </c>
      <c r="AA238" s="237">
        <v>993.07</v>
      </c>
      <c r="AB238" s="236"/>
      <c r="AC238" s="236"/>
    </row>
    <row r="239" spans="1:29" x14ac:dyDescent="0.25">
      <c r="A239" s="234" t="s">
        <v>459</v>
      </c>
      <c r="B239" s="54" t="s">
        <v>275</v>
      </c>
      <c r="C239" s="54" t="s">
        <v>460</v>
      </c>
      <c r="D239" t="s">
        <v>83</v>
      </c>
      <c r="E239" t="s">
        <v>105</v>
      </c>
      <c r="F239" s="33" t="str">
        <f>IFERROR(VLOOKUP(D239,'Tabelas auxiliares'!$A$3:$B$61,2,FALSE),"")</f>
        <v>SUGEPE-FOLHA - PASEP + AUX. MORADIA</v>
      </c>
      <c r="G239" s="33" t="str">
        <f>IFERROR(VLOOKUP($B239,'Tabelas auxiliares'!$A$65:$C$102,2,FALSE),"")</f>
        <v>FOLHA DE PAGAMENTO - GERAL</v>
      </c>
      <c r="H239" s="33" t="str">
        <f>IFERROR(VLOOKUP($B239,'Tabelas auxiliares'!$A$65:$C$102,3,FALSE),"")</f>
        <v>FOLHA DE PAGAMENTO / CONTRIBUICAO PARA O PSS / SUBSTITUICOES / INSS PATRONAL / PASEP</v>
      </c>
      <c r="I239" s="235" t="s">
        <v>2460</v>
      </c>
      <c r="J239" s="235" t="s">
        <v>2461</v>
      </c>
      <c r="K239" s="235" t="s">
        <v>2467</v>
      </c>
      <c r="L239" s="235" t="s">
        <v>2463</v>
      </c>
      <c r="M239" s="235" t="s">
        <v>153</v>
      </c>
      <c r="N239" s="235" t="s">
        <v>115</v>
      </c>
      <c r="O239" s="235" t="s">
        <v>155</v>
      </c>
      <c r="P239" s="235" t="s">
        <v>1221</v>
      </c>
      <c r="Q239" s="235" t="s">
        <v>156</v>
      </c>
      <c r="R239" s="235" t="s">
        <v>153</v>
      </c>
      <c r="S239" s="235" t="s">
        <v>107</v>
      </c>
      <c r="T239" s="235" t="s">
        <v>1222</v>
      </c>
      <c r="U239" s="235" t="s">
        <v>124</v>
      </c>
      <c r="V239" s="235" t="s">
        <v>1269</v>
      </c>
      <c r="W239" s="235" t="s">
        <v>1270</v>
      </c>
      <c r="X239" s="33" t="str">
        <f t="shared" si="3"/>
        <v>3</v>
      </c>
      <c r="Y239" s="33" t="str">
        <f>IF(T239="","",IF(AND(T239&lt;&gt;'Tabelas auxiliares'!$B$239,T239&lt;&gt;'Tabelas auxiliares'!$B$240),"FOLHA DE PESSOAL",IF(X239='Tabelas auxiliares'!$A$240,"CUSTEIO",IF(X239='Tabelas auxiliares'!$A$239,"INVESTIMENTO","ERRO - VERIFICAR"))))</f>
        <v>FOLHA DE PESSOAL</v>
      </c>
      <c r="Z239" s="237">
        <v>983.18</v>
      </c>
      <c r="AA239" s="237">
        <v>983.18</v>
      </c>
      <c r="AB239" s="236"/>
      <c r="AC239" s="236"/>
    </row>
    <row r="240" spans="1:29" x14ac:dyDescent="0.25">
      <c r="A240" s="234" t="s">
        <v>459</v>
      </c>
      <c r="B240" s="54" t="s">
        <v>275</v>
      </c>
      <c r="C240" s="54" t="s">
        <v>460</v>
      </c>
      <c r="D240" t="s">
        <v>83</v>
      </c>
      <c r="E240" t="s">
        <v>105</v>
      </c>
      <c r="F240" s="33" t="str">
        <f>IFERROR(VLOOKUP(D240,'Tabelas auxiliares'!$A$3:$B$61,2,FALSE),"")</f>
        <v>SUGEPE-FOLHA - PASEP + AUX. MORADIA</v>
      </c>
      <c r="G240" s="33" t="str">
        <f>IFERROR(VLOOKUP($B240,'Tabelas auxiliares'!$A$65:$C$102,2,FALSE),"")</f>
        <v>FOLHA DE PAGAMENTO - GERAL</v>
      </c>
      <c r="H240" s="33" t="str">
        <f>IFERROR(VLOOKUP($B240,'Tabelas auxiliares'!$A$65:$C$102,3,FALSE),"")</f>
        <v>FOLHA DE PAGAMENTO / CONTRIBUICAO PARA O PSS / SUBSTITUICOES / INSS PATRONAL / PASEP</v>
      </c>
      <c r="I240" s="235" t="s">
        <v>2460</v>
      </c>
      <c r="J240" s="235" t="s">
        <v>2461</v>
      </c>
      <c r="K240" s="235" t="s">
        <v>2467</v>
      </c>
      <c r="L240" s="235" t="s">
        <v>2463</v>
      </c>
      <c r="M240" s="235" t="s">
        <v>153</v>
      </c>
      <c r="N240" s="235" t="s">
        <v>115</v>
      </c>
      <c r="O240" s="235" t="s">
        <v>155</v>
      </c>
      <c r="P240" s="235" t="s">
        <v>1221</v>
      </c>
      <c r="Q240" s="235" t="s">
        <v>156</v>
      </c>
      <c r="R240" s="235" t="s">
        <v>153</v>
      </c>
      <c r="S240" s="235" t="s">
        <v>107</v>
      </c>
      <c r="T240" s="235" t="s">
        <v>1222</v>
      </c>
      <c r="U240" s="235" t="s">
        <v>124</v>
      </c>
      <c r="V240" s="235" t="s">
        <v>1271</v>
      </c>
      <c r="W240" s="235" t="s">
        <v>1272</v>
      </c>
      <c r="X240" s="33" t="str">
        <f t="shared" si="3"/>
        <v>3</v>
      </c>
      <c r="Y240" s="33" t="str">
        <f>IF(T240="","",IF(AND(T240&lt;&gt;'Tabelas auxiliares'!$B$239,T240&lt;&gt;'Tabelas auxiliares'!$B$240),"FOLHA DE PESSOAL",IF(X240='Tabelas auxiliares'!$A$240,"CUSTEIO",IF(X240='Tabelas auxiliares'!$A$239,"INVESTIMENTO","ERRO - VERIFICAR"))))</f>
        <v>FOLHA DE PESSOAL</v>
      </c>
      <c r="Z240" s="237">
        <v>41313.68</v>
      </c>
      <c r="AA240" s="237">
        <v>41313.68</v>
      </c>
      <c r="AB240" s="236"/>
      <c r="AC240" s="236"/>
    </row>
    <row r="241" spans="1:29" x14ac:dyDescent="0.25">
      <c r="A241" s="234" t="s">
        <v>459</v>
      </c>
      <c r="B241" s="54" t="s">
        <v>275</v>
      </c>
      <c r="C241" s="54" t="s">
        <v>460</v>
      </c>
      <c r="D241" t="s">
        <v>83</v>
      </c>
      <c r="E241" t="s">
        <v>105</v>
      </c>
      <c r="F241" s="33" t="str">
        <f>IFERROR(VLOOKUP(D241,'Tabelas auxiliares'!$A$3:$B$61,2,FALSE),"")</f>
        <v>SUGEPE-FOLHA - PASEP + AUX. MORADIA</v>
      </c>
      <c r="G241" s="33" t="str">
        <f>IFERROR(VLOOKUP($B241,'Tabelas auxiliares'!$A$65:$C$102,2,FALSE),"")</f>
        <v>FOLHA DE PAGAMENTO - GERAL</v>
      </c>
      <c r="H241" s="33" t="str">
        <f>IFERROR(VLOOKUP($B241,'Tabelas auxiliares'!$A$65:$C$102,3,FALSE),"")</f>
        <v>FOLHA DE PAGAMENTO / CONTRIBUICAO PARA O PSS / SUBSTITUICOES / INSS PATRONAL / PASEP</v>
      </c>
      <c r="I241" s="235" t="s">
        <v>2460</v>
      </c>
      <c r="J241" s="235" t="s">
        <v>2461</v>
      </c>
      <c r="K241" s="235" t="s">
        <v>2467</v>
      </c>
      <c r="L241" s="235" t="s">
        <v>2463</v>
      </c>
      <c r="M241" s="235" t="s">
        <v>153</v>
      </c>
      <c r="N241" s="235" t="s">
        <v>115</v>
      </c>
      <c r="O241" s="235" t="s">
        <v>155</v>
      </c>
      <c r="P241" s="235" t="s">
        <v>1221</v>
      </c>
      <c r="Q241" s="235" t="s">
        <v>156</v>
      </c>
      <c r="R241" s="235" t="s">
        <v>153</v>
      </c>
      <c r="S241" s="235" t="s">
        <v>107</v>
      </c>
      <c r="T241" s="235" t="s">
        <v>1222</v>
      </c>
      <c r="U241" s="235" t="s">
        <v>124</v>
      </c>
      <c r="V241" s="235" t="s">
        <v>1273</v>
      </c>
      <c r="W241" s="235" t="s">
        <v>1274</v>
      </c>
      <c r="X241" s="33" t="str">
        <f t="shared" si="3"/>
        <v>3</v>
      </c>
      <c r="Y241" s="33" t="str">
        <f>IF(T241="","",IF(AND(T241&lt;&gt;'Tabelas auxiliares'!$B$239,T241&lt;&gt;'Tabelas auxiliares'!$B$240),"FOLHA DE PESSOAL",IF(X241='Tabelas auxiliares'!$A$240,"CUSTEIO",IF(X241='Tabelas auxiliares'!$A$239,"INVESTIMENTO","ERRO - VERIFICAR"))))</f>
        <v>FOLHA DE PESSOAL</v>
      </c>
      <c r="Z241" s="237">
        <v>7632.88</v>
      </c>
      <c r="AA241" s="237">
        <v>7632.88</v>
      </c>
      <c r="AB241" s="236"/>
      <c r="AC241" s="236"/>
    </row>
    <row r="242" spans="1:29" x14ac:dyDescent="0.25">
      <c r="A242" s="234" t="s">
        <v>459</v>
      </c>
      <c r="B242" s="54" t="s">
        <v>275</v>
      </c>
      <c r="C242" s="54" t="s">
        <v>460</v>
      </c>
      <c r="D242" t="s">
        <v>83</v>
      </c>
      <c r="E242" t="s">
        <v>105</v>
      </c>
      <c r="F242" s="33" t="str">
        <f>IFERROR(VLOOKUP(D242,'Tabelas auxiliares'!$A$3:$B$61,2,FALSE),"")</f>
        <v>SUGEPE-FOLHA - PASEP + AUX. MORADIA</v>
      </c>
      <c r="G242" s="33" t="str">
        <f>IFERROR(VLOOKUP($B242,'Tabelas auxiliares'!$A$65:$C$102,2,FALSE),"")</f>
        <v>FOLHA DE PAGAMENTO - GERAL</v>
      </c>
      <c r="H242" s="33" t="str">
        <f>IFERROR(VLOOKUP($B242,'Tabelas auxiliares'!$A$65:$C$102,3,FALSE),"")</f>
        <v>FOLHA DE PAGAMENTO / CONTRIBUICAO PARA O PSS / SUBSTITUICOES / INSS PATRONAL / PASEP</v>
      </c>
      <c r="I242" s="235" t="s">
        <v>2460</v>
      </c>
      <c r="J242" s="235" t="s">
        <v>2461</v>
      </c>
      <c r="K242" s="235" t="s">
        <v>2467</v>
      </c>
      <c r="L242" s="235" t="s">
        <v>2463</v>
      </c>
      <c r="M242" s="235" t="s">
        <v>153</v>
      </c>
      <c r="N242" s="235" t="s">
        <v>115</v>
      </c>
      <c r="O242" s="235" t="s">
        <v>155</v>
      </c>
      <c r="P242" s="235" t="s">
        <v>1221</v>
      </c>
      <c r="Q242" s="235" t="s">
        <v>156</v>
      </c>
      <c r="R242" s="235" t="s">
        <v>153</v>
      </c>
      <c r="S242" s="235" t="s">
        <v>107</v>
      </c>
      <c r="T242" s="235" t="s">
        <v>1222</v>
      </c>
      <c r="U242" s="235" t="s">
        <v>124</v>
      </c>
      <c r="V242" s="235" t="s">
        <v>1275</v>
      </c>
      <c r="W242" s="235" t="s">
        <v>1276</v>
      </c>
      <c r="X242" s="33" t="str">
        <f t="shared" si="3"/>
        <v>3</v>
      </c>
      <c r="Y242" s="33" t="str">
        <f>IF(T242="","",IF(AND(T242&lt;&gt;'Tabelas auxiliares'!$B$239,T242&lt;&gt;'Tabelas auxiliares'!$B$240),"FOLHA DE PESSOAL",IF(X242='Tabelas auxiliares'!$A$240,"CUSTEIO",IF(X242='Tabelas auxiliares'!$A$239,"INVESTIMENTO","ERRO - VERIFICAR"))))</f>
        <v>FOLHA DE PESSOAL</v>
      </c>
      <c r="Z242" s="237">
        <v>36342.730000000003</v>
      </c>
      <c r="AA242" s="237">
        <v>36342.730000000003</v>
      </c>
      <c r="AB242" s="236"/>
      <c r="AC242" s="236"/>
    </row>
    <row r="243" spans="1:29" x14ac:dyDescent="0.25">
      <c r="A243" s="234" t="s">
        <v>459</v>
      </c>
      <c r="B243" s="54" t="s">
        <v>275</v>
      </c>
      <c r="C243" s="54" t="s">
        <v>460</v>
      </c>
      <c r="D243" t="s">
        <v>83</v>
      </c>
      <c r="E243" t="s">
        <v>105</v>
      </c>
      <c r="F243" s="33" t="str">
        <f>IFERROR(VLOOKUP(D243,'Tabelas auxiliares'!$A$3:$B$61,2,FALSE),"")</f>
        <v>SUGEPE-FOLHA - PASEP + AUX. MORADIA</v>
      </c>
      <c r="G243" s="33" t="str">
        <f>IFERROR(VLOOKUP($B243,'Tabelas auxiliares'!$A$65:$C$102,2,FALSE),"")</f>
        <v>FOLHA DE PAGAMENTO - GERAL</v>
      </c>
      <c r="H243" s="33" t="str">
        <f>IFERROR(VLOOKUP($B243,'Tabelas auxiliares'!$A$65:$C$102,3,FALSE),"")</f>
        <v>FOLHA DE PAGAMENTO / CONTRIBUICAO PARA O PSS / SUBSTITUICOES / INSS PATRONAL / PASEP</v>
      </c>
      <c r="I243" s="235" t="s">
        <v>2460</v>
      </c>
      <c r="J243" s="235" t="s">
        <v>2461</v>
      </c>
      <c r="K243" s="235" t="s">
        <v>2468</v>
      </c>
      <c r="L243" s="235" t="s">
        <v>2463</v>
      </c>
      <c r="M243" s="235" t="s">
        <v>153</v>
      </c>
      <c r="N243" s="235" t="s">
        <v>115</v>
      </c>
      <c r="O243" s="235" t="s">
        <v>155</v>
      </c>
      <c r="P243" s="235" t="s">
        <v>1221</v>
      </c>
      <c r="Q243" s="235" t="s">
        <v>156</v>
      </c>
      <c r="R243" s="235" t="s">
        <v>153</v>
      </c>
      <c r="S243" s="235" t="s">
        <v>107</v>
      </c>
      <c r="T243" s="235" t="s">
        <v>1222</v>
      </c>
      <c r="U243" s="235" t="s">
        <v>124</v>
      </c>
      <c r="V243" s="235" t="s">
        <v>1281</v>
      </c>
      <c r="W243" s="235" t="s">
        <v>1282</v>
      </c>
      <c r="X243" s="33" t="str">
        <f t="shared" si="3"/>
        <v>3</v>
      </c>
      <c r="Y243" s="33" t="str">
        <f>IF(T243="","",IF(AND(T243&lt;&gt;'Tabelas auxiliares'!$B$239,T243&lt;&gt;'Tabelas auxiliares'!$B$240),"FOLHA DE PESSOAL",IF(X243='Tabelas auxiliares'!$A$240,"CUSTEIO",IF(X243='Tabelas auxiliares'!$A$239,"INVESTIMENTO","ERRO - VERIFICAR"))))</f>
        <v>FOLHA DE PESSOAL</v>
      </c>
      <c r="Z243" s="237">
        <v>219.75</v>
      </c>
      <c r="AA243" s="237">
        <v>219.75</v>
      </c>
      <c r="AB243" s="236"/>
      <c r="AC243" s="236"/>
    </row>
    <row r="244" spans="1:29" x14ac:dyDescent="0.25">
      <c r="A244" s="234" t="s">
        <v>459</v>
      </c>
      <c r="B244" s="54" t="s">
        <v>275</v>
      </c>
      <c r="C244" s="54" t="s">
        <v>460</v>
      </c>
      <c r="D244" t="s">
        <v>83</v>
      </c>
      <c r="E244" t="s">
        <v>105</v>
      </c>
      <c r="F244" s="33" t="str">
        <f>IFERROR(VLOOKUP(D244,'Tabelas auxiliares'!$A$3:$B$61,2,FALSE),"")</f>
        <v>SUGEPE-FOLHA - PASEP + AUX. MORADIA</v>
      </c>
      <c r="G244" s="33" t="str">
        <f>IFERROR(VLOOKUP($B244,'Tabelas auxiliares'!$A$65:$C$102,2,FALSE),"")</f>
        <v>FOLHA DE PAGAMENTO - GERAL</v>
      </c>
      <c r="H244" s="33" t="str">
        <f>IFERROR(VLOOKUP($B244,'Tabelas auxiliares'!$A$65:$C$102,3,FALSE),"")</f>
        <v>FOLHA DE PAGAMENTO / CONTRIBUICAO PARA O PSS / SUBSTITUICOES / INSS PATRONAL / PASEP</v>
      </c>
      <c r="I244" s="235" t="s">
        <v>2460</v>
      </c>
      <c r="J244" s="235" t="s">
        <v>2461</v>
      </c>
      <c r="K244" s="235" t="s">
        <v>2469</v>
      </c>
      <c r="L244" s="235" t="s">
        <v>2463</v>
      </c>
      <c r="M244" s="235" t="s">
        <v>153</v>
      </c>
      <c r="N244" s="235" t="s">
        <v>115</v>
      </c>
      <c r="O244" s="235" t="s">
        <v>155</v>
      </c>
      <c r="P244" s="235" t="s">
        <v>1221</v>
      </c>
      <c r="Q244" s="235" t="s">
        <v>156</v>
      </c>
      <c r="R244" s="235" t="s">
        <v>153</v>
      </c>
      <c r="S244" s="235" t="s">
        <v>107</v>
      </c>
      <c r="T244" s="235" t="s">
        <v>1222</v>
      </c>
      <c r="U244" s="235" t="s">
        <v>124</v>
      </c>
      <c r="V244" s="235" t="s">
        <v>1287</v>
      </c>
      <c r="W244" s="235" t="s">
        <v>1288</v>
      </c>
      <c r="X244" s="33" t="str">
        <f t="shared" si="3"/>
        <v>3</v>
      </c>
      <c r="Y244" s="33" t="str">
        <f>IF(T244="","",IF(AND(T244&lt;&gt;'Tabelas auxiliares'!$B$239,T244&lt;&gt;'Tabelas auxiliares'!$B$240),"FOLHA DE PESSOAL",IF(X244='Tabelas auxiliares'!$A$240,"CUSTEIO",IF(X244='Tabelas auxiliares'!$A$239,"INVESTIMENTO","ERRO - VERIFICAR"))))</f>
        <v>FOLHA DE PESSOAL</v>
      </c>
      <c r="Z244" s="237">
        <v>3078.37</v>
      </c>
      <c r="AA244" s="237">
        <v>3078.37</v>
      </c>
      <c r="AB244" s="236"/>
      <c r="AC244" s="236"/>
    </row>
    <row r="245" spans="1:29" x14ac:dyDescent="0.25">
      <c r="A245" s="234" t="s">
        <v>459</v>
      </c>
      <c r="B245" s="54" t="s">
        <v>275</v>
      </c>
      <c r="C245" s="54" t="s">
        <v>460</v>
      </c>
      <c r="D245" t="s">
        <v>83</v>
      </c>
      <c r="E245" t="s">
        <v>105</v>
      </c>
      <c r="F245" s="33" t="str">
        <f>IFERROR(VLOOKUP(D245,'Tabelas auxiliares'!$A$3:$B$61,2,FALSE),"")</f>
        <v>SUGEPE-FOLHA - PASEP + AUX. MORADIA</v>
      </c>
      <c r="G245" s="33" t="str">
        <f>IFERROR(VLOOKUP($B245,'Tabelas auxiliares'!$A$65:$C$102,2,FALSE),"")</f>
        <v>FOLHA DE PAGAMENTO - GERAL</v>
      </c>
      <c r="H245" s="33" t="str">
        <f>IFERROR(VLOOKUP($B245,'Tabelas auxiliares'!$A$65:$C$102,3,FALSE),"")</f>
        <v>FOLHA DE PAGAMENTO / CONTRIBUICAO PARA O PSS / SUBSTITUICOES / INSS PATRONAL / PASEP</v>
      </c>
      <c r="I245" s="235" t="s">
        <v>2470</v>
      </c>
      <c r="J245" s="235" t="s">
        <v>1302</v>
      </c>
      <c r="K245" s="235" t="s">
        <v>2471</v>
      </c>
      <c r="L245" s="235" t="s">
        <v>2472</v>
      </c>
      <c r="M245" s="235" t="s">
        <v>158</v>
      </c>
      <c r="N245" s="235" t="s">
        <v>114</v>
      </c>
      <c r="O245" s="235" t="s">
        <v>155</v>
      </c>
      <c r="P245" s="235" t="s">
        <v>1212</v>
      </c>
      <c r="Q245" s="235" t="s">
        <v>156</v>
      </c>
      <c r="R245" s="235" t="s">
        <v>153</v>
      </c>
      <c r="S245" s="235" t="s">
        <v>107</v>
      </c>
      <c r="T245" s="235" t="s">
        <v>1213</v>
      </c>
      <c r="U245" s="235" t="s">
        <v>108</v>
      </c>
      <c r="V245" s="235" t="s">
        <v>1214</v>
      </c>
      <c r="W245" s="235" t="s">
        <v>1215</v>
      </c>
      <c r="X245" s="33" t="str">
        <f t="shared" si="3"/>
        <v>3</v>
      </c>
      <c r="Y245" s="33" t="str">
        <f>IF(T245="","",IF(AND(T245&lt;&gt;'Tabelas auxiliares'!$B$239,T245&lt;&gt;'Tabelas auxiliares'!$B$240),"FOLHA DE PESSOAL",IF(X245='Tabelas auxiliares'!$A$240,"CUSTEIO",IF(X245='Tabelas auxiliares'!$A$239,"INVESTIMENTO","ERRO - VERIFICAR"))))</f>
        <v>FOLHA DE PESSOAL</v>
      </c>
      <c r="Z245" s="237">
        <v>1753.9</v>
      </c>
      <c r="AA245" s="236"/>
      <c r="AB245" s="236"/>
      <c r="AC245" s="237">
        <v>1753.9</v>
      </c>
    </row>
    <row r="246" spans="1:29" x14ac:dyDescent="0.25">
      <c r="A246" s="234" t="s">
        <v>459</v>
      </c>
      <c r="B246" s="54" t="s">
        <v>275</v>
      </c>
      <c r="C246" s="54" t="s">
        <v>460</v>
      </c>
      <c r="D246" t="s">
        <v>83</v>
      </c>
      <c r="E246" t="s">
        <v>105</v>
      </c>
      <c r="F246" s="33" t="str">
        <f>IFERROR(VLOOKUP(D246,'Tabelas auxiliares'!$A$3:$B$61,2,FALSE),"")</f>
        <v>SUGEPE-FOLHA - PASEP + AUX. MORADIA</v>
      </c>
      <c r="G246" s="33" t="str">
        <f>IFERROR(VLOOKUP($B246,'Tabelas auxiliares'!$A$65:$C$102,2,FALSE),"")</f>
        <v>FOLHA DE PAGAMENTO - GERAL</v>
      </c>
      <c r="H246" s="33" t="str">
        <f>IFERROR(VLOOKUP($B246,'Tabelas auxiliares'!$A$65:$C$102,3,FALSE),"")</f>
        <v>FOLHA DE PAGAMENTO / CONTRIBUICAO PARA O PSS / SUBSTITUICOES / INSS PATRONAL / PASEP</v>
      </c>
      <c r="I246" s="235" t="s">
        <v>2473</v>
      </c>
      <c r="J246" s="235" t="s">
        <v>2474</v>
      </c>
      <c r="K246" s="235" t="s">
        <v>2475</v>
      </c>
      <c r="L246" s="235" t="s">
        <v>2476</v>
      </c>
      <c r="M246" s="235" t="s">
        <v>153</v>
      </c>
      <c r="N246" s="235" t="s">
        <v>115</v>
      </c>
      <c r="O246" s="235" t="s">
        <v>155</v>
      </c>
      <c r="P246" s="235" t="s">
        <v>1221</v>
      </c>
      <c r="Q246" s="235" t="s">
        <v>156</v>
      </c>
      <c r="R246" s="235" t="s">
        <v>153</v>
      </c>
      <c r="S246" s="235" t="s">
        <v>107</v>
      </c>
      <c r="T246" s="235" t="s">
        <v>1222</v>
      </c>
      <c r="U246" s="235" t="s">
        <v>124</v>
      </c>
      <c r="V246" s="235" t="s">
        <v>1223</v>
      </c>
      <c r="W246" s="235" t="s">
        <v>1224</v>
      </c>
      <c r="X246" s="33" t="str">
        <f t="shared" si="3"/>
        <v>3</v>
      </c>
      <c r="Y246" s="33" t="str">
        <f>IF(T246="","",IF(AND(T246&lt;&gt;'Tabelas auxiliares'!$B$239,T246&lt;&gt;'Tabelas auxiliares'!$B$240),"FOLHA DE PESSOAL",IF(X246='Tabelas auxiliares'!$A$240,"CUSTEIO",IF(X246='Tabelas auxiliares'!$A$239,"INVESTIMENTO","ERRO - VERIFICAR"))))</f>
        <v>FOLHA DE PESSOAL</v>
      </c>
      <c r="Z246" s="237">
        <v>3111.38</v>
      </c>
      <c r="AA246" s="237">
        <v>3111.38</v>
      </c>
      <c r="AB246" s="236"/>
      <c r="AC246" s="236"/>
    </row>
    <row r="247" spans="1:29" x14ac:dyDescent="0.25">
      <c r="A247" s="234" t="s">
        <v>459</v>
      </c>
      <c r="B247" s="54" t="s">
        <v>275</v>
      </c>
      <c r="C247" s="54" t="s">
        <v>460</v>
      </c>
      <c r="D247" t="s">
        <v>83</v>
      </c>
      <c r="E247" t="s">
        <v>105</v>
      </c>
      <c r="F247" s="33" t="str">
        <f>IFERROR(VLOOKUP(D247,'Tabelas auxiliares'!$A$3:$B$61,2,FALSE),"")</f>
        <v>SUGEPE-FOLHA - PASEP + AUX. MORADIA</v>
      </c>
      <c r="G247" s="33" t="str">
        <f>IFERROR(VLOOKUP($B247,'Tabelas auxiliares'!$A$65:$C$102,2,FALSE),"")</f>
        <v>FOLHA DE PAGAMENTO - GERAL</v>
      </c>
      <c r="H247" s="33" t="str">
        <f>IFERROR(VLOOKUP($B247,'Tabelas auxiliares'!$A$65:$C$102,3,FALSE),"")</f>
        <v>FOLHA DE PAGAMENTO / CONTRIBUICAO PARA O PSS / SUBSTITUICOES / INSS PATRONAL / PASEP</v>
      </c>
      <c r="I247" s="235" t="s">
        <v>1780</v>
      </c>
      <c r="J247" s="235" t="s">
        <v>1752</v>
      </c>
      <c r="K247" s="235" t="s">
        <v>2477</v>
      </c>
      <c r="L247" s="235" t="s">
        <v>2478</v>
      </c>
      <c r="M247" s="235" t="s">
        <v>1296</v>
      </c>
      <c r="N247" s="235" t="s">
        <v>154</v>
      </c>
      <c r="O247" s="235" t="s">
        <v>155</v>
      </c>
      <c r="P247" s="235" t="s">
        <v>188</v>
      </c>
      <c r="Q247" s="235" t="s">
        <v>156</v>
      </c>
      <c r="R247" s="235" t="s">
        <v>153</v>
      </c>
      <c r="S247" s="235" t="s">
        <v>462</v>
      </c>
      <c r="T247" s="235" t="s">
        <v>152</v>
      </c>
      <c r="U247" s="235" t="s">
        <v>106</v>
      </c>
      <c r="V247" s="235" t="s">
        <v>1297</v>
      </c>
      <c r="W247" s="235" t="s">
        <v>1298</v>
      </c>
      <c r="X247" s="33" t="str">
        <f t="shared" si="3"/>
        <v>3</v>
      </c>
      <c r="Y247" s="33" t="str">
        <f>IF(T247="","",IF(AND(T247&lt;&gt;'Tabelas auxiliares'!$B$239,T247&lt;&gt;'Tabelas auxiliares'!$B$240),"FOLHA DE PESSOAL",IF(X247='Tabelas auxiliares'!$A$240,"CUSTEIO",IF(X247='Tabelas auxiliares'!$A$239,"INVESTIMENTO","ERRO - VERIFICAR"))))</f>
        <v>CUSTEIO</v>
      </c>
      <c r="Z247" s="237">
        <v>115950.42</v>
      </c>
      <c r="AA247" s="236"/>
      <c r="AB247" s="236"/>
      <c r="AC247" s="237">
        <v>115950.42</v>
      </c>
    </row>
    <row r="248" spans="1:29" x14ac:dyDescent="0.25">
      <c r="A248" s="234" t="s">
        <v>459</v>
      </c>
      <c r="B248" s="54" t="s">
        <v>277</v>
      </c>
      <c r="C248" s="54" t="s">
        <v>460</v>
      </c>
      <c r="D248" t="s">
        <v>85</v>
      </c>
      <c r="E248" t="s">
        <v>105</v>
      </c>
      <c r="F248" s="33" t="str">
        <f>IFERROR(VLOOKUP(D248,'Tabelas auxiliares'!$A$3:$B$61,2,FALSE),"")</f>
        <v>SUGEPE - CONTRATAÇÃO DE ESTAGIÁRIOS * D.U.C</v>
      </c>
      <c r="G248" s="33" t="str">
        <f>IFERROR(VLOOKUP($B248,'Tabelas auxiliares'!$A$65:$C$102,2,FALSE),"")</f>
        <v>FOLHA DE PAGAMENTO - ESTAGIÁRIOS</v>
      </c>
      <c r="H248" s="33" t="str">
        <f>IFERROR(VLOOKUP($B248,'Tabelas auxiliares'!$A$65:$C$102,3,FALSE),"")</f>
        <v>FOLHA DE PAGAMENTO - ESTAGIÁRIOS</v>
      </c>
      <c r="I248" s="235" t="s">
        <v>2460</v>
      </c>
      <c r="J248" s="235" t="s">
        <v>2461</v>
      </c>
      <c r="K248" s="235" t="s">
        <v>2479</v>
      </c>
      <c r="L248" s="235" t="s">
        <v>2463</v>
      </c>
      <c r="M248" s="235" t="s">
        <v>153</v>
      </c>
      <c r="N248" s="235" t="s">
        <v>154</v>
      </c>
      <c r="O248" s="235" t="s">
        <v>155</v>
      </c>
      <c r="P248" s="235" t="s">
        <v>188</v>
      </c>
      <c r="Q248" s="235" t="s">
        <v>156</v>
      </c>
      <c r="R248" s="235" t="s">
        <v>153</v>
      </c>
      <c r="S248" s="235" t="s">
        <v>107</v>
      </c>
      <c r="T248" s="235" t="s">
        <v>152</v>
      </c>
      <c r="U248" s="235" t="s">
        <v>106</v>
      </c>
      <c r="V248" s="235" t="s">
        <v>1354</v>
      </c>
      <c r="W248" s="235" t="s">
        <v>1355</v>
      </c>
      <c r="X248" s="33" t="str">
        <f t="shared" si="3"/>
        <v>3</v>
      </c>
      <c r="Y248" s="33" t="str">
        <f>IF(T248="","",IF(AND(T248&lt;&gt;'Tabelas auxiliares'!$B$239,T248&lt;&gt;'Tabelas auxiliares'!$B$240),"FOLHA DE PESSOAL",IF(X248='Tabelas auxiliares'!$A$240,"CUSTEIO",IF(X248='Tabelas auxiliares'!$A$239,"INVESTIMENTO","ERRO - VERIFICAR"))))</f>
        <v>CUSTEIO</v>
      </c>
      <c r="Z248" s="237">
        <v>2110</v>
      </c>
      <c r="AA248" s="237">
        <v>2110</v>
      </c>
      <c r="AB248" s="236"/>
      <c r="AC248" s="236"/>
    </row>
    <row r="249" spans="1:29" x14ac:dyDescent="0.25">
      <c r="A249" s="234" t="s">
        <v>459</v>
      </c>
      <c r="B249" s="54" t="s">
        <v>304</v>
      </c>
      <c r="C249" s="54" t="s">
        <v>460</v>
      </c>
      <c r="D249" t="s">
        <v>83</v>
      </c>
      <c r="E249" t="s">
        <v>105</v>
      </c>
      <c r="F249" s="33" t="str">
        <f>IFERROR(VLOOKUP(D249,'Tabelas auxiliares'!$A$3:$B$61,2,FALSE),"")</f>
        <v>SUGEPE-FOLHA - PASEP + AUX. MORADIA</v>
      </c>
      <c r="G249" s="33" t="str">
        <f>IFERROR(VLOOKUP($B249,'Tabelas auxiliares'!$A$65:$C$102,2,FALSE),"")</f>
        <v>FOLHA DE PAGAMENTO - BENEFÍCIOS</v>
      </c>
      <c r="H249" s="33" t="str">
        <f>IFERROR(VLOOKUP($B249,'Tabelas auxiliares'!$A$65:$C$102,3,FALSE),"")</f>
        <v xml:space="preserve">AUXILIO FUNERAL / CONTRATACAO POR TEMPO DETERMINADO / BENEF.ASSIST. DO SERVIDOR E DO MILITAR / AUXILIO-ALIMENTACAO / AUXILIO-TRANSPORTE / INDENIZACOES E RESTITUICOES / DESPESAS DE EXERCICIOS ANTERIORES </v>
      </c>
      <c r="I249" s="235" t="s">
        <v>2460</v>
      </c>
      <c r="J249" s="235" t="s">
        <v>2461</v>
      </c>
      <c r="K249" s="235" t="s">
        <v>2480</v>
      </c>
      <c r="L249" s="235" t="s">
        <v>2463</v>
      </c>
      <c r="M249" s="235" t="s">
        <v>153</v>
      </c>
      <c r="N249" s="235" t="s">
        <v>116</v>
      </c>
      <c r="O249" s="235" t="s">
        <v>1370</v>
      </c>
      <c r="P249" s="235" t="s">
        <v>1371</v>
      </c>
      <c r="Q249" s="235" t="s">
        <v>156</v>
      </c>
      <c r="R249" s="235" t="s">
        <v>153</v>
      </c>
      <c r="S249" s="235" t="s">
        <v>107</v>
      </c>
      <c r="T249" s="235" t="s">
        <v>1222</v>
      </c>
      <c r="U249" s="235" t="s">
        <v>2481</v>
      </c>
      <c r="V249" s="235" t="s">
        <v>1372</v>
      </c>
      <c r="W249" s="235" t="s">
        <v>1373</v>
      </c>
      <c r="X249" s="33" t="str">
        <f t="shared" si="3"/>
        <v>3</v>
      </c>
      <c r="Y249" s="33" t="str">
        <f>IF(T249="","",IF(AND(T249&lt;&gt;'Tabelas auxiliares'!$B$239,T249&lt;&gt;'Tabelas auxiliares'!$B$240),"FOLHA DE PESSOAL",IF(X249='Tabelas auxiliares'!$A$240,"CUSTEIO",IF(X249='Tabelas auxiliares'!$A$239,"INVESTIMENTO","ERRO - VERIFICAR"))))</f>
        <v>FOLHA DE PESSOAL</v>
      </c>
      <c r="Z249" s="237">
        <v>15.27</v>
      </c>
      <c r="AA249" s="237">
        <v>15.27</v>
      </c>
      <c r="AB249" s="236"/>
      <c r="AC249" s="236"/>
    </row>
    <row r="250" spans="1:29" x14ac:dyDescent="0.25">
      <c r="A250" s="234" t="s">
        <v>459</v>
      </c>
      <c r="B250" s="54" t="s">
        <v>304</v>
      </c>
      <c r="C250" s="54" t="s">
        <v>460</v>
      </c>
      <c r="D250" t="s">
        <v>83</v>
      </c>
      <c r="E250" t="s">
        <v>105</v>
      </c>
      <c r="F250" s="33" t="str">
        <f>IFERROR(VLOOKUP(D250,'Tabelas auxiliares'!$A$3:$B$61,2,FALSE),"")</f>
        <v>SUGEPE-FOLHA - PASEP + AUX. MORADIA</v>
      </c>
      <c r="G250" s="33" t="str">
        <f>IFERROR(VLOOKUP($B250,'Tabelas auxiliares'!$A$65:$C$102,2,FALSE),"")</f>
        <v>FOLHA DE PAGAMENTO - BENEFÍCIOS</v>
      </c>
      <c r="H250" s="33" t="str">
        <f>IFERROR(VLOOKUP($B250,'Tabelas auxiliares'!$A$65:$C$102,3,FALSE),"")</f>
        <v xml:space="preserve">AUXILIO FUNERAL / CONTRATACAO POR TEMPO DETERMINADO / BENEF.ASSIST. DO SERVIDOR E DO MILITAR / AUXILIO-ALIMENTACAO / AUXILIO-TRANSPORTE / INDENIZACOES E RESTITUICOES / DESPESAS DE EXERCICIOS ANTERIORES </v>
      </c>
      <c r="I250" s="235" t="s">
        <v>2460</v>
      </c>
      <c r="J250" s="235" t="s">
        <v>2461</v>
      </c>
      <c r="K250" s="235" t="s">
        <v>2482</v>
      </c>
      <c r="L250" s="235" t="s">
        <v>2463</v>
      </c>
      <c r="M250" s="235" t="s">
        <v>153</v>
      </c>
      <c r="N250" s="235" t="s">
        <v>116</v>
      </c>
      <c r="O250" s="235" t="s">
        <v>918</v>
      </c>
      <c r="P250" s="235" t="s">
        <v>1375</v>
      </c>
      <c r="Q250" s="235" t="s">
        <v>156</v>
      </c>
      <c r="R250" s="235" t="s">
        <v>153</v>
      </c>
      <c r="S250" s="235" t="s">
        <v>107</v>
      </c>
      <c r="T250" s="235" t="s">
        <v>1222</v>
      </c>
      <c r="U250" s="235" t="s">
        <v>2483</v>
      </c>
      <c r="V250" s="235" t="s">
        <v>1376</v>
      </c>
      <c r="W250" s="235" t="s">
        <v>1377</v>
      </c>
      <c r="X250" s="33" t="str">
        <f t="shared" si="3"/>
        <v>3</v>
      </c>
      <c r="Y250" s="33" t="str">
        <f>IF(T250="","",IF(AND(T250&lt;&gt;'Tabelas auxiliares'!$B$239,T250&lt;&gt;'Tabelas auxiliares'!$B$240),"FOLHA DE PESSOAL",IF(X250='Tabelas auxiliares'!$A$240,"CUSTEIO",IF(X250='Tabelas auxiliares'!$A$239,"INVESTIMENTO","ERRO - VERIFICAR"))))</f>
        <v>FOLHA DE PESSOAL</v>
      </c>
      <c r="Z250" s="237">
        <v>256.8</v>
      </c>
      <c r="AA250" s="237">
        <v>256.8</v>
      </c>
      <c r="AB250" s="236"/>
      <c r="AC250" s="236"/>
    </row>
    <row r="251" spans="1:29" x14ac:dyDescent="0.25">
      <c r="A251" s="234" t="s">
        <v>459</v>
      </c>
      <c r="B251" s="54" t="s">
        <v>304</v>
      </c>
      <c r="C251" s="54" t="s">
        <v>460</v>
      </c>
      <c r="D251" t="s">
        <v>83</v>
      </c>
      <c r="E251" t="s">
        <v>105</v>
      </c>
      <c r="F251" s="33" t="str">
        <f>IFERROR(VLOOKUP(D251,'Tabelas auxiliares'!$A$3:$B$61,2,FALSE),"")</f>
        <v>SUGEPE-FOLHA - PASEP + AUX. MORADIA</v>
      </c>
      <c r="G251" s="33" t="str">
        <f>IFERROR(VLOOKUP($B251,'Tabelas auxiliares'!$A$65:$C$102,2,FALSE),"")</f>
        <v>FOLHA DE PAGAMENTO - BENEFÍCIOS</v>
      </c>
      <c r="H251" s="33" t="str">
        <f>IFERROR(VLOOKUP($B251,'Tabelas auxiliares'!$A$65:$C$102,3,FALSE),"")</f>
        <v xml:space="preserve">AUXILIO FUNERAL / CONTRATACAO POR TEMPO DETERMINADO / BENEF.ASSIST. DO SERVIDOR E DO MILITAR / AUXILIO-ALIMENTACAO / AUXILIO-TRANSPORTE / INDENIZACOES E RESTITUICOES / DESPESAS DE EXERCICIOS ANTERIORES </v>
      </c>
      <c r="I251" s="235" t="s">
        <v>2460</v>
      </c>
      <c r="J251" s="235" t="s">
        <v>2461</v>
      </c>
      <c r="K251" s="235" t="s">
        <v>2484</v>
      </c>
      <c r="L251" s="235" t="s">
        <v>2463</v>
      </c>
      <c r="M251" s="235" t="s">
        <v>153</v>
      </c>
      <c r="N251" s="235" t="s">
        <v>116</v>
      </c>
      <c r="O251" s="235" t="s">
        <v>928</v>
      </c>
      <c r="P251" s="235" t="s">
        <v>1379</v>
      </c>
      <c r="Q251" s="235" t="s">
        <v>156</v>
      </c>
      <c r="R251" s="235" t="s">
        <v>153</v>
      </c>
      <c r="S251" s="235" t="s">
        <v>107</v>
      </c>
      <c r="T251" s="235" t="s">
        <v>1222</v>
      </c>
      <c r="U251" s="235" t="s">
        <v>2485</v>
      </c>
      <c r="V251" s="235" t="s">
        <v>1380</v>
      </c>
      <c r="W251" s="235" t="s">
        <v>1381</v>
      </c>
      <c r="X251" s="33" t="str">
        <f t="shared" si="3"/>
        <v>3</v>
      </c>
      <c r="Y251" s="33" t="str">
        <f>IF(T251="","",IF(AND(T251&lt;&gt;'Tabelas auxiliares'!$B$239,T251&lt;&gt;'Tabelas auxiliares'!$B$240),"FOLHA DE PESSOAL",IF(X251='Tabelas auxiliares'!$A$240,"CUSTEIO",IF(X251='Tabelas auxiliares'!$A$239,"INVESTIMENTO","ERRO - VERIFICAR"))))</f>
        <v>FOLHA DE PESSOAL</v>
      </c>
      <c r="Z251" s="237">
        <v>51.24</v>
      </c>
      <c r="AA251" s="237">
        <v>51.24</v>
      </c>
      <c r="AB251" s="236"/>
      <c r="AC251" s="236"/>
    </row>
    <row r="252" spans="1:29" x14ac:dyDescent="0.25">
      <c r="A252" s="234" t="s">
        <v>459</v>
      </c>
      <c r="B252" s="54" t="s">
        <v>304</v>
      </c>
      <c r="C252" s="54" t="s">
        <v>460</v>
      </c>
      <c r="D252" t="s">
        <v>83</v>
      </c>
      <c r="E252" t="s">
        <v>105</v>
      </c>
      <c r="F252" s="33" t="str">
        <f>IFERROR(VLOOKUP(D252,'Tabelas auxiliares'!$A$3:$B$61,2,FALSE),"")</f>
        <v>SUGEPE-FOLHA - PASEP + AUX. MORADIA</v>
      </c>
      <c r="G252" s="33" t="str">
        <f>IFERROR(VLOOKUP($B252,'Tabelas auxiliares'!$A$65:$C$102,2,FALSE),"")</f>
        <v>FOLHA DE PAGAMENTO - BENEFÍCIOS</v>
      </c>
      <c r="H252" s="33" t="str">
        <f>IFERROR(VLOOKUP($B252,'Tabelas auxiliares'!$A$65:$C$102,3,FALSE),"")</f>
        <v xml:space="preserve">AUXILIO FUNERAL / CONTRATACAO POR TEMPO DETERMINADO / BENEF.ASSIST. DO SERVIDOR E DO MILITAR / AUXILIO-ALIMENTACAO / AUXILIO-TRANSPORTE / INDENIZACOES E RESTITUICOES / DESPESAS DE EXERCICIOS ANTERIORES </v>
      </c>
      <c r="I252" s="235" t="s">
        <v>2460</v>
      </c>
      <c r="J252" s="235" t="s">
        <v>2461</v>
      </c>
      <c r="K252" s="235" t="s">
        <v>2486</v>
      </c>
      <c r="L252" s="235" t="s">
        <v>2463</v>
      </c>
      <c r="M252" s="235" t="s">
        <v>153</v>
      </c>
      <c r="N252" s="235" t="s">
        <v>116</v>
      </c>
      <c r="O252" s="235" t="s">
        <v>918</v>
      </c>
      <c r="P252" s="235" t="s">
        <v>1375</v>
      </c>
      <c r="Q252" s="235" t="s">
        <v>156</v>
      </c>
      <c r="R252" s="235" t="s">
        <v>153</v>
      </c>
      <c r="S252" s="235" t="s">
        <v>107</v>
      </c>
      <c r="T252" s="235" t="s">
        <v>1222</v>
      </c>
      <c r="U252" s="235" t="s">
        <v>2483</v>
      </c>
      <c r="V252" s="235" t="s">
        <v>1388</v>
      </c>
      <c r="W252" s="235" t="s">
        <v>1389</v>
      </c>
      <c r="X252" s="33" t="str">
        <f t="shared" si="3"/>
        <v>3</v>
      </c>
      <c r="Y252" s="33" t="str">
        <f>IF(T252="","",IF(AND(T252&lt;&gt;'Tabelas auxiliares'!$B$239,T252&lt;&gt;'Tabelas auxiliares'!$B$240),"FOLHA DE PESSOAL",IF(X252='Tabelas auxiliares'!$A$240,"CUSTEIO",IF(X252='Tabelas auxiliares'!$A$239,"INVESTIMENTO","ERRO - VERIFICAR"))))</f>
        <v>FOLHA DE PESSOAL</v>
      </c>
      <c r="Z252" s="237">
        <v>6387.9</v>
      </c>
      <c r="AA252" s="237">
        <v>6387.9</v>
      </c>
      <c r="AB252" s="236"/>
      <c r="AC252" s="236"/>
    </row>
    <row r="253" spans="1:29" x14ac:dyDescent="0.25">
      <c r="A253" s="234" t="s">
        <v>459</v>
      </c>
      <c r="B253" s="54" t="s">
        <v>304</v>
      </c>
      <c r="C253" s="54" t="s">
        <v>460</v>
      </c>
      <c r="D253" t="s">
        <v>83</v>
      </c>
      <c r="E253" t="s">
        <v>105</v>
      </c>
      <c r="F253" s="33" t="str">
        <f>IFERROR(VLOOKUP(D253,'Tabelas auxiliares'!$A$3:$B$61,2,FALSE),"")</f>
        <v>SUGEPE-FOLHA - PASEP + AUX. MORADIA</v>
      </c>
      <c r="G253" s="33" t="str">
        <f>IFERROR(VLOOKUP($B253,'Tabelas auxiliares'!$A$65:$C$102,2,FALSE),"")</f>
        <v>FOLHA DE PAGAMENTO - BENEFÍCIOS</v>
      </c>
      <c r="H253" s="33" t="str">
        <f>IFERROR(VLOOKUP($B253,'Tabelas auxiliares'!$A$65:$C$102,3,FALSE),"")</f>
        <v xml:space="preserve">AUXILIO FUNERAL / CONTRATACAO POR TEMPO DETERMINADO / BENEF.ASSIST. DO SERVIDOR E DO MILITAR / AUXILIO-ALIMENTACAO / AUXILIO-TRANSPORTE / INDENIZACOES E RESTITUICOES / DESPESAS DE EXERCICIOS ANTERIORES </v>
      </c>
      <c r="I253" s="235" t="s">
        <v>2460</v>
      </c>
      <c r="J253" s="235" t="s">
        <v>2461</v>
      </c>
      <c r="K253" s="235" t="s">
        <v>2487</v>
      </c>
      <c r="L253" s="235" t="s">
        <v>2463</v>
      </c>
      <c r="M253" s="235" t="s">
        <v>153</v>
      </c>
      <c r="N253" s="235" t="s">
        <v>116</v>
      </c>
      <c r="O253" s="235" t="s">
        <v>1370</v>
      </c>
      <c r="P253" s="235" t="s">
        <v>1371</v>
      </c>
      <c r="Q253" s="235" t="s">
        <v>156</v>
      </c>
      <c r="R253" s="235" t="s">
        <v>153</v>
      </c>
      <c r="S253" s="235" t="s">
        <v>107</v>
      </c>
      <c r="T253" s="235" t="s">
        <v>1222</v>
      </c>
      <c r="U253" s="235" t="s">
        <v>2481</v>
      </c>
      <c r="V253" s="235" t="s">
        <v>1391</v>
      </c>
      <c r="W253" s="235" t="s">
        <v>1392</v>
      </c>
      <c r="X253" s="33" t="str">
        <f t="shared" si="3"/>
        <v>3</v>
      </c>
      <c r="Y253" s="33" t="str">
        <f>IF(T253="","",IF(AND(T253&lt;&gt;'Tabelas auxiliares'!$B$239,T253&lt;&gt;'Tabelas auxiliares'!$B$240),"FOLHA DE PESSOAL",IF(X253='Tabelas auxiliares'!$A$240,"CUSTEIO",IF(X253='Tabelas auxiliares'!$A$239,"INVESTIMENTO","ERRO - VERIFICAR"))))</f>
        <v>FOLHA DE PESSOAL</v>
      </c>
      <c r="Z253" s="237">
        <v>5282.95</v>
      </c>
      <c r="AA253" s="237">
        <v>5282.95</v>
      </c>
      <c r="AB253" s="236"/>
      <c r="AC253" s="236"/>
    </row>
    <row r="254" spans="1:29" x14ac:dyDescent="0.25">
      <c r="A254" s="234" t="s">
        <v>459</v>
      </c>
      <c r="B254" s="54" t="s">
        <v>304</v>
      </c>
      <c r="C254" s="54" t="s">
        <v>460</v>
      </c>
      <c r="D254" t="s">
        <v>83</v>
      </c>
      <c r="E254" t="s">
        <v>105</v>
      </c>
      <c r="F254" s="33" t="str">
        <f>IFERROR(VLOOKUP(D254,'Tabelas auxiliares'!$A$3:$B$61,2,FALSE),"")</f>
        <v>SUGEPE-FOLHA - PASEP + AUX. MORADIA</v>
      </c>
      <c r="G254" s="33" t="str">
        <f>IFERROR(VLOOKUP($B254,'Tabelas auxiliares'!$A$65:$C$102,2,FALSE),"")</f>
        <v>FOLHA DE PAGAMENTO - BENEFÍCIOS</v>
      </c>
      <c r="H254" s="33" t="str">
        <f>IFERROR(VLOOKUP($B254,'Tabelas auxiliares'!$A$65:$C$102,3,FALSE),"")</f>
        <v xml:space="preserve">AUXILIO FUNERAL / CONTRATACAO POR TEMPO DETERMINADO / BENEF.ASSIST. DO SERVIDOR E DO MILITAR / AUXILIO-ALIMENTACAO / AUXILIO-TRANSPORTE / INDENIZACOES E RESTITUICOES / DESPESAS DE EXERCICIOS ANTERIORES </v>
      </c>
      <c r="I254" s="235" t="s">
        <v>2460</v>
      </c>
      <c r="J254" s="235" t="s">
        <v>2461</v>
      </c>
      <c r="K254" s="235" t="s">
        <v>2488</v>
      </c>
      <c r="L254" s="235" t="s">
        <v>2463</v>
      </c>
      <c r="M254" s="235" t="s">
        <v>153</v>
      </c>
      <c r="N254" s="235" t="s">
        <v>116</v>
      </c>
      <c r="O254" s="235" t="s">
        <v>928</v>
      </c>
      <c r="P254" s="235" t="s">
        <v>1379</v>
      </c>
      <c r="Q254" s="235" t="s">
        <v>156</v>
      </c>
      <c r="R254" s="235" t="s">
        <v>153</v>
      </c>
      <c r="S254" s="235" t="s">
        <v>107</v>
      </c>
      <c r="T254" s="235" t="s">
        <v>1222</v>
      </c>
      <c r="U254" s="235" t="s">
        <v>2485</v>
      </c>
      <c r="V254" s="235" t="s">
        <v>1394</v>
      </c>
      <c r="W254" s="235" t="s">
        <v>1395</v>
      </c>
      <c r="X254" s="33" t="str">
        <f t="shared" si="3"/>
        <v>3</v>
      </c>
      <c r="Y254" s="33" t="str">
        <f>IF(T254="","",IF(AND(T254&lt;&gt;'Tabelas auxiliares'!$B$239,T254&lt;&gt;'Tabelas auxiliares'!$B$240),"FOLHA DE PESSOAL",IF(X254='Tabelas auxiliares'!$A$240,"CUSTEIO",IF(X254='Tabelas auxiliares'!$A$239,"INVESTIMENTO","ERRO - VERIFICAR"))))</f>
        <v>FOLHA DE PESSOAL</v>
      </c>
      <c r="Z254" s="237">
        <v>50441.51</v>
      </c>
      <c r="AA254" s="237">
        <v>50441.51</v>
      </c>
      <c r="AB254" s="236"/>
      <c r="AC254" s="236"/>
    </row>
    <row r="255" spans="1:29" x14ac:dyDescent="0.25">
      <c r="A255" s="234" t="s">
        <v>459</v>
      </c>
      <c r="B255" s="54" t="s">
        <v>304</v>
      </c>
      <c r="C255" s="54" t="s">
        <v>460</v>
      </c>
      <c r="D255" t="s">
        <v>83</v>
      </c>
      <c r="E255" t="s">
        <v>105</v>
      </c>
      <c r="F255" s="33" t="str">
        <f>IFERROR(VLOOKUP(D255,'Tabelas auxiliares'!$A$3:$B$61,2,FALSE),"")</f>
        <v>SUGEPE-FOLHA - PASEP + AUX. MORADIA</v>
      </c>
      <c r="G255" s="33" t="str">
        <f>IFERROR(VLOOKUP($B255,'Tabelas auxiliares'!$A$65:$C$102,2,FALSE),"")</f>
        <v>FOLHA DE PAGAMENTO - BENEFÍCIOS</v>
      </c>
      <c r="H255" s="33" t="str">
        <f>IFERROR(VLOOKUP($B255,'Tabelas auxiliares'!$A$65:$C$102,3,FALSE),"")</f>
        <v xml:space="preserve">AUXILIO FUNERAL / CONTRATACAO POR TEMPO DETERMINADO / BENEF.ASSIST. DO SERVIDOR E DO MILITAR / AUXILIO-ALIMENTACAO / AUXILIO-TRANSPORTE / INDENIZACOES E RESTITUICOES / DESPESAS DE EXERCICIOS ANTERIORES </v>
      </c>
      <c r="I255" s="235" t="s">
        <v>2460</v>
      </c>
      <c r="J255" s="235" t="s">
        <v>2461</v>
      </c>
      <c r="K255" s="235" t="s">
        <v>2489</v>
      </c>
      <c r="L255" s="235" t="s">
        <v>2463</v>
      </c>
      <c r="M255" s="235" t="s">
        <v>153</v>
      </c>
      <c r="N255" s="235" t="s">
        <v>118</v>
      </c>
      <c r="O255" s="235" t="s">
        <v>918</v>
      </c>
      <c r="P255" s="235" t="s">
        <v>1366</v>
      </c>
      <c r="Q255" s="235" t="s">
        <v>156</v>
      </c>
      <c r="R255" s="235" t="s">
        <v>153</v>
      </c>
      <c r="S255" s="235" t="s">
        <v>107</v>
      </c>
      <c r="T255" s="235" t="s">
        <v>1222</v>
      </c>
      <c r="U255" s="235" t="s">
        <v>2490</v>
      </c>
      <c r="V255" s="235" t="s">
        <v>1367</v>
      </c>
      <c r="W255" s="235" t="s">
        <v>1368</v>
      </c>
      <c r="X255" s="33" t="str">
        <f t="shared" si="3"/>
        <v>3</v>
      </c>
      <c r="Y255" s="33" t="str">
        <f>IF(T255="","",IF(AND(T255&lt;&gt;'Tabelas auxiliares'!$B$239,T255&lt;&gt;'Tabelas auxiliares'!$B$240),"FOLHA DE PESSOAL",IF(X255='Tabelas auxiliares'!$A$240,"CUSTEIO",IF(X255='Tabelas auxiliares'!$A$239,"INVESTIMENTO","ERRO - VERIFICAR"))))</f>
        <v>FOLHA DE PESSOAL</v>
      </c>
      <c r="Z255" s="237">
        <v>4199.2</v>
      </c>
      <c r="AA255" s="237">
        <v>4199.2</v>
      </c>
      <c r="AB255" s="236"/>
      <c r="AC255" s="236"/>
    </row>
    <row r="256" spans="1:29" x14ac:dyDescent="0.25">
      <c r="A256" s="234" t="s">
        <v>459</v>
      </c>
      <c r="B256" s="54" t="s">
        <v>304</v>
      </c>
      <c r="C256" s="54" t="s">
        <v>460</v>
      </c>
      <c r="D256" t="s">
        <v>83</v>
      </c>
      <c r="E256" t="s">
        <v>105</v>
      </c>
      <c r="F256" s="33" t="str">
        <f>IFERROR(VLOOKUP(D256,'Tabelas auxiliares'!$A$3:$B$61,2,FALSE),"")</f>
        <v>SUGEPE-FOLHA - PASEP + AUX. MORADIA</v>
      </c>
      <c r="G256" s="33" t="str">
        <f>IFERROR(VLOOKUP($B256,'Tabelas auxiliares'!$A$65:$C$102,2,FALSE),"")</f>
        <v>FOLHA DE PAGAMENTO - BENEFÍCIOS</v>
      </c>
      <c r="H256" s="33" t="str">
        <f>IFERROR(VLOOKUP($B256,'Tabelas auxiliares'!$A$65:$C$102,3,FALSE),"")</f>
        <v xml:space="preserve">AUXILIO FUNERAL / CONTRATACAO POR TEMPO DETERMINADO / BENEF.ASSIST. DO SERVIDOR E DO MILITAR / AUXILIO-ALIMENTACAO / AUXILIO-TRANSPORTE / INDENIZACOES E RESTITUICOES / DESPESAS DE EXERCICIOS ANTERIORES </v>
      </c>
      <c r="I256" s="235" t="s">
        <v>470</v>
      </c>
      <c r="J256" s="235" t="s">
        <v>2491</v>
      </c>
      <c r="K256" s="235" t="s">
        <v>2492</v>
      </c>
      <c r="L256" s="235" t="s">
        <v>2493</v>
      </c>
      <c r="M256" s="235" t="s">
        <v>1365</v>
      </c>
      <c r="N256" s="235" t="s">
        <v>118</v>
      </c>
      <c r="O256" s="235" t="s">
        <v>918</v>
      </c>
      <c r="P256" s="235" t="s">
        <v>1366</v>
      </c>
      <c r="Q256" s="235" t="s">
        <v>156</v>
      </c>
      <c r="R256" s="235" t="s">
        <v>153</v>
      </c>
      <c r="S256" s="235" t="s">
        <v>107</v>
      </c>
      <c r="T256" s="235" t="s">
        <v>1222</v>
      </c>
      <c r="U256" s="235" t="s">
        <v>129</v>
      </c>
      <c r="V256" s="235" t="s">
        <v>1367</v>
      </c>
      <c r="W256" s="235" t="s">
        <v>1368</v>
      </c>
      <c r="X256" s="33" t="str">
        <f t="shared" si="3"/>
        <v>3</v>
      </c>
      <c r="Y256" s="33" t="str">
        <f>IF(T256="","",IF(AND(T256&lt;&gt;'Tabelas auxiliares'!$B$239,T256&lt;&gt;'Tabelas auxiliares'!$B$240),"FOLHA DE PESSOAL",IF(X256='Tabelas auxiliares'!$A$240,"CUSTEIO",IF(X256='Tabelas auxiliares'!$A$239,"INVESTIMENTO","ERRO - VERIFICAR"))))</f>
        <v>FOLHA DE PESSOAL</v>
      </c>
      <c r="Z256" s="237">
        <v>23.27</v>
      </c>
      <c r="AA256" s="237">
        <v>23.27</v>
      </c>
      <c r="AB256" s="236"/>
      <c r="AC256" s="236"/>
    </row>
    <row r="257" spans="1:29" x14ac:dyDescent="0.25">
      <c r="A257" s="234" t="s">
        <v>459</v>
      </c>
      <c r="B257" s="54" t="s">
        <v>279</v>
      </c>
      <c r="C257" s="54" t="s">
        <v>460</v>
      </c>
      <c r="D257" t="s">
        <v>64</v>
      </c>
      <c r="E257" t="s">
        <v>105</v>
      </c>
      <c r="F257" s="33" t="str">
        <f>IFERROR(VLOOKUP(D257,'Tabelas auxiliares'!$A$3:$B$61,2,FALSE),"")</f>
        <v>ARI - ASSESSORIA DE RELAÇÕES INTERNACIONAIS</v>
      </c>
      <c r="G257" s="33" t="str">
        <f>IFERROR(VLOOKUP($B257,'Tabelas auxiliares'!$A$65:$C$102,2,FALSE),"")</f>
        <v>INTERNACIONALIZAÇÃO</v>
      </c>
      <c r="H257" s="33" t="str">
        <f>IFERROR(VLOOKUP($B257,'Tabelas auxiliares'!$A$65:$C$102,3,FALSE),"")</f>
        <v>DIARIAS INTERNACIONAIS / PASSAGENS AEREAS INTERNACIONAIS / AUXILIO PARA EVENTOS INTERNACIONAIS / INSCRICAO PARA  EVENTOS INTERNACIONAIS / ANUIDADES ARI / ENCARGO DE CURSOS E CONCURSOS ARI / CURSOS DE LINGUAS NETEL/BOLSA DE MOBILIDADE DE ESTUDANTES ESTRANGEIROS</v>
      </c>
      <c r="I257" s="235" t="s">
        <v>2494</v>
      </c>
      <c r="J257" s="235" t="s">
        <v>2495</v>
      </c>
      <c r="K257" s="235" t="s">
        <v>2496</v>
      </c>
      <c r="L257" s="235" t="s">
        <v>2497</v>
      </c>
      <c r="M257" s="235" t="s">
        <v>2498</v>
      </c>
      <c r="N257" s="235" t="s">
        <v>154</v>
      </c>
      <c r="O257" s="235" t="s">
        <v>155</v>
      </c>
      <c r="P257" s="235" t="s">
        <v>188</v>
      </c>
      <c r="Q257" s="235" t="s">
        <v>156</v>
      </c>
      <c r="R257" s="235" t="s">
        <v>153</v>
      </c>
      <c r="S257" s="235" t="s">
        <v>801</v>
      </c>
      <c r="T257" s="235" t="s">
        <v>152</v>
      </c>
      <c r="U257" s="235" t="s">
        <v>106</v>
      </c>
      <c r="V257" s="235" t="s">
        <v>1553</v>
      </c>
      <c r="W257" s="235" t="s">
        <v>1554</v>
      </c>
      <c r="X257" s="33" t="str">
        <f t="shared" si="3"/>
        <v>3</v>
      </c>
      <c r="Y257" s="33" t="str">
        <f>IF(T257="","",IF(AND(T257&lt;&gt;'Tabelas auxiliares'!$B$239,T257&lt;&gt;'Tabelas auxiliares'!$B$240),"FOLHA DE PESSOAL",IF(X257='Tabelas auxiliares'!$A$240,"CUSTEIO",IF(X257='Tabelas auxiliares'!$A$239,"INVESTIMENTO","ERRO - VERIFICAR"))))</f>
        <v>CUSTEIO</v>
      </c>
      <c r="Z257" s="237">
        <v>1300</v>
      </c>
      <c r="AA257" s="237">
        <v>1300</v>
      </c>
      <c r="AB257" s="236"/>
      <c r="AC257" s="236"/>
    </row>
    <row r="258" spans="1:29" x14ac:dyDescent="0.25">
      <c r="A258" s="234" t="s">
        <v>459</v>
      </c>
      <c r="B258" s="54" t="s">
        <v>279</v>
      </c>
      <c r="C258" s="54" t="s">
        <v>460</v>
      </c>
      <c r="D258" t="s">
        <v>64</v>
      </c>
      <c r="E258" t="s">
        <v>105</v>
      </c>
      <c r="F258" s="33" t="str">
        <f>IFERROR(VLOOKUP(D258,'Tabelas auxiliares'!$A$3:$B$61,2,FALSE),"")</f>
        <v>ARI - ASSESSORIA DE RELAÇÕES INTERNACIONAIS</v>
      </c>
      <c r="G258" s="33" t="str">
        <f>IFERROR(VLOOKUP($B258,'Tabelas auxiliares'!$A$65:$C$102,2,FALSE),"")</f>
        <v>INTERNACIONALIZAÇÃO</v>
      </c>
      <c r="H258" s="33" t="str">
        <f>IFERROR(VLOOKUP($B258,'Tabelas auxiliares'!$A$65:$C$102,3,FALSE),"")</f>
        <v>DIARIAS INTERNACIONAIS / PASSAGENS AEREAS INTERNACIONAIS / AUXILIO PARA EVENTOS INTERNACIONAIS / INSCRICAO PARA  EVENTOS INTERNACIONAIS / ANUIDADES ARI / ENCARGO DE CURSOS E CONCURSOS ARI / CURSOS DE LINGUAS NETEL/BOLSA DE MOBILIDADE DE ESTUDANTES ESTRANGEIROS</v>
      </c>
      <c r="I258" s="235" t="s">
        <v>1771</v>
      </c>
      <c r="J258" s="235" t="s">
        <v>601</v>
      </c>
      <c r="K258" s="235" t="s">
        <v>2499</v>
      </c>
      <c r="L258" s="235" t="s">
        <v>176</v>
      </c>
      <c r="M258" s="235" t="s">
        <v>153</v>
      </c>
      <c r="N258" s="235" t="s">
        <v>154</v>
      </c>
      <c r="O258" s="235" t="s">
        <v>155</v>
      </c>
      <c r="P258" s="235" t="s">
        <v>188</v>
      </c>
      <c r="Q258" s="235" t="s">
        <v>156</v>
      </c>
      <c r="R258" s="235" t="s">
        <v>153</v>
      </c>
      <c r="S258" s="235" t="s">
        <v>462</v>
      </c>
      <c r="T258" s="235" t="s">
        <v>152</v>
      </c>
      <c r="U258" s="235" t="s">
        <v>106</v>
      </c>
      <c r="V258" s="235" t="s">
        <v>395</v>
      </c>
      <c r="W258" s="235" t="s">
        <v>439</v>
      </c>
      <c r="X258" s="33" t="str">
        <f t="shared" si="3"/>
        <v>3</v>
      </c>
      <c r="Y258" s="33" t="str">
        <f>IF(T258="","",IF(AND(T258&lt;&gt;'Tabelas auxiliares'!$B$239,T258&lt;&gt;'Tabelas auxiliares'!$B$240),"FOLHA DE PESSOAL",IF(X258='Tabelas auxiliares'!$A$240,"CUSTEIO",IF(X258='Tabelas auxiliares'!$A$239,"INVESTIMENTO","ERRO - VERIFICAR"))))</f>
        <v>CUSTEIO</v>
      </c>
      <c r="Z258" s="237">
        <v>324.39</v>
      </c>
      <c r="AA258" s="237">
        <v>324.39</v>
      </c>
      <c r="AB258" s="236"/>
      <c r="AC258" s="236"/>
    </row>
    <row r="259" spans="1:29" x14ac:dyDescent="0.25">
      <c r="A259" s="234" t="s">
        <v>459</v>
      </c>
      <c r="B259" s="54" t="s">
        <v>279</v>
      </c>
      <c r="C259" s="54" t="s">
        <v>460</v>
      </c>
      <c r="D259" t="s">
        <v>64</v>
      </c>
      <c r="E259" t="s">
        <v>105</v>
      </c>
      <c r="F259" s="33" t="str">
        <f>IFERROR(VLOOKUP(D259,'Tabelas auxiliares'!$A$3:$B$61,2,FALSE),"")</f>
        <v>ARI - ASSESSORIA DE RELAÇÕES INTERNACIONAIS</v>
      </c>
      <c r="G259" s="33" t="str">
        <f>IFERROR(VLOOKUP($B259,'Tabelas auxiliares'!$A$65:$C$102,2,FALSE),"")</f>
        <v>INTERNACIONALIZAÇÃO</v>
      </c>
      <c r="H259" s="33" t="str">
        <f>IFERROR(VLOOKUP($B259,'Tabelas auxiliares'!$A$65:$C$102,3,FALSE),"")</f>
        <v>DIARIAS INTERNACIONAIS / PASSAGENS AEREAS INTERNACIONAIS / AUXILIO PARA EVENTOS INTERNACIONAIS / INSCRICAO PARA  EVENTOS INTERNACIONAIS / ANUIDADES ARI / ENCARGO DE CURSOS E CONCURSOS ARI / CURSOS DE LINGUAS NETEL/BOLSA DE MOBILIDADE DE ESTUDANTES ESTRANGEIROS</v>
      </c>
      <c r="I259" s="235" t="s">
        <v>1951</v>
      </c>
      <c r="J259" s="235" t="s">
        <v>2500</v>
      </c>
      <c r="K259" s="235" t="s">
        <v>2501</v>
      </c>
      <c r="L259" s="235" t="s">
        <v>2502</v>
      </c>
      <c r="M259" s="235" t="s">
        <v>153</v>
      </c>
      <c r="N259" s="235" t="s">
        <v>154</v>
      </c>
      <c r="O259" s="235" t="s">
        <v>155</v>
      </c>
      <c r="P259" s="235" t="s">
        <v>188</v>
      </c>
      <c r="Q259" s="235" t="s">
        <v>156</v>
      </c>
      <c r="R259" s="235" t="s">
        <v>153</v>
      </c>
      <c r="S259" s="235" t="s">
        <v>107</v>
      </c>
      <c r="T259" s="235" t="s">
        <v>152</v>
      </c>
      <c r="U259" s="235" t="s">
        <v>106</v>
      </c>
      <c r="V259" s="235" t="s">
        <v>921</v>
      </c>
      <c r="W259" s="235" t="s">
        <v>922</v>
      </c>
      <c r="X259" s="33" t="str">
        <f t="shared" si="3"/>
        <v>3</v>
      </c>
      <c r="Y259" s="33" t="str">
        <f>IF(T259="","",IF(AND(T259&lt;&gt;'Tabelas auxiliares'!$B$239,T259&lt;&gt;'Tabelas auxiliares'!$B$240),"FOLHA DE PESSOAL",IF(X259='Tabelas auxiliares'!$A$240,"CUSTEIO",IF(X259='Tabelas auxiliares'!$A$239,"INVESTIMENTO","ERRO - VERIFICAR"))))</f>
        <v>CUSTEIO</v>
      </c>
      <c r="Z259" s="237">
        <v>13500</v>
      </c>
      <c r="AA259" s="236"/>
      <c r="AB259" s="236"/>
      <c r="AC259" s="237">
        <v>13500</v>
      </c>
    </row>
    <row r="260" spans="1:29" x14ac:dyDescent="0.25">
      <c r="A260" s="234" t="s">
        <v>459</v>
      </c>
      <c r="B260" s="54" t="s">
        <v>279</v>
      </c>
      <c r="C260" s="54" t="s">
        <v>460</v>
      </c>
      <c r="D260" t="s">
        <v>64</v>
      </c>
      <c r="E260" t="s">
        <v>105</v>
      </c>
      <c r="F260" s="33" t="str">
        <f>IFERROR(VLOOKUP(D260,'Tabelas auxiliares'!$A$3:$B$61,2,FALSE),"")</f>
        <v>ARI - ASSESSORIA DE RELAÇÕES INTERNACIONAIS</v>
      </c>
      <c r="G260" s="33" t="str">
        <f>IFERROR(VLOOKUP($B260,'Tabelas auxiliares'!$A$65:$C$102,2,FALSE),"")</f>
        <v>INTERNACIONALIZAÇÃO</v>
      </c>
      <c r="H260" s="33" t="str">
        <f>IFERROR(VLOOKUP($B260,'Tabelas auxiliares'!$A$65:$C$102,3,FALSE),"")</f>
        <v>DIARIAS INTERNACIONAIS / PASSAGENS AEREAS INTERNACIONAIS / AUXILIO PARA EVENTOS INTERNACIONAIS / INSCRICAO PARA  EVENTOS INTERNACIONAIS / ANUIDADES ARI / ENCARGO DE CURSOS E CONCURSOS ARI / CURSOS DE LINGUAS NETEL/BOLSA DE MOBILIDADE DE ESTUDANTES ESTRANGEIROS</v>
      </c>
      <c r="I260" s="235" t="s">
        <v>1951</v>
      </c>
      <c r="J260" s="235" t="s">
        <v>2503</v>
      </c>
      <c r="K260" s="235" t="s">
        <v>2504</v>
      </c>
      <c r="L260" s="235" t="s">
        <v>2505</v>
      </c>
      <c r="M260" s="235" t="s">
        <v>153</v>
      </c>
      <c r="N260" s="235" t="s">
        <v>154</v>
      </c>
      <c r="O260" s="235" t="s">
        <v>155</v>
      </c>
      <c r="P260" s="235" t="s">
        <v>188</v>
      </c>
      <c r="Q260" s="235" t="s">
        <v>156</v>
      </c>
      <c r="R260" s="235" t="s">
        <v>153</v>
      </c>
      <c r="S260" s="235" t="s">
        <v>107</v>
      </c>
      <c r="T260" s="235" t="s">
        <v>152</v>
      </c>
      <c r="U260" s="235" t="s">
        <v>106</v>
      </c>
      <c r="V260" s="235" t="s">
        <v>921</v>
      </c>
      <c r="W260" s="235" t="s">
        <v>922</v>
      </c>
      <c r="X260" s="33" t="str">
        <f t="shared" ref="X260:X323" si="4">LEFT(V260,1)</f>
        <v>3</v>
      </c>
      <c r="Y260" s="33" t="str">
        <f>IF(T260="","",IF(AND(T260&lt;&gt;'Tabelas auxiliares'!$B$239,T260&lt;&gt;'Tabelas auxiliares'!$B$240),"FOLHA DE PESSOAL",IF(X260='Tabelas auxiliares'!$A$240,"CUSTEIO",IF(X260='Tabelas auxiliares'!$A$239,"INVESTIMENTO","ERRO - VERIFICAR"))))</f>
        <v>CUSTEIO</v>
      </c>
      <c r="Z260" s="237">
        <v>9000</v>
      </c>
      <c r="AA260" s="236"/>
      <c r="AB260" s="236"/>
      <c r="AC260" s="237">
        <v>9000</v>
      </c>
    </row>
    <row r="261" spans="1:29" x14ac:dyDescent="0.25">
      <c r="A261" s="234" t="s">
        <v>459</v>
      </c>
      <c r="B261" s="54" t="s">
        <v>279</v>
      </c>
      <c r="C261" s="54" t="s">
        <v>460</v>
      </c>
      <c r="D261" t="s">
        <v>64</v>
      </c>
      <c r="E261" t="s">
        <v>105</v>
      </c>
      <c r="F261" s="33" t="str">
        <f>IFERROR(VLOOKUP(D261,'Tabelas auxiliares'!$A$3:$B$61,2,FALSE),"")</f>
        <v>ARI - ASSESSORIA DE RELAÇÕES INTERNACIONAIS</v>
      </c>
      <c r="G261" s="33" t="str">
        <f>IFERROR(VLOOKUP($B261,'Tabelas auxiliares'!$A$65:$C$102,2,FALSE),"")</f>
        <v>INTERNACIONALIZAÇÃO</v>
      </c>
      <c r="H261" s="33" t="str">
        <f>IFERROR(VLOOKUP($B261,'Tabelas auxiliares'!$A$65:$C$102,3,FALSE),"")</f>
        <v>DIARIAS INTERNACIONAIS / PASSAGENS AEREAS INTERNACIONAIS / AUXILIO PARA EVENTOS INTERNACIONAIS / INSCRICAO PARA  EVENTOS INTERNACIONAIS / ANUIDADES ARI / ENCARGO DE CURSOS E CONCURSOS ARI / CURSOS DE LINGUAS NETEL/BOLSA DE MOBILIDADE DE ESTUDANTES ESTRANGEIROS</v>
      </c>
      <c r="I261" s="235" t="s">
        <v>1837</v>
      </c>
      <c r="J261" s="235" t="s">
        <v>871</v>
      </c>
      <c r="K261" s="235" t="s">
        <v>2506</v>
      </c>
      <c r="L261" s="235" t="s">
        <v>873</v>
      </c>
      <c r="M261" s="235" t="s">
        <v>153</v>
      </c>
      <c r="N261" s="235" t="s">
        <v>154</v>
      </c>
      <c r="O261" s="235" t="s">
        <v>155</v>
      </c>
      <c r="P261" s="235" t="s">
        <v>188</v>
      </c>
      <c r="Q261" s="235" t="s">
        <v>156</v>
      </c>
      <c r="R261" s="235" t="s">
        <v>153</v>
      </c>
      <c r="S261" s="235" t="s">
        <v>107</v>
      </c>
      <c r="T261" s="235" t="s">
        <v>152</v>
      </c>
      <c r="U261" s="235" t="s">
        <v>106</v>
      </c>
      <c r="V261" s="235" t="s">
        <v>921</v>
      </c>
      <c r="W261" s="235" t="s">
        <v>922</v>
      </c>
      <c r="X261" s="33" t="str">
        <f t="shared" si="4"/>
        <v>3</v>
      </c>
      <c r="Y261" s="33" t="str">
        <f>IF(T261="","",IF(AND(T261&lt;&gt;'Tabelas auxiliares'!$B$239,T261&lt;&gt;'Tabelas auxiliares'!$B$240),"FOLHA DE PESSOAL",IF(X261='Tabelas auxiliares'!$A$240,"CUSTEIO",IF(X261='Tabelas auxiliares'!$A$239,"INVESTIMENTO","ERRO - VERIFICAR"))))</f>
        <v>CUSTEIO</v>
      </c>
      <c r="Z261" s="237">
        <v>93500</v>
      </c>
      <c r="AA261" s="237">
        <v>5500</v>
      </c>
      <c r="AB261" s="236"/>
      <c r="AC261" s="237">
        <v>88000</v>
      </c>
    </row>
    <row r="262" spans="1:29" x14ac:dyDescent="0.25">
      <c r="A262" s="234" t="s">
        <v>459</v>
      </c>
      <c r="B262" s="54" t="s">
        <v>279</v>
      </c>
      <c r="C262" s="54" t="s">
        <v>460</v>
      </c>
      <c r="D262" t="s">
        <v>64</v>
      </c>
      <c r="E262" t="s">
        <v>105</v>
      </c>
      <c r="F262" s="33" t="str">
        <f>IFERROR(VLOOKUP(D262,'Tabelas auxiliares'!$A$3:$B$61,2,FALSE),"")</f>
        <v>ARI - ASSESSORIA DE RELAÇÕES INTERNACIONAIS</v>
      </c>
      <c r="G262" s="33" t="str">
        <f>IFERROR(VLOOKUP($B262,'Tabelas auxiliares'!$A$65:$C$102,2,FALSE),"")</f>
        <v>INTERNACIONALIZAÇÃO</v>
      </c>
      <c r="H262" s="33" t="str">
        <f>IFERROR(VLOOKUP($B262,'Tabelas auxiliares'!$A$65:$C$102,3,FALSE),"")</f>
        <v>DIARIAS INTERNACIONAIS / PASSAGENS AEREAS INTERNACIONAIS / AUXILIO PARA EVENTOS INTERNACIONAIS / INSCRICAO PARA  EVENTOS INTERNACIONAIS / ANUIDADES ARI / ENCARGO DE CURSOS E CONCURSOS ARI / CURSOS DE LINGUAS NETEL/BOLSA DE MOBILIDADE DE ESTUDANTES ESTRANGEIROS</v>
      </c>
      <c r="I262" s="235" t="s">
        <v>1837</v>
      </c>
      <c r="J262" s="235" t="s">
        <v>1441</v>
      </c>
      <c r="K262" s="235" t="s">
        <v>2507</v>
      </c>
      <c r="L262" s="235" t="s">
        <v>2004</v>
      </c>
      <c r="M262" s="235" t="s">
        <v>153</v>
      </c>
      <c r="N262" s="235" t="s">
        <v>154</v>
      </c>
      <c r="O262" s="235" t="s">
        <v>155</v>
      </c>
      <c r="P262" s="235" t="s">
        <v>188</v>
      </c>
      <c r="Q262" s="235" t="s">
        <v>156</v>
      </c>
      <c r="R262" s="235" t="s">
        <v>153</v>
      </c>
      <c r="S262" s="235" t="s">
        <v>107</v>
      </c>
      <c r="T262" s="235" t="s">
        <v>152</v>
      </c>
      <c r="U262" s="235" t="s">
        <v>106</v>
      </c>
      <c r="V262" s="235" t="s">
        <v>921</v>
      </c>
      <c r="W262" s="235" t="s">
        <v>922</v>
      </c>
      <c r="X262" s="33" t="str">
        <f t="shared" si="4"/>
        <v>3</v>
      </c>
      <c r="Y262" s="33" t="str">
        <f>IF(T262="","",IF(AND(T262&lt;&gt;'Tabelas auxiliares'!$B$239,T262&lt;&gt;'Tabelas auxiliares'!$B$240),"FOLHA DE PESSOAL",IF(X262='Tabelas auxiliares'!$A$240,"CUSTEIO",IF(X262='Tabelas auxiliares'!$A$239,"INVESTIMENTO","ERRO - VERIFICAR"))))</f>
        <v>CUSTEIO</v>
      </c>
      <c r="Z262" s="237">
        <v>10500</v>
      </c>
      <c r="AA262" s="236"/>
      <c r="AB262" s="236"/>
      <c r="AC262" s="237">
        <v>10500</v>
      </c>
    </row>
    <row r="263" spans="1:29" x14ac:dyDescent="0.25">
      <c r="A263" s="234" t="s">
        <v>459</v>
      </c>
      <c r="B263" s="54" t="s">
        <v>279</v>
      </c>
      <c r="C263" s="54" t="s">
        <v>460</v>
      </c>
      <c r="D263" t="s">
        <v>64</v>
      </c>
      <c r="E263" t="s">
        <v>105</v>
      </c>
      <c r="F263" s="33" t="str">
        <f>IFERROR(VLOOKUP(D263,'Tabelas auxiliares'!$A$3:$B$61,2,FALSE),"")</f>
        <v>ARI - ASSESSORIA DE RELAÇÕES INTERNACIONAIS</v>
      </c>
      <c r="G263" s="33" t="str">
        <f>IFERROR(VLOOKUP($B263,'Tabelas auxiliares'!$A$65:$C$102,2,FALSE),"")</f>
        <v>INTERNACIONALIZAÇÃO</v>
      </c>
      <c r="H263" s="33" t="str">
        <f>IFERROR(VLOOKUP($B263,'Tabelas auxiliares'!$A$65:$C$102,3,FALSE),"")</f>
        <v>DIARIAS INTERNACIONAIS / PASSAGENS AEREAS INTERNACIONAIS / AUXILIO PARA EVENTOS INTERNACIONAIS / INSCRICAO PARA  EVENTOS INTERNACIONAIS / ANUIDADES ARI / ENCARGO DE CURSOS E CONCURSOS ARI / CURSOS DE LINGUAS NETEL/BOLSA DE MOBILIDADE DE ESTUDANTES ESTRANGEIROS</v>
      </c>
      <c r="I263" s="235" t="s">
        <v>2508</v>
      </c>
      <c r="J263" s="235" t="s">
        <v>2509</v>
      </c>
      <c r="K263" s="235" t="s">
        <v>2510</v>
      </c>
      <c r="L263" s="235" t="s">
        <v>2511</v>
      </c>
      <c r="M263" s="235" t="s">
        <v>153</v>
      </c>
      <c r="N263" s="235" t="s">
        <v>154</v>
      </c>
      <c r="O263" s="235" t="s">
        <v>155</v>
      </c>
      <c r="P263" s="235" t="s">
        <v>188</v>
      </c>
      <c r="Q263" s="235" t="s">
        <v>156</v>
      </c>
      <c r="R263" s="235" t="s">
        <v>153</v>
      </c>
      <c r="S263" s="235" t="s">
        <v>107</v>
      </c>
      <c r="T263" s="235" t="s">
        <v>152</v>
      </c>
      <c r="U263" s="235" t="s">
        <v>106</v>
      </c>
      <c r="V263" s="235" t="s">
        <v>921</v>
      </c>
      <c r="W263" s="235" t="s">
        <v>922</v>
      </c>
      <c r="X263" s="33" t="str">
        <f t="shared" si="4"/>
        <v>3</v>
      </c>
      <c r="Y263" s="33" t="str">
        <f>IF(T263="","",IF(AND(T263&lt;&gt;'Tabelas auxiliares'!$B$239,T263&lt;&gt;'Tabelas auxiliares'!$B$240),"FOLHA DE PESSOAL",IF(X263='Tabelas auxiliares'!$A$240,"CUSTEIO",IF(X263='Tabelas auxiliares'!$A$239,"INVESTIMENTO","ERRO - VERIFICAR"))))</f>
        <v>CUSTEIO</v>
      </c>
      <c r="Z263" s="237">
        <v>10500</v>
      </c>
      <c r="AA263" s="237">
        <v>7000</v>
      </c>
      <c r="AB263" s="236"/>
      <c r="AC263" s="237">
        <v>3500</v>
      </c>
    </row>
    <row r="264" spans="1:29" x14ac:dyDescent="0.25">
      <c r="A264" s="234" t="s">
        <v>459</v>
      </c>
      <c r="B264" s="54" t="s">
        <v>279</v>
      </c>
      <c r="C264" s="54" t="s">
        <v>460</v>
      </c>
      <c r="D264" t="s">
        <v>64</v>
      </c>
      <c r="E264" t="s">
        <v>105</v>
      </c>
      <c r="F264" s="33" t="str">
        <f>IFERROR(VLOOKUP(D264,'Tabelas auxiliares'!$A$3:$B$61,2,FALSE),"")</f>
        <v>ARI - ASSESSORIA DE RELAÇÕES INTERNACIONAIS</v>
      </c>
      <c r="G264" s="33" t="str">
        <f>IFERROR(VLOOKUP($B264,'Tabelas auxiliares'!$A$65:$C$102,2,FALSE),"")</f>
        <v>INTERNACIONALIZAÇÃO</v>
      </c>
      <c r="H264" s="33" t="str">
        <f>IFERROR(VLOOKUP($B264,'Tabelas auxiliares'!$A$65:$C$102,3,FALSE),"")</f>
        <v>DIARIAS INTERNACIONAIS / PASSAGENS AEREAS INTERNACIONAIS / AUXILIO PARA EVENTOS INTERNACIONAIS / INSCRICAO PARA  EVENTOS INTERNACIONAIS / ANUIDADES ARI / ENCARGO DE CURSOS E CONCURSOS ARI / CURSOS DE LINGUAS NETEL/BOLSA DE MOBILIDADE DE ESTUDANTES ESTRANGEIROS</v>
      </c>
      <c r="I264" s="235" t="s">
        <v>2508</v>
      </c>
      <c r="J264" s="235" t="s">
        <v>2512</v>
      </c>
      <c r="K264" s="235" t="s">
        <v>2513</v>
      </c>
      <c r="L264" s="235" t="s">
        <v>2514</v>
      </c>
      <c r="M264" s="235" t="s">
        <v>153</v>
      </c>
      <c r="N264" s="235" t="s">
        <v>154</v>
      </c>
      <c r="O264" s="235" t="s">
        <v>155</v>
      </c>
      <c r="P264" s="235" t="s">
        <v>188</v>
      </c>
      <c r="Q264" s="235" t="s">
        <v>156</v>
      </c>
      <c r="R264" s="235" t="s">
        <v>153</v>
      </c>
      <c r="S264" s="235" t="s">
        <v>107</v>
      </c>
      <c r="T264" s="235" t="s">
        <v>152</v>
      </c>
      <c r="U264" s="235" t="s">
        <v>106</v>
      </c>
      <c r="V264" s="235" t="s">
        <v>2197</v>
      </c>
      <c r="W264" s="235" t="s">
        <v>2198</v>
      </c>
      <c r="X264" s="33" t="str">
        <f t="shared" si="4"/>
        <v>3</v>
      </c>
      <c r="Y264" s="33" t="str">
        <f>IF(T264="","",IF(AND(T264&lt;&gt;'Tabelas auxiliares'!$B$239,T264&lt;&gt;'Tabelas auxiliares'!$B$240),"FOLHA DE PESSOAL",IF(X264='Tabelas auxiliares'!$A$240,"CUSTEIO",IF(X264='Tabelas auxiliares'!$A$239,"INVESTIMENTO","ERRO - VERIFICAR"))))</f>
        <v>CUSTEIO</v>
      </c>
      <c r="Z264" s="237">
        <v>5000</v>
      </c>
      <c r="AA264" s="236"/>
      <c r="AB264" s="236"/>
      <c r="AC264" s="237">
        <v>5000</v>
      </c>
    </row>
    <row r="265" spans="1:29" x14ac:dyDescent="0.25">
      <c r="A265" s="234" t="s">
        <v>459</v>
      </c>
      <c r="B265" s="54" t="s">
        <v>279</v>
      </c>
      <c r="C265" s="54" t="s">
        <v>460</v>
      </c>
      <c r="D265" t="s">
        <v>64</v>
      </c>
      <c r="E265" t="s">
        <v>105</v>
      </c>
      <c r="F265" s="33" t="str">
        <f>IFERROR(VLOOKUP(D265,'Tabelas auxiliares'!$A$3:$B$61,2,FALSE),"")</f>
        <v>ARI - ASSESSORIA DE RELAÇÕES INTERNACIONAIS</v>
      </c>
      <c r="G265" s="33" t="str">
        <f>IFERROR(VLOOKUP($B265,'Tabelas auxiliares'!$A$65:$C$102,2,FALSE),"")</f>
        <v>INTERNACIONALIZAÇÃO</v>
      </c>
      <c r="H265" s="33" t="str">
        <f>IFERROR(VLOOKUP($B265,'Tabelas auxiliares'!$A$65:$C$102,3,FALSE),"")</f>
        <v>DIARIAS INTERNACIONAIS / PASSAGENS AEREAS INTERNACIONAIS / AUXILIO PARA EVENTOS INTERNACIONAIS / INSCRICAO PARA  EVENTOS INTERNACIONAIS / ANUIDADES ARI / ENCARGO DE CURSOS E CONCURSOS ARI / CURSOS DE LINGUAS NETEL/BOLSA DE MOBILIDADE DE ESTUDANTES ESTRANGEIROS</v>
      </c>
      <c r="I265" s="235" t="s">
        <v>2508</v>
      </c>
      <c r="J265" s="235" t="s">
        <v>2515</v>
      </c>
      <c r="K265" s="235" t="s">
        <v>2516</v>
      </c>
      <c r="L265" s="235" t="s">
        <v>2517</v>
      </c>
      <c r="M265" s="235" t="s">
        <v>153</v>
      </c>
      <c r="N265" s="235" t="s">
        <v>154</v>
      </c>
      <c r="O265" s="235" t="s">
        <v>155</v>
      </c>
      <c r="P265" s="235" t="s">
        <v>188</v>
      </c>
      <c r="Q265" s="235" t="s">
        <v>156</v>
      </c>
      <c r="R265" s="235" t="s">
        <v>153</v>
      </c>
      <c r="S265" s="235" t="s">
        <v>107</v>
      </c>
      <c r="T265" s="235" t="s">
        <v>152</v>
      </c>
      <c r="U265" s="235" t="s">
        <v>106</v>
      </c>
      <c r="V265" s="235" t="s">
        <v>921</v>
      </c>
      <c r="W265" s="235" t="s">
        <v>922</v>
      </c>
      <c r="X265" s="33" t="str">
        <f t="shared" si="4"/>
        <v>3</v>
      </c>
      <c r="Y265" s="33" t="str">
        <f>IF(T265="","",IF(AND(T265&lt;&gt;'Tabelas auxiliares'!$B$239,T265&lt;&gt;'Tabelas auxiliares'!$B$240),"FOLHA DE PESSOAL",IF(X265='Tabelas auxiliares'!$A$240,"CUSTEIO",IF(X265='Tabelas auxiliares'!$A$239,"INVESTIMENTO","ERRO - VERIFICAR"))))</f>
        <v>CUSTEIO</v>
      </c>
      <c r="Z265" s="237">
        <v>1504.5</v>
      </c>
      <c r="AA265" s="236"/>
      <c r="AB265" s="236"/>
      <c r="AC265" s="237">
        <v>1504.5</v>
      </c>
    </row>
    <row r="266" spans="1:29" x14ac:dyDescent="0.25">
      <c r="A266" s="234" t="s">
        <v>459</v>
      </c>
      <c r="B266" s="54" t="s">
        <v>279</v>
      </c>
      <c r="C266" s="54" t="s">
        <v>1758</v>
      </c>
      <c r="D266" t="s">
        <v>76</v>
      </c>
      <c r="E266" t="s">
        <v>105</v>
      </c>
      <c r="F266" s="33" t="str">
        <f>IFERROR(VLOOKUP(D266,'Tabelas auxiliares'!$A$3:$B$61,2,FALSE),"")</f>
        <v>NETEL - NÚCLEO EDUCACIONAL DE TECNOLOGIAS E LÍNGUAS</v>
      </c>
      <c r="G266" s="33" t="str">
        <f>IFERROR(VLOOKUP($B266,'Tabelas auxiliares'!$A$65:$C$102,2,FALSE),"")</f>
        <v>INTERNACIONALIZAÇÃO</v>
      </c>
      <c r="H266" s="33" t="str">
        <f>IFERROR(VLOOKUP($B266,'Tabelas auxiliares'!$A$65:$C$102,3,FALSE),"")</f>
        <v>DIARIAS INTERNACIONAIS / PASSAGENS AEREAS INTERNACIONAIS / AUXILIO PARA EVENTOS INTERNACIONAIS / INSCRICAO PARA  EVENTOS INTERNACIONAIS / ANUIDADES ARI / ENCARGO DE CURSOS E CONCURSOS ARI / CURSOS DE LINGUAS NETEL/BOLSA DE MOBILIDADE DE ESTUDANTES ESTRANGEIROS</v>
      </c>
      <c r="I266" s="235" t="s">
        <v>2518</v>
      </c>
      <c r="J266" s="235" t="s">
        <v>2519</v>
      </c>
      <c r="K266" s="235" t="s">
        <v>2520</v>
      </c>
      <c r="L266" s="235" t="s">
        <v>2521</v>
      </c>
      <c r="M266" s="235" t="s">
        <v>153</v>
      </c>
      <c r="N266" s="235" t="s">
        <v>157</v>
      </c>
      <c r="O266" s="235" t="s">
        <v>2522</v>
      </c>
      <c r="P266" s="235" t="s">
        <v>2523</v>
      </c>
      <c r="Q266" s="235" t="s">
        <v>156</v>
      </c>
      <c r="R266" s="235" t="s">
        <v>153</v>
      </c>
      <c r="S266" s="235" t="s">
        <v>107</v>
      </c>
      <c r="T266" s="235" t="s">
        <v>152</v>
      </c>
      <c r="U266" s="235" t="s">
        <v>2524</v>
      </c>
      <c r="V266" s="235" t="s">
        <v>921</v>
      </c>
      <c r="W266" s="235" t="s">
        <v>922</v>
      </c>
      <c r="X266" s="33" t="str">
        <f t="shared" si="4"/>
        <v>3</v>
      </c>
      <c r="Y266" s="33" t="str">
        <f>IF(T266="","",IF(AND(T266&lt;&gt;'Tabelas auxiliares'!$B$239,T266&lt;&gt;'Tabelas auxiliares'!$B$240),"FOLHA DE PESSOAL",IF(X266='Tabelas auxiliares'!$A$240,"CUSTEIO",IF(X266='Tabelas auxiliares'!$A$239,"INVESTIMENTO","ERRO - VERIFICAR"))))</f>
        <v>CUSTEIO</v>
      </c>
      <c r="Z266" s="237">
        <v>4200</v>
      </c>
      <c r="AA266" s="237">
        <v>1400</v>
      </c>
      <c r="AB266" s="237">
        <v>700</v>
      </c>
      <c r="AC266" s="237">
        <v>2100</v>
      </c>
    </row>
    <row r="267" spans="1:29" x14ac:dyDescent="0.25">
      <c r="A267" s="234" t="s">
        <v>459</v>
      </c>
      <c r="B267" s="54" t="s">
        <v>279</v>
      </c>
      <c r="C267" s="54" t="s">
        <v>1758</v>
      </c>
      <c r="D267" t="s">
        <v>76</v>
      </c>
      <c r="E267" t="s">
        <v>105</v>
      </c>
      <c r="F267" s="33" t="str">
        <f>IFERROR(VLOOKUP(D267,'Tabelas auxiliares'!$A$3:$B$61,2,FALSE),"")</f>
        <v>NETEL - NÚCLEO EDUCACIONAL DE TECNOLOGIAS E LÍNGUAS</v>
      </c>
      <c r="G267" s="33" t="str">
        <f>IFERROR(VLOOKUP($B267,'Tabelas auxiliares'!$A$65:$C$102,2,FALSE),"")</f>
        <v>INTERNACIONALIZAÇÃO</v>
      </c>
      <c r="H267" s="33" t="str">
        <f>IFERROR(VLOOKUP($B267,'Tabelas auxiliares'!$A$65:$C$102,3,FALSE),"")</f>
        <v>DIARIAS INTERNACIONAIS / PASSAGENS AEREAS INTERNACIONAIS / AUXILIO PARA EVENTOS INTERNACIONAIS / INSCRICAO PARA  EVENTOS INTERNACIONAIS / ANUIDADES ARI / ENCARGO DE CURSOS E CONCURSOS ARI / CURSOS DE LINGUAS NETEL/BOLSA DE MOBILIDADE DE ESTUDANTES ESTRANGEIROS</v>
      </c>
      <c r="I267" s="235" t="s">
        <v>2518</v>
      </c>
      <c r="J267" s="235" t="s">
        <v>2519</v>
      </c>
      <c r="K267" s="235" t="s">
        <v>2525</v>
      </c>
      <c r="L267" s="235" t="s">
        <v>2521</v>
      </c>
      <c r="M267" s="235" t="s">
        <v>153</v>
      </c>
      <c r="N267" s="235" t="s">
        <v>157</v>
      </c>
      <c r="O267" s="235" t="s">
        <v>2522</v>
      </c>
      <c r="P267" s="235" t="s">
        <v>2523</v>
      </c>
      <c r="Q267" s="235" t="s">
        <v>156</v>
      </c>
      <c r="R267" s="235" t="s">
        <v>153</v>
      </c>
      <c r="S267" s="235" t="s">
        <v>107</v>
      </c>
      <c r="T267" s="235" t="s">
        <v>152</v>
      </c>
      <c r="U267" s="235" t="s">
        <v>2524</v>
      </c>
      <c r="V267" s="235" t="s">
        <v>921</v>
      </c>
      <c r="W267" s="235" t="s">
        <v>922</v>
      </c>
      <c r="X267" s="33" t="str">
        <f t="shared" si="4"/>
        <v>3</v>
      </c>
      <c r="Y267" s="33" t="str">
        <f>IF(T267="","",IF(AND(T267&lt;&gt;'Tabelas auxiliares'!$B$239,T267&lt;&gt;'Tabelas auxiliares'!$B$240),"FOLHA DE PESSOAL",IF(X267='Tabelas auxiliares'!$A$240,"CUSTEIO",IF(X267='Tabelas auxiliares'!$A$239,"INVESTIMENTO","ERRO - VERIFICAR"))))</f>
        <v>CUSTEIO</v>
      </c>
      <c r="Z267" s="237">
        <v>11000</v>
      </c>
      <c r="AA267" s="237">
        <v>7700</v>
      </c>
      <c r="AB267" s="237">
        <v>1100</v>
      </c>
      <c r="AC267" s="237">
        <v>2200</v>
      </c>
    </row>
    <row r="268" spans="1:29" x14ac:dyDescent="0.25">
      <c r="A268" s="234" t="s">
        <v>459</v>
      </c>
      <c r="B268" s="54" t="s">
        <v>280</v>
      </c>
      <c r="C268" s="54" t="s">
        <v>460</v>
      </c>
      <c r="D268" t="s">
        <v>8</v>
      </c>
      <c r="E268" t="s">
        <v>105</v>
      </c>
      <c r="F268" s="33" t="str">
        <f>IFERROR(VLOOKUP(D268,'Tabelas auxiliares'!$A$3:$B$61,2,FALSE),"")</f>
        <v>PROPES - PRÓ-REITORIA DE PESQUISA / CEM</v>
      </c>
      <c r="G268" s="33" t="str">
        <f>IFERROR(VLOOKUP($B268,'Tabelas auxiliares'!$A$65:$C$102,2,FALSE),"")</f>
        <v>LIMPEZA E COPEIRAGEM</v>
      </c>
      <c r="H268" s="33" t="str">
        <f>IFERROR(VLOOKUP($B268,'Tabelas auxiliares'!$A$65:$C$102,3,FALSE),"")</f>
        <v>LIMPEZA / COPEIRAGEM / COLETA DE LIXO INFECTANTE /MATERIAIS DE LIMPEZA (PAPEL TOALHA, HIGIÊNICO) / COPA (AÇUCAR, CAFÉ, COPOS)/BOMBONAS RESÍDUOS QUÍMICOS</v>
      </c>
      <c r="I268" s="235" t="s">
        <v>2526</v>
      </c>
      <c r="J268" s="235" t="s">
        <v>2527</v>
      </c>
      <c r="K268" s="235" t="s">
        <v>2528</v>
      </c>
      <c r="L268" s="235" t="s">
        <v>2529</v>
      </c>
      <c r="M268" s="235" t="s">
        <v>1469</v>
      </c>
      <c r="N268" s="235" t="s">
        <v>154</v>
      </c>
      <c r="O268" s="235" t="s">
        <v>155</v>
      </c>
      <c r="P268" s="235" t="s">
        <v>188</v>
      </c>
      <c r="Q268" s="235" t="s">
        <v>156</v>
      </c>
      <c r="R268" s="235" t="s">
        <v>153</v>
      </c>
      <c r="S268" s="235" t="s">
        <v>107</v>
      </c>
      <c r="T268" s="235" t="s">
        <v>152</v>
      </c>
      <c r="U268" s="235" t="s">
        <v>106</v>
      </c>
      <c r="V268" s="235" t="s">
        <v>1470</v>
      </c>
      <c r="W268" s="235" t="s">
        <v>1471</v>
      </c>
      <c r="X268" s="33" t="str">
        <f t="shared" si="4"/>
        <v>3</v>
      </c>
      <c r="Y268" s="33" t="str">
        <f>IF(T268="","",IF(AND(T268&lt;&gt;'Tabelas auxiliares'!$B$239,T268&lt;&gt;'Tabelas auxiliares'!$B$240),"FOLHA DE PESSOAL",IF(X268='Tabelas auxiliares'!$A$240,"CUSTEIO",IF(X268='Tabelas auxiliares'!$A$239,"INVESTIMENTO","ERRO - VERIFICAR"))))</f>
        <v>CUSTEIO</v>
      </c>
      <c r="Z268" s="237">
        <v>49.25</v>
      </c>
      <c r="AA268" s="236"/>
      <c r="AB268" s="236"/>
      <c r="AC268" s="236"/>
    </row>
    <row r="269" spans="1:29" x14ac:dyDescent="0.25">
      <c r="A269" s="234" t="s">
        <v>459</v>
      </c>
      <c r="B269" s="54" t="s">
        <v>280</v>
      </c>
      <c r="C269" s="54" t="s">
        <v>460</v>
      </c>
      <c r="D269" t="s">
        <v>8</v>
      </c>
      <c r="E269" t="s">
        <v>105</v>
      </c>
      <c r="F269" s="33" t="str">
        <f>IFERROR(VLOOKUP(D269,'Tabelas auxiliares'!$A$3:$B$61,2,FALSE),"")</f>
        <v>PROPES - PRÓ-REITORIA DE PESQUISA / CEM</v>
      </c>
      <c r="G269" s="33" t="str">
        <f>IFERROR(VLOOKUP($B269,'Tabelas auxiliares'!$A$65:$C$102,2,FALSE),"")</f>
        <v>LIMPEZA E COPEIRAGEM</v>
      </c>
      <c r="H269" s="33" t="str">
        <f>IFERROR(VLOOKUP($B269,'Tabelas auxiliares'!$A$65:$C$102,3,FALSE),"")</f>
        <v>LIMPEZA / COPEIRAGEM / COLETA DE LIXO INFECTANTE /MATERIAIS DE LIMPEZA (PAPEL TOALHA, HIGIÊNICO) / COPA (AÇUCAR, CAFÉ, COPOS)/BOMBONAS RESÍDUOS QUÍMICOS</v>
      </c>
      <c r="I269" s="235" t="s">
        <v>2530</v>
      </c>
      <c r="J269" s="235" t="s">
        <v>2531</v>
      </c>
      <c r="K269" s="235" t="s">
        <v>2532</v>
      </c>
      <c r="L269" s="235" t="s">
        <v>2533</v>
      </c>
      <c r="M269" s="235" t="s">
        <v>1469</v>
      </c>
      <c r="N269" s="235" t="s">
        <v>154</v>
      </c>
      <c r="O269" s="235" t="s">
        <v>155</v>
      </c>
      <c r="P269" s="235" t="s">
        <v>188</v>
      </c>
      <c r="Q269" s="235" t="s">
        <v>156</v>
      </c>
      <c r="R269" s="235" t="s">
        <v>153</v>
      </c>
      <c r="S269" s="235" t="s">
        <v>107</v>
      </c>
      <c r="T269" s="235" t="s">
        <v>152</v>
      </c>
      <c r="U269" s="235" t="s">
        <v>106</v>
      </c>
      <c r="V269" s="235" t="s">
        <v>1470</v>
      </c>
      <c r="W269" s="235" t="s">
        <v>1471</v>
      </c>
      <c r="X269" s="33" t="str">
        <f t="shared" si="4"/>
        <v>3</v>
      </c>
      <c r="Y269" s="33" t="str">
        <f>IF(T269="","",IF(AND(T269&lt;&gt;'Tabelas auxiliares'!$B$239,T269&lt;&gt;'Tabelas auxiliares'!$B$240),"FOLHA DE PESSOAL",IF(X269='Tabelas auxiliares'!$A$240,"CUSTEIO",IF(X269='Tabelas auxiliares'!$A$239,"INVESTIMENTO","ERRO - VERIFICAR"))))</f>
        <v>CUSTEIO</v>
      </c>
      <c r="Z269" s="237">
        <v>378.78</v>
      </c>
      <c r="AA269" s="236"/>
      <c r="AB269" s="236"/>
      <c r="AC269" s="236"/>
    </row>
    <row r="270" spans="1:29" x14ac:dyDescent="0.25">
      <c r="A270" s="234" t="s">
        <v>459</v>
      </c>
      <c r="B270" s="54" t="s">
        <v>280</v>
      </c>
      <c r="C270" s="54" t="s">
        <v>460</v>
      </c>
      <c r="D270" t="s">
        <v>28</v>
      </c>
      <c r="E270" t="s">
        <v>105</v>
      </c>
      <c r="F270" s="33" t="str">
        <f>IFERROR(VLOOKUP(D270,'Tabelas auxiliares'!$A$3:$B$61,2,FALSE),"")</f>
        <v>PU - PREFEITURA UNIVERSITÁRIA</v>
      </c>
      <c r="G270" s="33" t="str">
        <f>IFERROR(VLOOKUP($B270,'Tabelas auxiliares'!$A$65:$C$102,2,FALSE),"")</f>
        <v>LIMPEZA E COPEIRAGEM</v>
      </c>
      <c r="H270" s="33" t="str">
        <f>IFERROR(VLOOKUP($B270,'Tabelas auxiliares'!$A$65:$C$102,3,FALSE),"")</f>
        <v>LIMPEZA / COPEIRAGEM / COLETA DE LIXO INFECTANTE /MATERIAIS DE LIMPEZA (PAPEL TOALHA, HIGIÊNICO) / COPA (AÇUCAR, CAFÉ, COPOS)/BOMBONAS RESÍDUOS QUÍMICOS</v>
      </c>
      <c r="I270" s="235" t="s">
        <v>2534</v>
      </c>
      <c r="J270" s="235" t="s">
        <v>2535</v>
      </c>
      <c r="K270" s="235" t="s">
        <v>2536</v>
      </c>
      <c r="L270" s="235" t="s">
        <v>2537</v>
      </c>
      <c r="M270" s="235" t="s">
        <v>2538</v>
      </c>
      <c r="N270" s="235" t="s">
        <v>154</v>
      </c>
      <c r="O270" s="235" t="s">
        <v>155</v>
      </c>
      <c r="P270" s="235" t="s">
        <v>188</v>
      </c>
      <c r="Q270" s="235" t="s">
        <v>156</v>
      </c>
      <c r="R270" s="235" t="s">
        <v>153</v>
      </c>
      <c r="S270" s="235" t="s">
        <v>107</v>
      </c>
      <c r="T270" s="235" t="s">
        <v>152</v>
      </c>
      <c r="U270" s="235" t="s">
        <v>106</v>
      </c>
      <c r="V270" s="235" t="s">
        <v>1476</v>
      </c>
      <c r="W270" s="235" t="s">
        <v>1477</v>
      </c>
      <c r="X270" s="33" t="str">
        <f t="shared" si="4"/>
        <v>3</v>
      </c>
      <c r="Y270" s="33" t="str">
        <f>IF(T270="","",IF(AND(T270&lt;&gt;'Tabelas auxiliares'!$B$239,T270&lt;&gt;'Tabelas auxiliares'!$B$240),"FOLHA DE PESSOAL",IF(X270='Tabelas auxiliares'!$A$240,"CUSTEIO",IF(X270='Tabelas auxiliares'!$A$239,"INVESTIMENTO","ERRO - VERIFICAR"))))</f>
        <v>CUSTEIO</v>
      </c>
      <c r="Z270" s="237">
        <v>19576.02</v>
      </c>
      <c r="AA270" s="237">
        <v>19576.02</v>
      </c>
      <c r="AB270" s="236"/>
      <c r="AC270" s="236"/>
    </row>
    <row r="271" spans="1:29" x14ac:dyDescent="0.25">
      <c r="A271" s="234" t="s">
        <v>459</v>
      </c>
      <c r="B271" s="54" t="s">
        <v>280</v>
      </c>
      <c r="C271" s="54" t="s">
        <v>460</v>
      </c>
      <c r="D271" t="s">
        <v>28</v>
      </c>
      <c r="E271" t="s">
        <v>105</v>
      </c>
      <c r="F271" s="33" t="str">
        <f>IFERROR(VLOOKUP(D271,'Tabelas auxiliares'!$A$3:$B$61,2,FALSE),"")</f>
        <v>PU - PREFEITURA UNIVERSITÁRIA</v>
      </c>
      <c r="G271" s="33" t="str">
        <f>IFERROR(VLOOKUP($B271,'Tabelas auxiliares'!$A$65:$C$102,2,FALSE),"")</f>
        <v>LIMPEZA E COPEIRAGEM</v>
      </c>
      <c r="H271" s="33" t="str">
        <f>IFERROR(VLOOKUP($B271,'Tabelas auxiliares'!$A$65:$C$102,3,FALSE),"")</f>
        <v>LIMPEZA / COPEIRAGEM / COLETA DE LIXO INFECTANTE /MATERIAIS DE LIMPEZA (PAPEL TOALHA, HIGIÊNICO) / COPA (AÇUCAR, CAFÉ, COPOS)/BOMBONAS RESÍDUOS QUÍMICOS</v>
      </c>
      <c r="I271" s="235" t="s">
        <v>2539</v>
      </c>
      <c r="J271" s="235" t="s">
        <v>2540</v>
      </c>
      <c r="K271" s="235" t="s">
        <v>2541</v>
      </c>
      <c r="L271" s="235" t="s">
        <v>2542</v>
      </c>
      <c r="M271" s="235" t="s">
        <v>2543</v>
      </c>
      <c r="N271" s="235" t="s">
        <v>1176</v>
      </c>
      <c r="O271" s="235" t="s">
        <v>155</v>
      </c>
      <c r="P271" s="235" t="s">
        <v>1177</v>
      </c>
      <c r="Q271" s="235" t="s">
        <v>156</v>
      </c>
      <c r="R271" s="235" t="s">
        <v>153</v>
      </c>
      <c r="S271" s="235" t="s">
        <v>107</v>
      </c>
      <c r="T271" s="235" t="s">
        <v>152</v>
      </c>
      <c r="U271" s="235" t="s">
        <v>1970</v>
      </c>
      <c r="V271" s="235" t="s">
        <v>1178</v>
      </c>
      <c r="W271" s="235" t="s">
        <v>1179</v>
      </c>
      <c r="X271" s="33" t="str">
        <f t="shared" si="4"/>
        <v>4</v>
      </c>
      <c r="Y271" s="33" t="str">
        <f>IF(T271="","",IF(AND(T271&lt;&gt;'Tabelas auxiliares'!$B$239,T271&lt;&gt;'Tabelas auxiliares'!$B$240),"FOLHA DE PESSOAL",IF(X271='Tabelas auxiliares'!$A$240,"CUSTEIO",IF(X271='Tabelas auxiliares'!$A$239,"INVESTIMENTO","ERRO - VERIFICAR"))))</f>
        <v>INVESTIMENTO</v>
      </c>
      <c r="Z271" s="237">
        <v>3429.18</v>
      </c>
      <c r="AA271" s="237">
        <v>3429.18</v>
      </c>
      <c r="AB271" s="236"/>
      <c r="AC271" s="236"/>
    </row>
    <row r="272" spans="1:29" x14ac:dyDescent="0.25">
      <c r="A272" s="234" t="s">
        <v>459</v>
      </c>
      <c r="B272" s="54" t="s">
        <v>280</v>
      </c>
      <c r="C272" s="54" t="s">
        <v>460</v>
      </c>
      <c r="D272" t="s">
        <v>28</v>
      </c>
      <c r="E272" t="s">
        <v>105</v>
      </c>
      <c r="F272" s="33" t="str">
        <f>IFERROR(VLOOKUP(D272,'Tabelas auxiliares'!$A$3:$B$61,2,FALSE),"")</f>
        <v>PU - PREFEITURA UNIVERSITÁRIA</v>
      </c>
      <c r="G272" s="33" t="str">
        <f>IFERROR(VLOOKUP($B272,'Tabelas auxiliares'!$A$65:$C$102,2,FALSE),"")</f>
        <v>LIMPEZA E COPEIRAGEM</v>
      </c>
      <c r="H272" s="33" t="str">
        <f>IFERROR(VLOOKUP($B272,'Tabelas auxiliares'!$A$65:$C$102,3,FALSE),"")</f>
        <v>LIMPEZA / COPEIRAGEM / COLETA DE LIXO INFECTANTE /MATERIAIS DE LIMPEZA (PAPEL TOALHA, HIGIÊNICO) / COPA (AÇUCAR, CAFÉ, COPOS)/BOMBONAS RESÍDUOS QUÍMICOS</v>
      </c>
      <c r="I272" s="235" t="s">
        <v>2544</v>
      </c>
      <c r="J272" s="235" t="s">
        <v>2545</v>
      </c>
      <c r="K272" s="235" t="s">
        <v>2546</v>
      </c>
      <c r="L272" s="235" t="s">
        <v>2547</v>
      </c>
      <c r="M272" s="235" t="s">
        <v>2548</v>
      </c>
      <c r="N272" s="235" t="s">
        <v>154</v>
      </c>
      <c r="O272" s="235" t="s">
        <v>155</v>
      </c>
      <c r="P272" s="235" t="s">
        <v>188</v>
      </c>
      <c r="Q272" s="235" t="s">
        <v>156</v>
      </c>
      <c r="R272" s="235" t="s">
        <v>153</v>
      </c>
      <c r="S272" s="235" t="s">
        <v>107</v>
      </c>
      <c r="T272" s="235" t="s">
        <v>152</v>
      </c>
      <c r="U272" s="235" t="s">
        <v>106</v>
      </c>
      <c r="V272" s="235" t="s">
        <v>1470</v>
      </c>
      <c r="W272" s="235" t="s">
        <v>1471</v>
      </c>
      <c r="X272" s="33" t="str">
        <f t="shared" si="4"/>
        <v>3</v>
      </c>
      <c r="Y272" s="33" t="str">
        <f>IF(T272="","",IF(AND(T272&lt;&gt;'Tabelas auxiliares'!$B$239,T272&lt;&gt;'Tabelas auxiliares'!$B$240),"FOLHA DE PESSOAL",IF(X272='Tabelas auxiliares'!$A$240,"CUSTEIO",IF(X272='Tabelas auxiliares'!$A$239,"INVESTIMENTO","ERRO - VERIFICAR"))))</f>
        <v>CUSTEIO</v>
      </c>
      <c r="Z272" s="237">
        <v>58033.29</v>
      </c>
      <c r="AA272" s="237">
        <v>55247.76</v>
      </c>
      <c r="AB272" s="236"/>
      <c r="AC272" s="237">
        <v>2785.53</v>
      </c>
    </row>
    <row r="273" spans="1:29" x14ac:dyDescent="0.25">
      <c r="A273" s="234" t="s">
        <v>459</v>
      </c>
      <c r="B273" s="54" t="s">
        <v>280</v>
      </c>
      <c r="C273" s="54" t="s">
        <v>460</v>
      </c>
      <c r="D273" t="s">
        <v>28</v>
      </c>
      <c r="E273" t="s">
        <v>105</v>
      </c>
      <c r="F273" s="33" t="str">
        <f>IFERROR(VLOOKUP(D273,'Tabelas auxiliares'!$A$3:$B$61,2,FALSE),"")</f>
        <v>PU - PREFEITURA UNIVERSITÁRIA</v>
      </c>
      <c r="G273" s="33" t="str">
        <f>IFERROR(VLOOKUP($B273,'Tabelas auxiliares'!$A$65:$C$102,2,FALSE),"")</f>
        <v>LIMPEZA E COPEIRAGEM</v>
      </c>
      <c r="H273" s="33" t="str">
        <f>IFERROR(VLOOKUP($B273,'Tabelas auxiliares'!$A$65:$C$102,3,FALSE),"")</f>
        <v>LIMPEZA / COPEIRAGEM / COLETA DE LIXO INFECTANTE /MATERIAIS DE LIMPEZA (PAPEL TOALHA, HIGIÊNICO) / COPA (AÇUCAR, CAFÉ, COPOS)/BOMBONAS RESÍDUOS QUÍMICOS</v>
      </c>
      <c r="I273" s="235" t="s">
        <v>481</v>
      </c>
      <c r="J273" s="235" t="s">
        <v>1494</v>
      </c>
      <c r="K273" s="235" t="s">
        <v>2549</v>
      </c>
      <c r="L273" s="235" t="s">
        <v>2550</v>
      </c>
      <c r="M273" s="235" t="s">
        <v>1497</v>
      </c>
      <c r="N273" s="235" t="s">
        <v>154</v>
      </c>
      <c r="O273" s="235" t="s">
        <v>155</v>
      </c>
      <c r="P273" s="235" t="s">
        <v>188</v>
      </c>
      <c r="Q273" s="235" t="s">
        <v>156</v>
      </c>
      <c r="R273" s="235" t="s">
        <v>153</v>
      </c>
      <c r="S273" s="235" t="s">
        <v>107</v>
      </c>
      <c r="T273" s="235" t="s">
        <v>152</v>
      </c>
      <c r="U273" s="235" t="s">
        <v>106</v>
      </c>
      <c r="V273" s="235" t="s">
        <v>1498</v>
      </c>
      <c r="W273" s="235" t="s">
        <v>1499</v>
      </c>
      <c r="X273" s="33" t="str">
        <f t="shared" si="4"/>
        <v>3</v>
      </c>
      <c r="Y273" s="33" t="str">
        <f>IF(T273="","",IF(AND(T273&lt;&gt;'Tabelas auxiliares'!$B$239,T273&lt;&gt;'Tabelas auxiliares'!$B$240),"FOLHA DE PESSOAL",IF(X273='Tabelas auxiliares'!$A$240,"CUSTEIO",IF(X273='Tabelas auxiliares'!$A$239,"INVESTIMENTO","ERRO - VERIFICAR"))))</f>
        <v>CUSTEIO</v>
      </c>
      <c r="Z273" s="237">
        <v>18212.78</v>
      </c>
      <c r="AA273" s="237">
        <v>18212.78</v>
      </c>
      <c r="AB273" s="236"/>
      <c r="AC273" s="236"/>
    </row>
    <row r="274" spans="1:29" x14ac:dyDescent="0.25">
      <c r="A274" s="234" t="s">
        <v>459</v>
      </c>
      <c r="B274" s="54" t="s">
        <v>280</v>
      </c>
      <c r="C274" s="54" t="s">
        <v>460</v>
      </c>
      <c r="D274" t="s">
        <v>28</v>
      </c>
      <c r="E274" t="s">
        <v>105</v>
      </c>
      <c r="F274" s="33" t="str">
        <f>IFERROR(VLOOKUP(D274,'Tabelas auxiliares'!$A$3:$B$61,2,FALSE),"")</f>
        <v>PU - PREFEITURA UNIVERSITÁRIA</v>
      </c>
      <c r="G274" s="33" t="str">
        <f>IFERROR(VLOOKUP($B274,'Tabelas auxiliares'!$A$65:$C$102,2,FALSE),"")</f>
        <v>LIMPEZA E COPEIRAGEM</v>
      </c>
      <c r="H274" s="33" t="str">
        <f>IFERROR(VLOOKUP($B274,'Tabelas auxiliares'!$A$65:$C$102,3,FALSE),"")</f>
        <v>LIMPEZA / COPEIRAGEM / COLETA DE LIXO INFECTANTE /MATERIAIS DE LIMPEZA (PAPEL TOALHA, HIGIÊNICO) / COPA (AÇUCAR, CAFÉ, COPOS)/BOMBONAS RESÍDUOS QUÍMICOS</v>
      </c>
      <c r="I274" s="235" t="s">
        <v>2551</v>
      </c>
      <c r="J274" s="235" t="s">
        <v>1466</v>
      </c>
      <c r="K274" s="235" t="s">
        <v>2552</v>
      </c>
      <c r="L274" s="235" t="s">
        <v>1468</v>
      </c>
      <c r="M274" s="235" t="s">
        <v>1469</v>
      </c>
      <c r="N274" s="235" t="s">
        <v>154</v>
      </c>
      <c r="O274" s="235" t="s">
        <v>155</v>
      </c>
      <c r="P274" s="235" t="s">
        <v>188</v>
      </c>
      <c r="Q274" s="235" t="s">
        <v>156</v>
      </c>
      <c r="R274" s="235" t="s">
        <v>153</v>
      </c>
      <c r="S274" s="235" t="s">
        <v>107</v>
      </c>
      <c r="T274" s="235" t="s">
        <v>152</v>
      </c>
      <c r="U274" s="235" t="s">
        <v>106</v>
      </c>
      <c r="V274" s="235" t="s">
        <v>1470</v>
      </c>
      <c r="W274" s="235" t="s">
        <v>1471</v>
      </c>
      <c r="X274" s="33" t="str">
        <f t="shared" si="4"/>
        <v>3</v>
      </c>
      <c r="Y274" s="33" t="str">
        <f>IF(T274="","",IF(AND(T274&lt;&gt;'Tabelas auxiliares'!$B$239,T274&lt;&gt;'Tabelas auxiliares'!$B$240),"FOLHA DE PESSOAL",IF(X274='Tabelas auxiliares'!$A$240,"CUSTEIO",IF(X274='Tabelas auxiliares'!$A$239,"INVESTIMENTO","ERRO - VERIFICAR"))))</f>
        <v>CUSTEIO</v>
      </c>
      <c r="Z274" s="237">
        <v>291.58</v>
      </c>
      <c r="AA274" s="237">
        <v>90.7</v>
      </c>
      <c r="AB274" s="236"/>
      <c r="AC274" s="237">
        <v>200.88</v>
      </c>
    </row>
    <row r="275" spans="1:29" x14ac:dyDescent="0.25">
      <c r="A275" s="234" t="s">
        <v>459</v>
      </c>
      <c r="B275" s="54" t="s">
        <v>280</v>
      </c>
      <c r="C275" s="54" t="s">
        <v>460</v>
      </c>
      <c r="D275" t="s">
        <v>28</v>
      </c>
      <c r="E275" t="s">
        <v>105</v>
      </c>
      <c r="F275" s="33" t="str">
        <f>IFERROR(VLOOKUP(D275,'Tabelas auxiliares'!$A$3:$B$61,2,FALSE),"")</f>
        <v>PU - PREFEITURA UNIVERSITÁRIA</v>
      </c>
      <c r="G275" s="33" t="str">
        <f>IFERROR(VLOOKUP($B275,'Tabelas auxiliares'!$A$65:$C$102,2,FALSE),"")</f>
        <v>LIMPEZA E COPEIRAGEM</v>
      </c>
      <c r="H275" s="33" t="str">
        <f>IFERROR(VLOOKUP($B275,'Tabelas auxiliares'!$A$65:$C$102,3,FALSE),"")</f>
        <v>LIMPEZA / COPEIRAGEM / COLETA DE LIXO INFECTANTE /MATERIAIS DE LIMPEZA (PAPEL TOALHA, HIGIÊNICO) / COPA (AÇUCAR, CAFÉ, COPOS)/BOMBONAS RESÍDUOS QUÍMICOS</v>
      </c>
      <c r="I275" s="235" t="s">
        <v>478</v>
      </c>
      <c r="J275" s="235" t="s">
        <v>1472</v>
      </c>
      <c r="K275" s="235" t="s">
        <v>2553</v>
      </c>
      <c r="L275" s="235" t="s">
        <v>1474</v>
      </c>
      <c r="M275" s="235" t="s">
        <v>1475</v>
      </c>
      <c r="N275" s="235" t="s">
        <v>154</v>
      </c>
      <c r="O275" s="235" t="s">
        <v>155</v>
      </c>
      <c r="P275" s="235" t="s">
        <v>188</v>
      </c>
      <c r="Q275" s="235" t="s">
        <v>156</v>
      </c>
      <c r="R275" s="235" t="s">
        <v>153</v>
      </c>
      <c r="S275" s="235" t="s">
        <v>107</v>
      </c>
      <c r="T275" s="235" t="s">
        <v>152</v>
      </c>
      <c r="U275" s="235" t="s">
        <v>106</v>
      </c>
      <c r="V275" s="235" t="s">
        <v>1476</v>
      </c>
      <c r="W275" s="235" t="s">
        <v>1477</v>
      </c>
      <c r="X275" s="33" t="str">
        <f t="shared" si="4"/>
        <v>3</v>
      </c>
      <c r="Y275" s="33" t="str">
        <f>IF(T275="","",IF(AND(T275&lt;&gt;'Tabelas auxiliares'!$B$239,T275&lt;&gt;'Tabelas auxiliares'!$B$240),"FOLHA DE PESSOAL",IF(X275='Tabelas auxiliares'!$A$240,"CUSTEIO",IF(X275='Tabelas auxiliares'!$A$239,"INVESTIMENTO","ERRO - VERIFICAR"))))</f>
        <v>CUSTEIO</v>
      </c>
      <c r="Z275" s="237">
        <v>52044.44</v>
      </c>
      <c r="AA275" s="237">
        <v>1257.8800000000001</v>
      </c>
      <c r="AB275" s="237">
        <v>12506.16</v>
      </c>
      <c r="AC275" s="237">
        <v>38280.400000000001</v>
      </c>
    </row>
    <row r="276" spans="1:29" x14ac:dyDescent="0.25">
      <c r="A276" s="234" t="s">
        <v>459</v>
      </c>
      <c r="B276" s="54" t="s">
        <v>280</v>
      </c>
      <c r="C276" s="54" t="s">
        <v>460</v>
      </c>
      <c r="D276" t="s">
        <v>28</v>
      </c>
      <c r="E276" t="s">
        <v>105</v>
      </c>
      <c r="F276" s="33" t="str">
        <f>IFERROR(VLOOKUP(D276,'Tabelas auxiliares'!$A$3:$B$61,2,FALSE),"")</f>
        <v>PU - PREFEITURA UNIVERSITÁRIA</v>
      </c>
      <c r="G276" s="33" t="str">
        <f>IFERROR(VLOOKUP($B276,'Tabelas auxiliares'!$A$65:$C$102,2,FALSE),"")</f>
        <v>LIMPEZA E COPEIRAGEM</v>
      </c>
      <c r="H276" s="33" t="str">
        <f>IFERROR(VLOOKUP($B276,'Tabelas auxiliares'!$A$65:$C$102,3,FALSE),"")</f>
        <v>LIMPEZA / COPEIRAGEM / COLETA DE LIXO INFECTANTE /MATERIAIS DE LIMPEZA (PAPEL TOALHA, HIGIÊNICO) / COPA (AÇUCAR, CAFÉ, COPOS)/BOMBONAS RESÍDUOS QUÍMICOS</v>
      </c>
      <c r="I276" s="235" t="s">
        <v>2554</v>
      </c>
      <c r="J276" s="235" t="s">
        <v>1478</v>
      </c>
      <c r="K276" s="235" t="s">
        <v>2555</v>
      </c>
      <c r="L276" s="235" t="s">
        <v>1480</v>
      </c>
      <c r="M276" s="235" t="s">
        <v>1481</v>
      </c>
      <c r="N276" s="235" t="s">
        <v>154</v>
      </c>
      <c r="O276" s="235" t="s">
        <v>155</v>
      </c>
      <c r="P276" s="235" t="s">
        <v>188</v>
      </c>
      <c r="Q276" s="235" t="s">
        <v>156</v>
      </c>
      <c r="R276" s="235" t="s">
        <v>153</v>
      </c>
      <c r="S276" s="235" t="s">
        <v>107</v>
      </c>
      <c r="T276" s="235" t="s">
        <v>152</v>
      </c>
      <c r="U276" s="235" t="s">
        <v>106</v>
      </c>
      <c r="V276" s="235" t="s">
        <v>1482</v>
      </c>
      <c r="W276" s="235" t="s">
        <v>1471</v>
      </c>
      <c r="X276" s="33" t="str">
        <f t="shared" si="4"/>
        <v>3</v>
      </c>
      <c r="Y276" s="33" t="str">
        <f>IF(T276="","",IF(AND(T276&lt;&gt;'Tabelas auxiliares'!$B$239,T276&lt;&gt;'Tabelas auxiliares'!$B$240),"FOLHA DE PESSOAL",IF(X276='Tabelas auxiliares'!$A$240,"CUSTEIO",IF(X276='Tabelas auxiliares'!$A$239,"INVESTIMENTO","ERRO - VERIFICAR"))))</f>
        <v>CUSTEIO</v>
      </c>
      <c r="Z276" s="237">
        <v>503272.09</v>
      </c>
      <c r="AA276" s="236"/>
      <c r="AB276" s="236"/>
      <c r="AC276" s="237">
        <v>503272.09</v>
      </c>
    </row>
    <row r="277" spans="1:29" x14ac:dyDescent="0.25">
      <c r="A277" s="234" t="s">
        <v>459</v>
      </c>
      <c r="B277" s="54" t="s">
        <v>280</v>
      </c>
      <c r="C277" s="54" t="s">
        <v>460</v>
      </c>
      <c r="D277" t="s">
        <v>28</v>
      </c>
      <c r="E277" t="s">
        <v>105</v>
      </c>
      <c r="F277" s="33" t="str">
        <f>IFERROR(VLOOKUP(D277,'Tabelas auxiliares'!$A$3:$B$61,2,FALSE),"")</f>
        <v>PU - PREFEITURA UNIVERSITÁRIA</v>
      </c>
      <c r="G277" s="33" t="str">
        <f>IFERROR(VLOOKUP($B277,'Tabelas auxiliares'!$A$65:$C$102,2,FALSE),"")</f>
        <v>LIMPEZA E COPEIRAGEM</v>
      </c>
      <c r="H277" s="33" t="str">
        <f>IFERROR(VLOOKUP($B277,'Tabelas auxiliares'!$A$65:$C$102,3,FALSE),"")</f>
        <v>LIMPEZA / COPEIRAGEM / COLETA DE LIXO INFECTANTE /MATERIAIS DE LIMPEZA (PAPEL TOALHA, HIGIÊNICO) / COPA (AÇUCAR, CAFÉ, COPOS)/BOMBONAS RESÍDUOS QUÍMICOS</v>
      </c>
      <c r="I277" s="235" t="s">
        <v>2556</v>
      </c>
      <c r="J277" s="235" t="s">
        <v>1494</v>
      </c>
      <c r="K277" s="235" t="s">
        <v>2557</v>
      </c>
      <c r="L277" s="235" t="s">
        <v>2550</v>
      </c>
      <c r="M277" s="235" t="s">
        <v>1497</v>
      </c>
      <c r="N277" s="235" t="s">
        <v>154</v>
      </c>
      <c r="O277" s="235" t="s">
        <v>155</v>
      </c>
      <c r="P277" s="235" t="s">
        <v>188</v>
      </c>
      <c r="Q277" s="235" t="s">
        <v>156</v>
      </c>
      <c r="R277" s="235" t="s">
        <v>153</v>
      </c>
      <c r="S277" s="235" t="s">
        <v>107</v>
      </c>
      <c r="T277" s="235" t="s">
        <v>152</v>
      </c>
      <c r="U277" s="235" t="s">
        <v>106</v>
      </c>
      <c r="V277" s="235" t="s">
        <v>1498</v>
      </c>
      <c r="W277" s="235" t="s">
        <v>1499</v>
      </c>
      <c r="X277" s="33" t="str">
        <f t="shared" si="4"/>
        <v>3</v>
      </c>
      <c r="Y277" s="33" t="str">
        <f>IF(T277="","",IF(AND(T277&lt;&gt;'Tabelas auxiliares'!$B$239,T277&lt;&gt;'Tabelas auxiliares'!$B$240),"FOLHA DE PESSOAL",IF(X277='Tabelas auxiliares'!$A$240,"CUSTEIO",IF(X277='Tabelas auxiliares'!$A$239,"INVESTIMENTO","ERRO - VERIFICAR"))))</f>
        <v>CUSTEIO</v>
      </c>
      <c r="Z277" s="237">
        <v>24326.57</v>
      </c>
      <c r="AA277" s="237">
        <v>24326.57</v>
      </c>
      <c r="AB277" s="236"/>
      <c r="AC277" s="236"/>
    </row>
    <row r="278" spans="1:29" x14ac:dyDescent="0.25">
      <c r="A278" s="234" t="s">
        <v>459</v>
      </c>
      <c r="B278" s="54" t="s">
        <v>280</v>
      </c>
      <c r="C278" s="54" t="s">
        <v>460</v>
      </c>
      <c r="D278" t="s">
        <v>28</v>
      </c>
      <c r="E278" t="s">
        <v>105</v>
      </c>
      <c r="F278" s="33" t="str">
        <f>IFERROR(VLOOKUP(D278,'Tabelas auxiliares'!$A$3:$B$61,2,FALSE),"")</f>
        <v>PU - PREFEITURA UNIVERSITÁRIA</v>
      </c>
      <c r="G278" s="33" t="str">
        <f>IFERROR(VLOOKUP($B278,'Tabelas auxiliares'!$A$65:$C$102,2,FALSE),"")</f>
        <v>LIMPEZA E COPEIRAGEM</v>
      </c>
      <c r="H278" s="33" t="str">
        <f>IFERROR(VLOOKUP($B278,'Tabelas auxiliares'!$A$65:$C$102,3,FALSE),"")</f>
        <v>LIMPEZA / COPEIRAGEM / COLETA DE LIXO INFECTANTE /MATERIAIS DE LIMPEZA (PAPEL TOALHA, HIGIÊNICO) / COPA (AÇUCAR, CAFÉ, COPOS)/BOMBONAS RESÍDUOS QUÍMICOS</v>
      </c>
      <c r="I278" s="235" t="s">
        <v>1989</v>
      </c>
      <c r="J278" s="235" t="s">
        <v>881</v>
      </c>
      <c r="K278" s="235" t="s">
        <v>2558</v>
      </c>
      <c r="L278" s="235" t="s">
        <v>2559</v>
      </c>
      <c r="M278" s="235" t="s">
        <v>2560</v>
      </c>
      <c r="N278" s="235" t="s">
        <v>154</v>
      </c>
      <c r="O278" s="235" t="s">
        <v>155</v>
      </c>
      <c r="P278" s="235" t="s">
        <v>188</v>
      </c>
      <c r="Q278" s="235" t="s">
        <v>156</v>
      </c>
      <c r="R278" s="235" t="s">
        <v>153</v>
      </c>
      <c r="S278" s="235" t="s">
        <v>462</v>
      </c>
      <c r="T278" s="235" t="s">
        <v>152</v>
      </c>
      <c r="U278" s="235" t="s">
        <v>106</v>
      </c>
      <c r="V278" s="235" t="s">
        <v>1453</v>
      </c>
      <c r="W278" s="235" t="s">
        <v>1454</v>
      </c>
      <c r="X278" s="33" t="str">
        <f t="shared" si="4"/>
        <v>3</v>
      </c>
      <c r="Y278" s="33" t="str">
        <f>IF(T278="","",IF(AND(T278&lt;&gt;'Tabelas auxiliares'!$B$239,T278&lt;&gt;'Tabelas auxiliares'!$B$240),"FOLHA DE PESSOAL",IF(X278='Tabelas auxiliares'!$A$240,"CUSTEIO",IF(X278='Tabelas auxiliares'!$A$239,"INVESTIMENTO","ERRO - VERIFICAR"))))</f>
        <v>CUSTEIO</v>
      </c>
      <c r="Z278" s="237">
        <v>120</v>
      </c>
      <c r="AA278" s="236"/>
      <c r="AB278" s="236"/>
      <c r="AC278" s="237">
        <v>120</v>
      </c>
    </row>
    <row r="279" spans="1:29" x14ac:dyDescent="0.25">
      <c r="A279" s="234" t="s">
        <v>459</v>
      </c>
      <c r="B279" s="54" t="s">
        <v>280</v>
      </c>
      <c r="C279" s="54" t="s">
        <v>460</v>
      </c>
      <c r="D279" t="s">
        <v>28</v>
      </c>
      <c r="E279" t="s">
        <v>105</v>
      </c>
      <c r="F279" s="33" t="str">
        <f>IFERROR(VLOOKUP(D279,'Tabelas auxiliares'!$A$3:$B$61,2,FALSE),"")</f>
        <v>PU - PREFEITURA UNIVERSITÁRIA</v>
      </c>
      <c r="G279" s="33" t="str">
        <f>IFERROR(VLOOKUP($B279,'Tabelas auxiliares'!$A$65:$C$102,2,FALSE),"")</f>
        <v>LIMPEZA E COPEIRAGEM</v>
      </c>
      <c r="H279" s="33" t="str">
        <f>IFERROR(VLOOKUP($B279,'Tabelas auxiliares'!$A$65:$C$102,3,FALSE),"")</f>
        <v>LIMPEZA / COPEIRAGEM / COLETA DE LIXO INFECTANTE /MATERIAIS DE LIMPEZA (PAPEL TOALHA, HIGIÊNICO) / COPA (AÇUCAR, CAFÉ, COPOS)/BOMBONAS RESÍDUOS QUÍMICOS</v>
      </c>
      <c r="I279" s="235" t="s">
        <v>1989</v>
      </c>
      <c r="J279" s="235" t="s">
        <v>881</v>
      </c>
      <c r="K279" s="235" t="s">
        <v>2561</v>
      </c>
      <c r="L279" s="235" t="s">
        <v>2559</v>
      </c>
      <c r="M279" s="235" t="s">
        <v>2562</v>
      </c>
      <c r="N279" s="235" t="s">
        <v>154</v>
      </c>
      <c r="O279" s="235" t="s">
        <v>155</v>
      </c>
      <c r="P279" s="235" t="s">
        <v>188</v>
      </c>
      <c r="Q279" s="235" t="s">
        <v>156</v>
      </c>
      <c r="R279" s="235" t="s">
        <v>153</v>
      </c>
      <c r="S279" s="235" t="s">
        <v>462</v>
      </c>
      <c r="T279" s="235" t="s">
        <v>152</v>
      </c>
      <c r="U279" s="235" t="s">
        <v>106</v>
      </c>
      <c r="V279" s="235" t="s">
        <v>1453</v>
      </c>
      <c r="W279" s="235" t="s">
        <v>1454</v>
      </c>
      <c r="X279" s="33" t="str">
        <f t="shared" si="4"/>
        <v>3</v>
      </c>
      <c r="Y279" s="33" t="str">
        <f>IF(T279="","",IF(AND(T279&lt;&gt;'Tabelas auxiliares'!$B$239,T279&lt;&gt;'Tabelas auxiliares'!$B$240),"FOLHA DE PESSOAL",IF(X279='Tabelas auxiliares'!$A$240,"CUSTEIO",IF(X279='Tabelas auxiliares'!$A$239,"INVESTIMENTO","ERRO - VERIFICAR"))))</f>
        <v>CUSTEIO</v>
      </c>
      <c r="Z279" s="237">
        <v>520</v>
      </c>
      <c r="AA279" s="237">
        <v>520</v>
      </c>
      <c r="AB279" s="236"/>
      <c r="AC279" s="236"/>
    </row>
    <row r="280" spans="1:29" x14ac:dyDescent="0.25">
      <c r="A280" s="234" t="s">
        <v>459</v>
      </c>
      <c r="B280" s="54" t="s">
        <v>280</v>
      </c>
      <c r="C280" s="54" t="s">
        <v>460</v>
      </c>
      <c r="D280" t="s">
        <v>28</v>
      </c>
      <c r="E280" t="s">
        <v>105</v>
      </c>
      <c r="F280" s="33" t="str">
        <f>IFERROR(VLOOKUP(D280,'Tabelas auxiliares'!$A$3:$B$61,2,FALSE),"")</f>
        <v>PU - PREFEITURA UNIVERSITÁRIA</v>
      </c>
      <c r="G280" s="33" t="str">
        <f>IFERROR(VLOOKUP($B280,'Tabelas auxiliares'!$A$65:$C$102,2,FALSE),"")</f>
        <v>LIMPEZA E COPEIRAGEM</v>
      </c>
      <c r="H280" s="33" t="str">
        <f>IFERROR(VLOOKUP($B280,'Tabelas auxiliares'!$A$65:$C$102,3,FALSE),"")</f>
        <v>LIMPEZA / COPEIRAGEM / COLETA DE LIXO INFECTANTE /MATERIAIS DE LIMPEZA (PAPEL TOALHA, HIGIÊNICO) / COPA (AÇUCAR, CAFÉ, COPOS)/BOMBONAS RESÍDUOS QUÍMICOS</v>
      </c>
      <c r="I280" s="235" t="s">
        <v>463</v>
      </c>
      <c r="J280" s="235" t="s">
        <v>1456</v>
      </c>
      <c r="K280" s="235" t="s">
        <v>2563</v>
      </c>
      <c r="L280" s="235" t="s">
        <v>1458</v>
      </c>
      <c r="M280" s="235" t="s">
        <v>2564</v>
      </c>
      <c r="N280" s="235" t="s">
        <v>154</v>
      </c>
      <c r="O280" s="235" t="s">
        <v>155</v>
      </c>
      <c r="P280" s="235" t="s">
        <v>188</v>
      </c>
      <c r="Q280" s="235" t="s">
        <v>156</v>
      </c>
      <c r="R280" s="235" t="s">
        <v>153</v>
      </c>
      <c r="S280" s="235" t="s">
        <v>462</v>
      </c>
      <c r="T280" s="235" t="s">
        <v>152</v>
      </c>
      <c r="U280" s="235" t="s">
        <v>106</v>
      </c>
      <c r="V280" s="235" t="s">
        <v>2565</v>
      </c>
      <c r="W280" s="235" t="s">
        <v>2566</v>
      </c>
      <c r="X280" s="33" t="str">
        <f t="shared" si="4"/>
        <v>3</v>
      </c>
      <c r="Y280" s="33" t="str">
        <f>IF(T280="","",IF(AND(T280&lt;&gt;'Tabelas auxiliares'!$B$239,T280&lt;&gt;'Tabelas auxiliares'!$B$240),"FOLHA DE PESSOAL",IF(X280='Tabelas auxiliares'!$A$240,"CUSTEIO",IF(X280='Tabelas auxiliares'!$A$239,"INVESTIMENTO","ERRO - VERIFICAR"))))</f>
        <v>CUSTEIO</v>
      </c>
      <c r="Z280" s="237">
        <v>10285</v>
      </c>
      <c r="AA280" s="237">
        <v>10285</v>
      </c>
      <c r="AB280" s="236"/>
      <c r="AC280" s="236"/>
    </row>
    <row r="281" spans="1:29" x14ac:dyDescent="0.25">
      <c r="A281" s="234" t="s">
        <v>459</v>
      </c>
      <c r="B281" s="54" t="s">
        <v>280</v>
      </c>
      <c r="C281" s="54" t="s">
        <v>460</v>
      </c>
      <c r="D281" t="s">
        <v>28</v>
      </c>
      <c r="E281" t="s">
        <v>105</v>
      </c>
      <c r="F281" s="33" t="str">
        <f>IFERROR(VLOOKUP(D281,'Tabelas auxiliares'!$A$3:$B$61,2,FALSE),"")</f>
        <v>PU - PREFEITURA UNIVERSITÁRIA</v>
      </c>
      <c r="G281" s="33" t="str">
        <f>IFERROR(VLOOKUP($B281,'Tabelas auxiliares'!$A$65:$C$102,2,FALSE),"")</f>
        <v>LIMPEZA E COPEIRAGEM</v>
      </c>
      <c r="H281" s="33" t="str">
        <f>IFERROR(VLOOKUP($B281,'Tabelas auxiliares'!$A$65:$C$102,3,FALSE),"")</f>
        <v>LIMPEZA / COPEIRAGEM / COLETA DE LIXO INFECTANTE /MATERIAIS DE LIMPEZA (PAPEL TOALHA, HIGIÊNICO) / COPA (AÇUCAR, CAFÉ, COPOS)/BOMBONAS RESÍDUOS QUÍMICOS</v>
      </c>
      <c r="I281" s="235" t="s">
        <v>2567</v>
      </c>
      <c r="J281" s="235" t="s">
        <v>2568</v>
      </c>
      <c r="K281" s="235" t="s">
        <v>2569</v>
      </c>
      <c r="L281" s="235" t="s">
        <v>2570</v>
      </c>
      <c r="M281" s="235" t="s">
        <v>2571</v>
      </c>
      <c r="N281" s="235" t="s">
        <v>154</v>
      </c>
      <c r="O281" s="235" t="s">
        <v>155</v>
      </c>
      <c r="P281" s="235" t="s">
        <v>188</v>
      </c>
      <c r="Q281" s="235" t="s">
        <v>156</v>
      </c>
      <c r="R281" s="235" t="s">
        <v>153</v>
      </c>
      <c r="S281" s="235" t="s">
        <v>462</v>
      </c>
      <c r="T281" s="235" t="s">
        <v>152</v>
      </c>
      <c r="U281" s="235" t="s">
        <v>106</v>
      </c>
      <c r="V281" s="235" t="s">
        <v>1453</v>
      </c>
      <c r="W281" s="235" t="s">
        <v>1454</v>
      </c>
      <c r="X281" s="33" t="str">
        <f t="shared" si="4"/>
        <v>3</v>
      </c>
      <c r="Y281" s="33" t="str">
        <f>IF(T281="","",IF(AND(T281&lt;&gt;'Tabelas auxiliares'!$B$239,T281&lt;&gt;'Tabelas auxiliares'!$B$240),"FOLHA DE PESSOAL",IF(X281='Tabelas auxiliares'!$A$240,"CUSTEIO",IF(X281='Tabelas auxiliares'!$A$239,"INVESTIMENTO","ERRO - VERIFICAR"))))</f>
        <v>CUSTEIO</v>
      </c>
      <c r="Z281" s="237">
        <v>1478.4</v>
      </c>
      <c r="AA281" s="236"/>
      <c r="AB281" s="236"/>
      <c r="AC281" s="237">
        <v>1478.4</v>
      </c>
    </row>
    <row r="282" spans="1:29" x14ac:dyDescent="0.25">
      <c r="A282" s="234" t="s">
        <v>459</v>
      </c>
      <c r="B282" s="54" t="s">
        <v>280</v>
      </c>
      <c r="C282" s="54" t="s">
        <v>460</v>
      </c>
      <c r="D282" t="s">
        <v>28</v>
      </c>
      <c r="E282" t="s">
        <v>105</v>
      </c>
      <c r="F282" s="33" t="str">
        <f>IFERROR(VLOOKUP(D282,'Tabelas auxiliares'!$A$3:$B$61,2,FALSE),"")</f>
        <v>PU - PREFEITURA UNIVERSITÁRIA</v>
      </c>
      <c r="G282" s="33" t="str">
        <f>IFERROR(VLOOKUP($B282,'Tabelas auxiliares'!$A$65:$C$102,2,FALSE),"")</f>
        <v>LIMPEZA E COPEIRAGEM</v>
      </c>
      <c r="H282" s="33" t="str">
        <f>IFERROR(VLOOKUP($B282,'Tabelas auxiliares'!$A$65:$C$102,3,FALSE),"")</f>
        <v>LIMPEZA / COPEIRAGEM / COLETA DE LIXO INFECTANTE /MATERIAIS DE LIMPEZA (PAPEL TOALHA, HIGIÊNICO) / COPA (AÇUCAR, CAFÉ, COPOS)/BOMBONAS RESÍDUOS QUÍMICOS</v>
      </c>
      <c r="I282" s="235" t="s">
        <v>2572</v>
      </c>
      <c r="J282" s="235" t="s">
        <v>878</v>
      </c>
      <c r="K282" s="235" t="s">
        <v>2573</v>
      </c>
      <c r="L282" s="235" t="s">
        <v>880</v>
      </c>
      <c r="M282" s="235" t="s">
        <v>2574</v>
      </c>
      <c r="N282" s="235" t="s">
        <v>154</v>
      </c>
      <c r="O282" s="235" t="s">
        <v>155</v>
      </c>
      <c r="P282" s="235" t="s">
        <v>188</v>
      </c>
      <c r="Q282" s="235" t="s">
        <v>156</v>
      </c>
      <c r="R282" s="235" t="s">
        <v>153</v>
      </c>
      <c r="S282" s="235" t="s">
        <v>462</v>
      </c>
      <c r="T282" s="235" t="s">
        <v>152</v>
      </c>
      <c r="U282" s="235" t="s">
        <v>106</v>
      </c>
      <c r="V282" s="235" t="s">
        <v>2565</v>
      </c>
      <c r="W282" s="235" t="s">
        <v>2566</v>
      </c>
      <c r="X282" s="33" t="str">
        <f t="shared" si="4"/>
        <v>3</v>
      </c>
      <c r="Y282" s="33" t="str">
        <f>IF(T282="","",IF(AND(T282&lt;&gt;'Tabelas auxiliares'!$B$239,T282&lt;&gt;'Tabelas auxiliares'!$B$240),"FOLHA DE PESSOAL",IF(X282='Tabelas auxiliares'!$A$240,"CUSTEIO",IF(X282='Tabelas auxiliares'!$A$239,"INVESTIMENTO","ERRO - VERIFICAR"))))</f>
        <v>CUSTEIO</v>
      </c>
      <c r="Z282" s="237">
        <v>384</v>
      </c>
      <c r="AA282" s="236"/>
      <c r="AB282" s="236"/>
      <c r="AC282" s="237">
        <v>384</v>
      </c>
    </row>
    <row r="283" spans="1:29" x14ac:dyDescent="0.25">
      <c r="A283" s="234" t="s">
        <v>459</v>
      </c>
      <c r="B283" s="54" t="s">
        <v>280</v>
      </c>
      <c r="C283" s="54" t="s">
        <v>460</v>
      </c>
      <c r="D283" t="s">
        <v>28</v>
      </c>
      <c r="E283" t="s">
        <v>105</v>
      </c>
      <c r="F283" s="33" t="str">
        <f>IFERROR(VLOOKUP(D283,'Tabelas auxiliares'!$A$3:$B$61,2,FALSE),"")</f>
        <v>PU - PREFEITURA UNIVERSITÁRIA</v>
      </c>
      <c r="G283" s="33" t="str">
        <f>IFERROR(VLOOKUP($B283,'Tabelas auxiliares'!$A$65:$C$102,2,FALSE),"")</f>
        <v>LIMPEZA E COPEIRAGEM</v>
      </c>
      <c r="H283" s="33" t="str">
        <f>IFERROR(VLOOKUP($B283,'Tabelas auxiliares'!$A$65:$C$102,3,FALSE),"")</f>
        <v>LIMPEZA / COPEIRAGEM / COLETA DE LIXO INFECTANTE /MATERIAIS DE LIMPEZA (PAPEL TOALHA, HIGIÊNICO) / COPA (AÇUCAR, CAFÉ, COPOS)/BOMBONAS RESÍDUOS QUÍMICOS</v>
      </c>
      <c r="I283" s="235" t="s">
        <v>2572</v>
      </c>
      <c r="J283" s="235" t="s">
        <v>878</v>
      </c>
      <c r="K283" s="235" t="s">
        <v>2575</v>
      </c>
      <c r="L283" s="235" t="s">
        <v>880</v>
      </c>
      <c r="M283" s="235" t="s">
        <v>2576</v>
      </c>
      <c r="N283" s="235" t="s">
        <v>154</v>
      </c>
      <c r="O283" s="235" t="s">
        <v>155</v>
      </c>
      <c r="P283" s="235" t="s">
        <v>188</v>
      </c>
      <c r="Q283" s="235" t="s">
        <v>156</v>
      </c>
      <c r="R283" s="235" t="s">
        <v>153</v>
      </c>
      <c r="S283" s="235" t="s">
        <v>462</v>
      </c>
      <c r="T283" s="235" t="s">
        <v>152</v>
      </c>
      <c r="U283" s="235" t="s">
        <v>106</v>
      </c>
      <c r="V283" s="235" t="s">
        <v>2565</v>
      </c>
      <c r="W283" s="235" t="s">
        <v>2566</v>
      </c>
      <c r="X283" s="33" t="str">
        <f t="shared" si="4"/>
        <v>3</v>
      </c>
      <c r="Y283" s="33" t="str">
        <f>IF(T283="","",IF(AND(T283&lt;&gt;'Tabelas auxiliares'!$B$239,T283&lt;&gt;'Tabelas auxiliares'!$B$240),"FOLHA DE PESSOAL",IF(X283='Tabelas auxiliares'!$A$240,"CUSTEIO",IF(X283='Tabelas auxiliares'!$A$239,"INVESTIMENTO","ERRO - VERIFICAR"))))</f>
        <v>CUSTEIO</v>
      </c>
      <c r="Z283" s="237">
        <v>50</v>
      </c>
      <c r="AA283" s="236"/>
      <c r="AB283" s="236"/>
      <c r="AC283" s="237">
        <v>50</v>
      </c>
    </row>
    <row r="284" spans="1:29" x14ac:dyDescent="0.25">
      <c r="A284" s="234" t="s">
        <v>459</v>
      </c>
      <c r="B284" s="54" t="s">
        <v>280</v>
      </c>
      <c r="C284" s="54" t="s">
        <v>460</v>
      </c>
      <c r="D284" t="s">
        <v>28</v>
      </c>
      <c r="E284" t="s">
        <v>105</v>
      </c>
      <c r="F284" s="33" t="str">
        <f>IFERROR(VLOOKUP(D284,'Tabelas auxiliares'!$A$3:$B$61,2,FALSE),"")</f>
        <v>PU - PREFEITURA UNIVERSITÁRIA</v>
      </c>
      <c r="G284" s="33" t="str">
        <f>IFERROR(VLOOKUP($B284,'Tabelas auxiliares'!$A$65:$C$102,2,FALSE),"")</f>
        <v>LIMPEZA E COPEIRAGEM</v>
      </c>
      <c r="H284" s="33" t="str">
        <f>IFERROR(VLOOKUP($B284,'Tabelas auxiliares'!$A$65:$C$102,3,FALSE),"")</f>
        <v>LIMPEZA / COPEIRAGEM / COLETA DE LIXO INFECTANTE /MATERIAIS DE LIMPEZA (PAPEL TOALHA, HIGIÊNICO) / COPA (AÇUCAR, CAFÉ, COPOS)/BOMBONAS RESÍDUOS QUÍMICOS</v>
      </c>
      <c r="I284" s="235" t="s">
        <v>2091</v>
      </c>
      <c r="J284" s="235" t="s">
        <v>1449</v>
      </c>
      <c r="K284" s="235" t="s">
        <v>2577</v>
      </c>
      <c r="L284" s="235" t="s">
        <v>1451</v>
      </c>
      <c r="M284" s="235" t="s">
        <v>1452</v>
      </c>
      <c r="N284" s="235" t="s">
        <v>154</v>
      </c>
      <c r="O284" s="235" t="s">
        <v>155</v>
      </c>
      <c r="P284" s="235" t="s">
        <v>188</v>
      </c>
      <c r="Q284" s="235" t="s">
        <v>156</v>
      </c>
      <c r="R284" s="235" t="s">
        <v>153</v>
      </c>
      <c r="S284" s="235" t="s">
        <v>107</v>
      </c>
      <c r="T284" s="235" t="s">
        <v>216</v>
      </c>
      <c r="U284" s="235" t="s">
        <v>2154</v>
      </c>
      <c r="V284" s="235" t="s">
        <v>1453</v>
      </c>
      <c r="W284" s="235" t="s">
        <v>1454</v>
      </c>
      <c r="X284" s="33" t="str">
        <f t="shared" si="4"/>
        <v>3</v>
      </c>
      <c r="Y284" s="33" t="str">
        <f>IF(T284="","",IF(AND(T284&lt;&gt;'Tabelas auxiliares'!$B$239,T284&lt;&gt;'Tabelas auxiliares'!$B$240),"FOLHA DE PESSOAL",IF(X284='Tabelas auxiliares'!$A$240,"CUSTEIO",IF(X284='Tabelas auxiliares'!$A$239,"INVESTIMENTO","ERRO - VERIFICAR"))))</f>
        <v>CUSTEIO</v>
      </c>
      <c r="Z284" s="237">
        <v>22000</v>
      </c>
      <c r="AA284" s="236"/>
      <c r="AB284" s="237">
        <v>1287</v>
      </c>
      <c r="AC284" s="237">
        <v>20713</v>
      </c>
    </row>
    <row r="285" spans="1:29" x14ac:dyDescent="0.25">
      <c r="A285" s="234" t="s">
        <v>459</v>
      </c>
      <c r="B285" s="54" t="s">
        <v>280</v>
      </c>
      <c r="C285" s="54" t="s">
        <v>460</v>
      </c>
      <c r="D285" t="s">
        <v>28</v>
      </c>
      <c r="E285" t="s">
        <v>105</v>
      </c>
      <c r="F285" s="33" t="str">
        <f>IFERROR(VLOOKUP(D285,'Tabelas auxiliares'!$A$3:$B$61,2,FALSE),"")</f>
        <v>PU - PREFEITURA UNIVERSITÁRIA</v>
      </c>
      <c r="G285" s="33" t="str">
        <f>IFERROR(VLOOKUP($B285,'Tabelas auxiliares'!$A$65:$C$102,2,FALSE),"")</f>
        <v>LIMPEZA E COPEIRAGEM</v>
      </c>
      <c r="H285" s="33" t="str">
        <f>IFERROR(VLOOKUP($B285,'Tabelas auxiliares'!$A$65:$C$102,3,FALSE),"")</f>
        <v>LIMPEZA / COPEIRAGEM / COLETA DE LIXO INFECTANTE /MATERIAIS DE LIMPEZA (PAPEL TOALHA, HIGIÊNICO) / COPA (AÇUCAR, CAFÉ, COPOS)/BOMBONAS RESÍDUOS QUÍMICOS</v>
      </c>
      <c r="I285" s="235" t="s">
        <v>2152</v>
      </c>
      <c r="J285" s="235" t="s">
        <v>1478</v>
      </c>
      <c r="K285" s="235" t="s">
        <v>2578</v>
      </c>
      <c r="L285" s="235" t="s">
        <v>1480</v>
      </c>
      <c r="M285" s="235" t="s">
        <v>1481</v>
      </c>
      <c r="N285" s="235" t="s">
        <v>154</v>
      </c>
      <c r="O285" s="235" t="s">
        <v>155</v>
      </c>
      <c r="P285" s="235" t="s">
        <v>188</v>
      </c>
      <c r="Q285" s="235" t="s">
        <v>156</v>
      </c>
      <c r="R285" s="235" t="s">
        <v>153</v>
      </c>
      <c r="S285" s="235" t="s">
        <v>462</v>
      </c>
      <c r="T285" s="235" t="s">
        <v>152</v>
      </c>
      <c r="U285" s="235" t="s">
        <v>106</v>
      </c>
      <c r="V285" s="235" t="s">
        <v>1482</v>
      </c>
      <c r="W285" s="235" t="s">
        <v>1471</v>
      </c>
      <c r="X285" s="33" t="str">
        <f t="shared" si="4"/>
        <v>3</v>
      </c>
      <c r="Y285" s="33" t="str">
        <f>IF(T285="","",IF(AND(T285&lt;&gt;'Tabelas auxiliares'!$B$239,T285&lt;&gt;'Tabelas auxiliares'!$B$240),"FOLHA DE PESSOAL",IF(X285='Tabelas auxiliares'!$A$240,"CUSTEIO",IF(X285='Tabelas auxiliares'!$A$239,"INVESTIMENTO","ERRO - VERIFICAR"))))</f>
        <v>CUSTEIO</v>
      </c>
      <c r="Z285" s="237">
        <v>317347.23</v>
      </c>
      <c r="AA285" s="236"/>
      <c r="AB285" s="236"/>
      <c r="AC285" s="237">
        <v>317347.23</v>
      </c>
    </row>
    <row r="286" spans="1:29" x14ac:dyDescent="0.25">
      <c r="A286" s="234" t="s">
        <v>459</v>
      </c>
      <c r="B286" s="54" t="s">
        <v>280</v>
      </c>
      <c r="C286" s="54" t="s">
        <v>460</v>
      </c>
      <c r="D286" t="s">
        <v>28</v>
      </c>
      <c r="E286" t="s">
        <v>105</v>
      </c>
      <c r="F286" s="33" t="str">
        <f>IFERROR(VLOOKUP(D286,'Tabelas auxiliares'!$A$3:$B$61,2,FALSE),"")</f>
        <v>PU - PREFEITURA UNIVERSITÁRIA</v>
      </c>
      <c r="G286" s="33" t="str">
        <f>IFERROR(VLOOKUP($B286,'Tabelas auxiliares'!$A$65:$C$102,2,FALSE),"")</f>
        <v>LIMPEZA E COPEIRAGEM</v>
      </c>
      <c r="H286" s="33" t="str">
        <f>IFERROR(VLOOKUP($B286,'Tabelas auxiliares'!$A$65:$C$102,3,FALSE),"")</f>
        <v>LIMPEZA / COPEIRAGEM / COLETA DE LIXO INFECTANTE /MATERIAIS DE LIMPEZA (PAPEL TOALHA, HIGIÊNICO) / COPA (AÇUCAR, CAFÉ, COPOS)/BOMBONAS RESÍDUOS QUÍMICOS</v>
      </c>
      <c r="I286" s="235" t="s">
        <v>1834</v>
      </c>
      <c r="J286" s="235" t="s">
        <v>1466</v>
      </c>
      <c r="K286" s="235" t="s">
        <v>2579</v>
      </c>
      <c r="L286" s="235" t="s">
        <v>1468</v>
      </c>
      <c r="M286" s="235" t="s">
        <v>1469</v>
      </c>
      <c r="N286" s="235" t="s">
        <v>154</v>
      </c>
      <c r="O286" s="235" t="s">
        <v>155</v>
      </c>
      <c r="P286" s="235" t="s">
        <v>188</v>
      </c>
      <c r="Q286" s="235" t="s">
        <v>156</v>
      </c>
      <c r="R286" s="235" t="s">
        <v>153</v>
      </c>
      <c r="S286" s="235" t="s">
        <v>462</v>
      </c>
      <c r="T286" s="235" t="s">
        <v>152</v>
      </c>
      <c r="U286" s="235" t="s">
        <v>106</v>
      </c>
      <c r="V286" s="235" t="s">
        <v>1470</v>
      </c>
      <c r="W286" s="235" t="s">
        <v>1471</v>
      </c>
      <c r="X286" s="33" t="str">
        <f t="shared" si="4"/>
        <v>3</v>
      </c>
      <c r="Y286" s="33" t="str">
        <f>IF(T286="","",IF(AND(T286&lt;&gt;'Tabelas auxiliares'!$B$239,T286&lt;&gt;'Tabelas auxiliares'!$B$240),"FOLHA DE PESSOAL",IF(X286='Tabelas auxiliares'!$A$240,"CUSTEIO",IF(X286='Tabelas auxiliares'!$A$239,"INVESTIMENTO","ERRO - VERIFICAR"))))</f>
        <v>CUSTEIO</v>
      </c>
      <c r="Z286" s="237">
        <v>67.2</v>
      </c>
      <c r="AA286" s="237">
        <v>67.2</v>
      </c>
      <c r="AB286" s="236"/>
      <c r="AC286" s="236"/>
    </row>
    <row r="287" spans="1:29" x14ac:dyDescent="0.25">
      <c r="A287" s="234" t="s">
        <v>459</v>
      </c>
      <c r="B287" s="54" t="s">
        <v>280</v>
      </c>
      <c r="C287" s="54" t="s">
        <v>460</v>
      </c>
      <c r="D287" t="s">
        <v>28</v>
      </c>
      <c r="E287" t="s">
        <v>105</v>
      </c>
      <c r="F287" s="33" t="str">
        <f>IFERROR(VLOOKUP(D287,'Tabelas auxiliares'!$A$3:$B$61,2,FALSE),"")</f>
        <v>PU - PREFEITURA UNIVERSITÁRIA</v>
      </c>
      <c r="G287" s="33" t="str">
        <f>IFERROR(VLOOKUP($B287,'Tabelas auxiliares'!$A$65:$C$102,2,FALSE),"")</f>
        <v>LIMPEZA E COPEIRAGEM</v>
      </c>
      <c r="H287" s="33" t="str">
        <f>IFERROR(VLOOKUP($B287,'Tabelas auxiliares'!$A$65:$C$102,3,FALSE),"")</f>
        <v>LIMPEZA / COPEIRAGEM / COLETA DE LIXO INFECTANTE /MATERIAIS DE LIMPEZA (PAPEL TOALHA, HIGIÊNICO) / COPA (AÇUCAR, CAFÉ, COPOS)/BOMBONAS RESÍDUOS QUÍMICOS</v>
      </c>
      <c r="I287" s="235" t="s">
        <v>1780</v>
      </c>
      <c r="J287" s="235" t="s">
        <v>1478</v>
      </c>
      <c r="K287" s="235" t="s">
        <v>2580</v>
      </c>
      <c r="L287" s="235" t="s">
        <v>1480</v>
      </c>
      <c r="M287" s="235" t="s">
        <v>1481</v>
      </c>
      <c r="N287" s="235" t="s">
        <v>154</v>
      </c>
      <c r="O287" s="235" t="s">
        <v>155</v>
      </c>
      <c r="P287" s="235" t="s">
        <v>188</v>
      </c>
      <c r="Q287" s="235" t="s">
        <v>156</v>
      </c>
      <c r="R287" s="235" t="s">
        <v>153</v>
      </c>
      <c r="S287" s="235" t="s">
        <v>801</v>
      </c>
      <c r="T287" s="235" t="s">
        <v>152</v>
      </c>
      <c r="U287" s="235" t="s">
        <v>106</v>
      </c>
      <c r="V287" s="235" t="s">
        <v>1482</v>
      </c>
      <c r="W287" s="235" t="s">
        <v>1471</v>
      </c>
      <c r="X287" s="33" t="str">
        <f t="shared" si="4"/>
        <v>3</v>
      </c>
      <c r="Y287" s="33" t="str">
        <f>IF(T287="","",IF(AND(T287&lt;&gt;'Tabelas auxiliares'!$B$239,T287&lt;&gt;'Tabelas auxiliares'!$B$240),"FOLHA DE PESSOAL",IF(X287='Tabelas auxiliares'!$A$240,"CUSTEIO",IF(X287='Tabelas auxiliares'!$A$239,"INVESTIMENTO","ERRO - VERIFICAR"))))</f>
        <v>CUSTEIO</v>
      </c>
      <c r="Z287" s="237">
        <v>65131.6</v>
      </c>
      <c r="AA287" s="236"/>
      <c r="AB287" s="236"/>
      <c r="AC287" s="237">
        <v>65131.6</v>
      </c>
    </row>
    <row r="288" spans="1:29" x14ac:dyDescent="0.25">
      <c r="A288" s="234" t="s">
        <v>459</v>
      </c>
      <c r="B288" s="54" t="s">
        <v>280</v>
      </c>
      <c r="C288" s="54" t="s">
        <v>460</v>
      </c>
      <c r="D288" t="s">
        <v>28</v>
      </c>
      <c r="E288" t="s">
        <v>105</v>
      </c>
      <c r="F288" s="33" t="str">
        <f>IFERROR(VLOOKUP(D288,'Tabelas auxiliares'!$A$3:$B$61,2,FALSE),"")</f>
        <v>PU - PREFEITURA UNIVERSITÁRIA</v>
      </c>
      <c r="G288" s="33" t="str">
        <f>IFERROR(VLOOKUP($B288,'Tabelas auxiliares'!$A$65:$C$102,2,FALSE),"")</f>
        <v>LIMPEZA E COPEIRAGEM</v>
      </c>
      <c r="H288" s="33" t="str">
        <f>IFERROR(VLOOKUP($B288,'Tabelas auxiliares'!$A$65:$C$102,3,FALSE),"")</f>
        <v>LIMPEZA / COPEIRAGEM / COLETA DE LIXO INFECTANTE /MATERIAIS DE LIMPEZA (PAPEL TOALHA, HIGIÊNICO) / COPA (AÇUCAR, CAFÉ, COPOS)/BOMBONAS RESÍDUOS QUÍMICOS</v>
      </c>
      <c r="I288" s="235" t="s">
        <v>1959</v>
      </c>
      <c r="J288" s="235" t="s">
        <v>1449</v>
      </c>
      <c r="K288" s="235" t="s">
        <v>2581</v>
      </c>
      <c r="L288" s="235" t="s">
        <v>1451</v>
      </c>
      <c r="M288" s="235" t="s">
        <v>2582</v>
      </c>
      <c r="N288" s="235" t="s">
        <v>154</v>
      </c>
      <c r="O288" s="235" t="s">
        <v>155</v>
      </c>
      <c r="P288" s="235" t="s">
        <v>188</v>
      </c>
      <c r="Q288" s="235" t="s">
        <v>156</v>
      </c>
      <c r="R288" s="235" t="s">
        <v>153</v>
      </c>
      <c r="S288" s="235" t="s">
        <v>462</v>
      </c>
      <c r="T288" s="235" t="s">
        <v>152</v>
      </c>
      <c r="U288" s="235" t="s">
        <v>106</v>
      </c>
      <c r="V288" s="235" t="s">
        <v>1453</v>
      </c>
      <c r="W288" s="235" t="s">
        <v>1454</v>
      </c>
      <c r="X288" s="33" t="str">
        <f t="shared" si="4"/>
        <v>3</v>
      </c>
      <c r="Y288" s="33" t="str">
        <f>IF(T288="","",IF(AND(T288&lt;&gt;'Tabelas auxiliares'!$B$239,T288&lt;&gt;'Tabelas auxiliares'!$B$240),"FOLHA DE PESSOAL",IF(X288='Tabelas auxiliares'!$A$240,"CUSTEIO",IF(X288='Tabelas auxiliares'!$A$239,"INVESTIMENTO","ERRO - VERIFICAR"))))</f>
        <v>CUSTEIO</v>
      </c>
      <c r="Z288" s="237">
        <v>41960</v>
      </c>
      <c r="AA288" s="236"/>
      <c r="AB288" s="236"/>
      <c r="AC288" s="237">
        <v>41960</v>
      </c>
    </row>
    <row r="289" spans="1:29" x14ac:dyDescent="0.25">
      <c r="A289" s="234" t="s">
        <v>459</v>
      </c>
      <c r="B289" s="54" t="s">
        <v>280</v>
      </c>
      <c r="C289" s="54" t="s">
        <v>460</v>
      </c>
      <c r="D289" t="s">
        <v>81</v>
      </c>
      <c r="E289" t="s">
        <v>105</v>
      </c>
      <c r="F289" s="33" t="str">
        <f>IFERROR(VLOOKUP(D289,'Tabelas auxiliares'!$A$3:$B$61,2,FALSE),"")</f>
        <v>SUGEPE - SUPERINTENDÊNCIA DE GESTÃO DE PESSOAS</v>
      </c>
      <c r="G289" s="33" t="str">
        <f>IFERROR(VLOOKUP($B289,'Tabelas auxiliares'!$A$65:$C$102,2,FALSE),"")</f>
        <v>LIMPEZA E COPEIRAGEM</v>
      </c>
      <c r="H289" s="33" t="str">
        <f>IFERROR(VLOOKUP($B289,'Tabelas auxiliares'!$A$65:$C$102,3,FALSE),"")</f>
        <v>LIMPEZA / COPEIRAGEM / COLETA DE LIXO INFECTANTE /MATERIAIS DE LIMPEZA (PAPEL TOALHA, HIGIÊNICO) / COPA (AÇUCAR, CAFÉ, COPOS)/BOMBONAS RESÍDUOS QUÍMICOS</v>
      </c>
      <c r="I289" s="235" t="s">
        <v>2325</v>
      </c>
      <c r="J289" s="235" t="s">
        <v>2583</v>
      </c>
      <c r="K289" s="235" t="s">
        <v>2584</v>
      </c>
      <c r="L289" s="235" t="s">
        <v>2585</v>
      </c>
      <c r="M289" s="235" t="s">
        <v>2586</v>
      </c>
      <c r="N289" s="235" t="s">
        <v>154</v>
      </c>
      <c r="O289" s="235" t="s">
        <v>155</v>
      </c>
      <c r="P289" s="235" t="s">
        <v>188</v>
      </c>
      <c r="Q289" s="235" t="s">
        <v>156</v>
      </c>
      <c r="R289" s="235" t="s">
        <v>153</v>
      </c>
      <c r="S289" s="235" t="s">
        <v>462</v>
      </c>
      <c r="T289" s="235" t="s">
        <v>152</v>
      </c>
      <c r="U289" s="235" t="s">
        <v>106</v>
      </c>
      <c r="V289" s="235" t="s">
        <v>2587</v>
      </c>
      <c r="W289" s="235" t="s">
        <v>2588</v>
      </c>
      <c r="X289" s="33" t="str">
        <f t="shared" si="4"/>
        <v>3</v>
      </c>
      <c r="Y289" s="33" t="str">
        <f>IF(T289="","",IF(AND(T289&lt;&gt;'Tabelas auxiliares'!$B$239,T289&lt;&gt;'Tabelas auxiliares'!$B$240),"FOLHA DE PESSOAL",IF(X289='Tabelas auxiliares'!$A$240,"CUSTEIO",IF(X289='Tabelas auxiliares'!$A$239,"INVESTIMENTO","ERRO - VERIFICAR"))))</f>
        <v>CUSTEIO</v>
      </c>
      <c r="Z289" s="237">
        <v>5108.3999999999996</v>
      </c>
      <c r="AA289" s="236"/>
      <c r="AB289" s="236"/>
      <c r="AC289" s="237">
        <v>5108.3999999999996</v>
      </c>
    </row>
    <row r="290" spans="1:29" x14ac:dyDescent="0.25">
      <c r="A290" s="234" t="s">
        <v>459</v>
      </c>
      <c r="B290" s="54" t="s">
        <v>281</v>
      </c>
      <c r="C290" s="54" t="s">
        <v>460</v>
      </c>
      <c r="D290" t="s">
        <v>38</v>
      </c>
      <c r="E290" t="s">
        <v>105</v>
      </c>
      <c r="F290" s="33" t="str">
        <f>IFERROR(VLOOKUP(D290,'Tabelas auxiliares'!$A$3:$B$61,2,FALSE),"")</f>
        <v>CMCC - CENTRO DE MATEMÁTICA, COMPUTAÇÃO E COGNIÇÃO</v>
      </c>
      <c r="G290" s="33" t="str">
        <f>IFERROR(VLOOKUP($B290,'Tabelas auxiliares'!$A$65:$C$102,2,FALSE),"")</f>
        <v>MATERIAIS DIDÁTICOS E SERVIÇOS - GRADUAÇÃO</v>
      </c>
      <c r="H290" s="33" t="str">
        <f>IFERROR(VLOOKUP($B290,'Tabelas auxiliares'!$A$65:$C$102,3,FALSE),"")</f>
        <v>SERVICO DE ENCADERNACAO / VIDRARIAS / MATERIAL DE CONSUMO / RACAO PARA ANIMAIS / REVISTAS E JORNAIS PARA USO DIDÁTICO/ REAGENTES QUIMICOS / MATERIAIS DIVERSOS DE LABORATORIO/MANUTENÇÃO DE EQUIPAMENTOS</v>
      </c>
      <c r="I290" s="235" t="s">
        <v>2322</v>
      </c>
      <c r="J290" s="235" t="s">
        <v>2589</v>
      </c>
      <c r="K290" s="235" t="s">
        <v>2590</v>
      </c>
      <c r="L290" s="235" t="s">
        <v>2591</v>
      </c>
      <c r="M290" s="235" t="s">
        <v>2592</v>
      </c>
      <c r="N290" s="235" t="s">
        <v>154</v>
      </c>
      <c r="O290" s="235" t="s">
        <v>155</v>
      </c>
      <c r="P290" s="235" t="s">
        <v>188</v>
      </c>
      <c r="Q290" s="235" t="s">
        <v>156</v>
      </c>
      <c r="R290" s="235" t="s">
        <v>153</v>
      </c>
      <c r="S290" s="235" t="s">
        <v>107</v>
      </c>
      <c r="T290" s="235" t="s">
        <v>152</v>
      </c>
      <c r="U290" s="235" t="s">
        <v>106</v>
      </c>
      <c r="V290" s="235" t="s">
        <v>1584</v>
      </c>
      <c r="W290" s="235" t="s">
        <v>1585</v>
      </c>
      <c r="X290" s="33" t="str">
        <f t="shared" si="4"/>
        <v>3</v>
      </c>
      <c r="Y290" s="33" t="str">
        <f>IF(T290="","",IF(AND(T290&lt;&gt;'Tabelas auxiliares'!$B$239,T290&lt;&gt;'Tabelas auxiliares'!$B$240),"FOLHA DE PESSOAL",IF(X290='Tabelas auxiliares'!$A$240,"CUSTEIO",IF(X290='Tabelas auxiliares'!$A$239,"INVESTIMENTO","ERRO - VERIFICAR"))))</f>
        <v>CUSTEIO</v>
      </c>
      <c r="Z290" s="237">
        <v>2849</v>
      </c>
      <c r="AA290" s="236"/>
      <c r="AB290" s="236"/>
      <c r="AC290" s="237">
        <v>2849</v>
      </c>
    </row>
    <row r="291" spans="1:29" x14ac:dyDescent="0.25">
      <c r="A291" s="234" t="s">
        <v>459</v>
      </c>
      <c r="B291" s="54" t="s">
        <v>281</v>
      </c>
      <c r="C291" s="54" t="s">
        <v>460</v>
      </c>
      <c r="D291" t="s">
        <v>40</v>
      </c>
      <c r="E291" t="s">
        <v>105</v>
      </c>
      <c r="F291" s="33" t="str">
        <f>IFERROR(VLOOKUP(D291,'Tabelas auxiliares'!$A$3:$B$61,2,FALSE),"")</f>
        <v>CMCC - COMPRAS COMPARTILHADAS</v>
      </c>
      <c r="G291" s="33" t="str">
        <f>IFERROR(VLOOKUP($B291,'Tabelas auxiliares'!$A$65:$C$102,2,FALSE),"")</f>
        <v>MATERIAIS DIDÁTICOS E SERVIÇOS - GRADUAÇÃO</v>
      </c>
      <c r="H291" s="33" t="str">
        <f>IFERROR(VLOOKUP($B291,'Tabelas auxiliares'!$A$65:$C$102,3,FALSE),"")</f>
        <v>SERVICO DE ENCADERNACAO / VIDRARIAS / MATERIAL DE CONSUMO / RACAO PARA ANIMAIS / REVISTAS E JORNAIS PARA USO DIDÁTICO/ REAGENTES QUIMICOS / MATERIAIS DIVERSOS DE LABORATORIO/MANUTENÇÃO DE EQUIPAMENTOS</v>
      </c>
      <c r="I291" s="235" t="s">
        <v>1834</v>
      </c>
      <c r="J291" s="235" t="s">
        <v>2593</v>
      </c>
      <c r="K291" s="235" t="s">
        <v>2594</v>
      </c>
      <c r="L291" s="235" t="s">
        <v>2595</v>
      </c>
      <c r="M291" s="235" t="s">
        <v>2596</v>
      </c>
      <c r="N291" s="235" t="s">
        <v>154</v>
      </c>
      <c r="O291" s="235" t="s">
        <v>155</v>
      </c>
      <c r="P291" s="235" t="s">
        <v>188</v>
      </c>
      <c r="Q291" s="235" t="s">
        <v>156</v>
      </c>
      <c r="R291" s="235" t="s">
        <v>153</v>
      </c>
      <c r="S291" s="235" t="s">
        <v>107</v>
      </c>
      <c r="T291" s="235" t="s">
        <v>152</v>
      </c>
      <c r="U291" s="235" t="s">
        <v>106</v>
      </c>
      <c r="V291" s="235" t="s">
        <v>2597</v>
      </c>
      <c r="W291" s="235" t="s">
        <v>2598</v>
      </c>
      <c r="X291" s="33" t="str">
        <f t="shared" si="4"/>
        <v>3</v>
      </c>
      <c r="Y291" s="33" t="str">
        <f>IF(T291="","",IF(AND(T291&lt;&gt;'Tabelas auxiliares'!$B$239,T291&lt;&gt;'Tabelas auxiliares'!$B$240),"FOLHA DE PESSOAL",IF(X291='Tabelas auxiliares'!$A$240,"CUSTEIO",IF(X291='Tabelas auxiliares'!$A$239,"INVESTIMENTO","ERRO - VERIFICAR"))))</f>
        <v>CUSTEIO</v>
      </c>
      <c r="Z291" s="237">
        <v>1110.72</v>
      </c>
      <c r="AA291" s="236"/>
      <c r="AB291" s="236"/>
      <c r="AC291" s="237">
        <v>1110.72</v>
      </c>
    </row>
    <row r="292" spans="1:29" x14ac:dyDescent="0.25">
      <c r="A292" s="234" t="s">
        <v>459</v>
      </c>
      <c r="B292" s="54" t="s">
        <v>281</v>
      </c>
      <c r="C292" s="54" t="s">
        <v>460</v>
      </c>
      <c r="D292" t="s">
        <v>40</v>
      </c>
      <c r="E292" t="s">
        <v>105</v>
      </c>
      <c r="F292" s="33" t="str">
        <f>IFERROR(VLOOKUP(D292,'Tabelas auxiliares'!$A$3:$B$61,2,FALSE),"")</f>
        <v>CMCC - COMPRAS COMPARTILHADAS</v>
      </c>
      <c r="G292" s="33" t="str">
        <f>IFERROR(VLOOKUP($B292,'Tabelas auxiliares'!$A$65:$C$102,2,FALSE),"")</f>
        <v>MATERIAIS DIDÁTICOS E SERVIÇOS - GRADUAÇÃO</v>
      </c>
      <c r="H292" s="33" t="str">
        <f>IFERROR(VLOOKUP($B292,'Tabelas auxiliares'!$A$65:$C$102,3,FALSE),"")</f>
        <v>SERVICO DE ENCADERNACAO / VIDRARIAS / MATERIAL DE CONSUMO / RACAO PARA ANIMAIS / REVISTAS E JORNAIS PARA USO DIDÁTICO/ REAGENTES QUIMICOS / MATERIAIS DIVERSOS DE LABORATORIO/MANUTENÇÃO DE EQUIPAMENTOS</v>
      </c>
      <c r="I292" s="235" t="s">
        <v>1834</v>
      </c>
      <c r="J292" s="235" t="s">
        <v>2593</v>
      </c>
      <c r="K292" s="235" t="s">
        <v>2594</v>
      </c>
      <c r="L292" s="235" t="s">
        <v>2595</v>
      </c>
      <c r="M292" s="235" t="s">
        <v>2596</v>
      </c>
      <c r="N292" s="235" t="s">
        <v>154</v>
      </c>
      <c r="O292" s="235" t="s">
        <v>155</v>
      </c>
      <c r="P292" s="235" t="s">
        <v>188</v>
      </c>
      <c r="Q292" s="235" t="s">
        <v>156</v>
      </c>
      <c r="R292" s="235" t="s">
        <v>153</v>
      </c>
      <c r="S292" s="235" t="s">
        <v>107</v>
      </c>
      <c r="T292" s="235" t="s">
        <v>152</v>
      </c>
      <c r="U292" s="235" t="s">
        <v>106</v>
      </c>
      <c r="V292" s="235" t="s">
        <v>2599</v>
      </c>
      <c r="W292" s="235" t="s">
        <v>2600</v>
      </c>
      <c r="X292" s="33" t="str">
        <f t="shared" si="4"/>
        <v>3</v>
      </c>
      <c r="Y292" s="33" t="str">
        <f>IF(T292="","",IF(AND(T292&lt;&gt;'Tabelas auxiliares'!$B$239,T292&lt;&gt;'Tabelas auxiliares'!$B$240),"FOLHA DE PESSOAL",IF(X292='Tabelas auxiliares'!$A$240,"CUSTEIO",IF(X292='Tabelas auxiliares'!$A$239,"INVESTIMENTO","ERRO - VERIFICAR"))))</f>
        <v>CUSTEIO</v>
      </c>
      <c r="Z292" s="237">
        <v>2581.35</v>
      </c>
      <c r="AA292" s="236"/>
      <c r="AB292" s="236"/>
      <c r="AC292" s="237">
        <v>2581.35</v>
      </c>
    </row>
    <row r="293" spans="1:29" x14ac:dyDescent="0.25">
      <c r="A293" s="234" t="s">
        <v>459</v>
      </c>
      <c r="B293" s="54" t="s">
        <v>281</v>
      </c>
      <c r="C293" s="54" t="s">
        <v>460</v>
      </c>
      <c r="D293" t="s">
        <v>40</v>
      </c>
      <c r="E293" t="s">
        <v>105</v>
      </c>
      <c r="F293" s="33" t="str">
        <f>IFERROR(VLOOKUP(D293,'Tabelas auxiliares'!$A$3:$B$61,2,FALSE),"")</f>
        <v>CMCC - COMPRAS COMPARTILHADAS</v>
      </c>
      <c r="G293" s="33" t="str">
        <f>IFERROR(VLOOKUP($B293,'Tabelas auxiliares'!$A$65:$C$102,2,FALSE),"")</f>
        <v>MATERIAIS DIDÁTICOS E SERVIÇOS - GRADUAÇÃO</v>
      </c>
      <c r="H293" s="33" t="str">
        <f>IFERROR(VLOOKUP($B293,'Tabelas auxiliares'!$A$65:$C$102,3,FALSE),"")</f>
        <v>SERVICO DE ENCADERNACAO / VIDRARIAS / MATERIAL DE CONSUMO / RACAO PARA ANIMAIS / REVISTAS E JORNAIS PARA USO DIDÁTICO/ REAGENTES QUIMICOS / MATERIAIS DIVERSOS DE LABORATORIO/MANUTENÇÃO DE EQUIPAMENTOS</v>
      </c>
      <c r="I293" s="235" t="s">
        <v>1834</v>
      </c>
      <c r="J293" s="235" t="s">
        <v>2593</v>
      </c>
      <c r="K293" s="235" t="s">
        <v>2601</v>
      </c>
      <c r="L293" s="235" t="s">
        <v>2595</v>
      </c>
      <c r="M293" s="235" t="s">
        <v>2602</v>
      </c>
      <c r="N293" s="235" t="s">
        <v>154</v>
      </c>
      <c r="O293" s="235" t="s">
        <v>155</v>
      </c>
      <c r="P293" s="235" t="s">
        <v>188</v>
      </c>
      <c r="Q293" s="235" t="s">
        <v>156</v>
      </c>
      <c r="R293" s="235" t="s">
        <v>153</v>
      </c>
      <c r="S293" s="235" t="s">
        <v>107</v>
      </c>
      <c r="T293" s="235" t="s">
        <v>152</v>
      </c>
      <c r="U293" s="235" t="s">
        <v>106</v>
      </c>
      <c r="V293" s="235" t="s">
        <v>2599</v>
      </c>
      <c r="W293" s="235" t="s">
        <v>2600</v>
      </c>
      <c r="X293" s="33" t="str">
        <f t="shared" si="4"/>
        <v>3</v>
      </c>
      <c r="Y293" s="33" t="str">
        <f>IF(T293="","",IF(AND(T293&lt;&gt;'Tabelas auxiliares'!$B$239,T293&lt;&gt;'Tabelas auxiliares'!$B$240),"FOLHA DE PESSOAL",IF(X293='Tabelas auxiliares'!$A$240,"CUSTEIO",IF(X293='Tabelas auxiliares'!$A$239,"INVESTIMENTO","ERRO - VERIFICAR"))))</f>
        <v>CUSTEIO</v>
      </c>
      <c r="Z293" s="237">
        <v>1470</v>
      </c>
      <c r="AA293" s="236"/>
      <c r="AB293" s="236"/>
      <c r="AC293" s="237">
        <v>1470</v>
      </c>
    </row>
    <row r="294" spans="1:29" x14ac:dyDescent="0.25">
      <c r="A294" s="234" t="s">
        <v>459</v>
      </c>
      <c r="B294" s="54" t="s">
        <v>281</v>
      </c>
      <c r="C294" s="54" t="s">
        <v>460</v>
      </c>
      <c r="D294" t="s">
        <v>40</v>
      </c>
      <c r="E294" t="s">
        <v>105</v>
      </c>
      <c r="F294" s="33" t="str">
        <f>IFERROR(VLOOKUP(D294,'Tabelas auxiliares'!$A$3:$B$61,2,FALSE),"")</f>
        <v>CMCC - COMPRAS COMPARTILHADAS</v>
      </c>
      <c r="G294" s="33" t="str">
        <f>IFERROR(VLOOKUP($B294,'Tabelas auxiliares'!$A$65:$C$102,2,FALSE),"")</f>
        <v>MATERIAIS DIDÁTICOS E SERVIÇOS - GRADUAÇÃO</v>
      </c>
      <c r="H294" s="33" t="str">
        <f>IFERROR(VLOOKUP($B294,'Tabelas auxiliares'!$A$65:$C$102,3,FALSE),"")</f>
        <v>SERVICO DE ENCADERNACAO / VIDRARIAS / MATERIAL DE CONSUMO / RACAO PARA ANIMAIS / REVISTAS E JORNAIS PARA USO DIDÁTICO/ REAGENTES QUIMICOS / MATERIAIS DIVERSOS DE LABORATORIO/MANUTENÇÃO DE EQUIPAMENTOS</v>
      </c>
      <c r="I294" s="235" t="s">
        <v>1834</v>
      </c>
      <c r="J294" s="235" t="s">
        <v>2593</v>
      </c>
      <c r="K294" s="235" t="s">
        <v>2603</v>
      </c>
      <c r="L294" s="235" t="s">
        <v>2595</v>
      </c>
      <c r="M294" s="235" t="s">
        <v>2383</v>
      </c>
      <c r="N294" s="235" t="s">
        <v>154</v>
      </c>
      <c r="O294" s="235" t="s">
        <v>155</v>
      </c>
      <c r="P294" s="235" t="s">
        <v>188</v>
      </c>
      <c r="Q294" s="235" t="s">
        <v>156</v>
      </c>
      <c r="R294" s="235" t="s">
        <v>153</v>
      </c>
      <c r="S294" s="235" t="s">
        <v>107</v>
      </c>
      <c r="T294" s="235" t="s">
        <v>152</v>
      </c>
      <c r="U294" s="235" t="s">
        <v>106</v>
      </c>
      <c r="V294" s="235" t="s">
        <v>2599</v>
      </c>
      <c r="W294" s="235" t="s">
        <v>2600</v>
      </c>
      <c r="X294" s="33" t="str">
        <f t="shared" si="4"/>
        <v>3</v>
      </c>
      <c r="Y294" s="33" t="str">
        <f>IF(T294="","",IF(AND(T294&lt;&gt;'Tabelas auxiliares'!$B$239,T294&lt;&gt;'Tabelas auxiliares'!$B$240),"FOLHA DE PESSOAL",IF(X294='Tabelas auxiliares'!$A$240,"CUSTEIO",IF(X294='Tabelas auxiliares'!$A$239,"INVESTIMENTO","ERRO - VERIFICAR"))))</f>
        <v>CUSTEIO</v>
      </c>
      <c r="Z294" s="237">
        <v>2520</v>
      </c>
      <c r="AA294" s="236"/>
      <c r="AB294" s="236"/>
      <c r="AC294" s="237">
        <v>2520</v>
      </c>
    </row>
    <row r="295" spans="1:29" x14ac:dyDescent="0.25">
      <c r="A295" s="234" t="s">
        <v>459</v>
      </c>
      <c r="B295" s="54" t="s">
        <v>281</v>
      </c>
      <c r="C295" s="54" t="s">
        <v>460</v>
      </c>
      <c r="D295" t="s">
        <v>40</v>
      </c>
      <c r="E295" t="s">
        <v>105</v>
      </c>
      <c r="F295" s="33" t="str">
        <f>IFERROR(VLOOKUP(D295,'Tabelas auxiliares'!$A$3:$B$61,2,FALSE),"")</f>
        <v>CMCC - COMPRAS COMPARTILHADAS</v>
      </c>
      <c r="G295" s="33" t="str">
        <f>IFERROR(VLOOKUP($B295,'Tabelas auxiliares'!$A$65:$C$102,2,FALSE),"")</f>
        <v>MATERIAIS DIDÁTICOS E SERVIÇOS - GRADUAÇÃO</v>
      </c>
      <c r="H295" s="33" t="str">
        <f>IFERROR(VLOOKUP($B295,'Tabelas auxiliares'!$A$65:$C$102,3,FALSE),"")</f>
        <v>SERVICO DE ENCADERNACAO / VIDRARIAS / MATERIAL DE CONSUMO / RACAO PARA ANIMAIS / REVISTAS E JORNAIS PARA USO DIDÁTICO/ REAGENTES QUIMICOS / MATERIAIS DIVERSOS DE LABORATORIO/MANUTENÇÃO DE EQUIPAMENTOS</v>
      </c>
      <c r="I295" s="235" t="s">
        <v>1834</v>
      </c>
      <c r="J295" s="235" t="s">
        <v>2593</v>
      </c>
      <c r="K295" s="235" t="s">
        <v>2604</v>
      </c>
      <c r="L295" s="235" t="s">
        <v>2595</v>
      </c>
      <c r="M295" s="235" t="s">
        <v>2605</v>
      </c>
      <c r="N295" s="235" t="s">
        <v>154</v>
      </c>
      <c r="O295" s="235" t="s">
        <v>155</v>
      </c>
      <c r="P295" s="235" t="s">
        <v>188</v>
      </c>
      <c r="Q295" s="235" t="s">
        <v>156</v>
      </c>
      <c r="R295" s="235" t="s">
        <v>153</v>
      </c>
      <c r="S295" s="235" t="s">
        <v>107</v>
      </c>
      <c r="T295" s="235" t="s">
        <v>152</v>
      </c>
      <c r="U295" s="235" t="s">
        <v>106</v>
      </c>
      <c r="V295" s="235" t="s">
        <v>1453</v>
      </c>
      <c r="W295" s="235" t="s">
        <v>1454</v>
      </c>
      <c r="X295" s="33" t="str">
        <f t="shared" si="4"/>
        <v>3</v>
      </c>
      <c r="Y295" s="33" t="str">
        <f>IF(T295="","",IF(AND(T295&lt;&gt;'Tabelas auxiliares'!$B$239,T295&lt;&gt;'Tabelas auxiliares'!$B$240),"FOLHA DE PESSOAL",IF(X295='Tabelas auxiliares'!$A$240,"CUSTEIO",IF(X295='Tabelas auxiliares'!$A$239,"INVESTIMENTO","ERRO - VERIFICAR"))))</f>
        <v>CUSTEIO</v>
      </c>
      <c r="Z295" s="237">
        <v>195</v>
      </c>
      <c r="AA295" s="236"/>
      <c r="AB295" s="236"/>
      <c r="AC295" s="237">
        <v>195</v>
      </c>
    </row>
    <row r="296" spans="1:29" x14ac:dyDescent="0.25">
      <c r="A296" s="234" t="s">
        <v>459</v>
      </c>
      <c r="B296" s="54" t="s">
        <v>281</v>
      </c>
      <c r="C296" s="54" t="s">
        <v>460</v>
      </c>
      <c r="D296" t="s">
        <v>40</v>
      </c>
      <c r="E296" t="s">
        <v>105</v>
      </c>
      <c r="F296" s="33" t="str">
        <f>IFERROR(VLOOKUP(D296,'Tabelas auxiliares'!$A$3:$B$61,2,FALSE),"")</f>
        <v>CMCC - COMPRAS COMPARTILHADAS</v>
      </c>
      <c r="G296" s="33" t="str">
        <f>IFERROR(VLOOKUP($B296,'Tabelas auxiliares'!$A$65:$C$102,2,FALSE),"")</f>
        <v>MATERIAIS DIDÁTICOS E SERVIÇOS - GRADUAÇÃO</v>
      </c>
      <c r="H296" s="33" t="str">
        <f>IFERROR(VLOOKUP($B296,'Tabelas auxiliares'!$A$65:$C$102,3,FALSE),"")</f>
        <v>SERVICO DE ENCADERNACAO / VIDRARIAS / MATERIAL DE CONSUMO / RACAO PARA ANIMAIS / REVISTAS E JORNAIS PARA USO DIDÁTICO/ REAGENTES QUIMICOS / MATERIAIS DIVERSOS DE LABORATORIO/MANUTENÇÃO DE EQUIPAMENTOS</v>
      </c>
      <c r="I296" s="235" t="s">
        <v>1834</v>
      </c>
      <c r="J296" s="235" t="s">
        <v>2593</v>
      </c>
      <c r="K296" s="235" t="s">
        <v>2604</v>
      </c>
      <c r="L296" s="235" t="s">
        <v>2595</v>
      </c>
      <c r="M296" s="235" t="s">
        <v>2605</v>
      </c>
      <c r="N296" s="235" t="s">
        <v>154</v>
      </c>
      <c r="O296" s="235" t="s">
        <v>155</v>
      </c>
      <c r="P296" s="235" t="s">
        <v>188</v>
      </c>
      <c r="Q296" s="235" t="s">
        <v>156</v>
      </c>
      <c r="R296" s="235" t="s">
        <v>153</v>
      </c>
      <c r="S296" s="235" t="s">
        <v>107</v>
      </c>
      <c r="T296" s="235" t="s">
        <v>152</v>
      </c>
      <c r="U296" s="235" t="s">
        <v>106</v>
      </c>
      <c r="V296" s="235" t="s">
        <v>2599</v>
      </c>
      <c r="W296" s="235" t="s">
        <v>2600</v>
      </c>
      <c r="X296" s="33" t="str">
        <f t="shared" si="4"/>
        <v>3</v>
      </c>
      <c r="Y296" s="33" t="str">
        <f>IF(T296="","",IF(AND(T296&lt;&gt;'Tabelas auxiliares'!$B$239,T296&lt;&gt;'Tabelas auxiliares'!$B$240),"FOLHA DE PESSOAL",IF(X296='Tabelas auxiliares'!$A$240,"CUSTEIO",IF(X296='Tabelas auxiliares'!$A$239,"INVESTIMENTO","ERRO - VERIFICAR"))))</f>
        <v>CUSTEIO</v>
      </c>
      <c r="Z296" s="237">
        <v>3481.45</v>
      </c>
      <c r="AA296" s="236"/>
      <c r="AB296" s="236"/>
      <c r="AC296" s="237">
        <v>3481.45</v>
      </c>
    </row>
    <row r="297" spans="1:29" x14ac:dyDescent="0.25">
      <c r="A297" s="234" t="s">
        <v>459</v>
      </c>
      <c r="B297" s="54" t="s">
        <v>281</v>
      </c>
      <c r="C297" s="54" t="s">
        <v>460</v>
      </c>
      <c r="D297" t="s">
        <v>40</v>
      </c>
      <c r="E297" t="s">
        <v>105</v>
      </c>
      <c r="F297" s="33" t="str">
        <f>IFERROR(VLOOKUP(D297,'Tabelas auxiliares'!$A$3:$B$61,2,FALSE),"")</f>
        <v>CMCC - COMPRAS COMPARTILHADAS</v>
      </c>
      <c r="G297" s="33" t="str">
        <f>IFERROR(VLOOKUP($B297,'Tabelas auxiliares'!$A$65:$C$102,2,FALSE),"")</f>
        <v>MATERIAIS DIDÁTICOS E SERVIÇOS - GRADUAÇÃO</v>
      </c>
      <c r="H297" s="33" t="str">
        <f>IFERROR(VLOOKUP($B297,'Tabelas auxiliares'!$A$65:$C$102,3,FALSE),"")</f>
        <v>SERVICO DE ENCADERNACAO / VIDRARIAS / MATERIAL DE CONSUMO / RACAO PARA ANIMAIS / REVISTAS E JORNAIS PARA USO DIDÁTICO/ REAGENTES QUIMICOS / MATERIAIS DIVERSOS DE LABORATORIO/MANUTENÇÃO DE EQUIPAMENTOS</v>
      </c>
      <c r="I297" s="235" t="s">
        <v>1834</v>
      </c>
      <c r="J297" s="235" t="s">
        <v>2593</v>
      </c>
      <c r="K297" s="235" t="s">
        <v>2606</v>
      </c>
      <c r="L297" s="235" t="s">
        <v>2595</v>
      </c>
      <c r="M297" s="235" t="s">
        <v>2607</v>
      </c>
      <c r="N297" s="235" t="s">
        <v>154</v>
      </c>
      <c r="O297" s="235" t="s">
        <v>155</v>
      </c>
      <c r="P297" s="235" t="s">
        <v>188</v>
      </c>
      <c r="Q297" s="235" t="s">
        <v>156</v>
      </c>
      <c r="R297" s="235" t="s">
        <v>153</v>
      </c>
      <c r="S297" s="235" t="s">
        <v>107</v>
      </c>
      <c r="T297" s="235" t="s">
        <v>152</v>
      </c>
      <c r="U297" s="235" t="s">
        <v>106</v>
      </c>
      <c r="V297" s="235" t="s">
        <v>2599</v>
      </c>
      <c r="W297" s="235" t="s">
        <v>2600</v>
      </c>
      <c r="X297" s="33" t="str">
        <f t="shared" si="4"/>
        <v>3</v>
      </c>
      <c r="Y297" s="33" t="str">
        <f>IF(T297="","",IF(AND(T297&lt;&gt;'Tabelas auxiliares'!$B$239,T297&lt;&gt;'Tabelas auxiliares'!$B$240),"FOLHA DE PESSOAL",IF(X297='Tabelas auxiliares'!$A$240,"CUSTEIO",IF(X297='Tabelas auxiliares'!$A$239,"INVESTIMENTO","ERRO - VERIFICAR"))))</f>
        <v>CUSTEIO</v>
      </c>
      <c r="Z297" s="237">
        <v>1940</v>
      </c>
      <c r="AA297" s="236"/>
      <c r="AB297" s="236"/>
      <c r="AC297" s="237">
        <v>1940</v>
      </c>
    </row>
    <row r="298" spans="1:29" x14ac:dyDescent="0.25">
      <c r="A298" s="234" t="s">
        <v>459</v>
      </c>
      <c r="B298" s="54" t="s">
        <v>281</v>
      </c>
      <c r="C298" s="54" t="s">
        <v>460</v>
      </c>
      <c r="D298" t="s">
        <v>40</v>
      </c>
      <c r="E298" t="s">
        <v>105</v>
      </c>
      <c r="F298" s="33" t="str">
        <f>IFERROR(VLOOKUP(D298,'Tabelas auxiliares'!$A$3:$B$61,2,FALSE),"")</f>
        <v>CMCC - COMPRAS COMPARTILHADAS</v>
      </c>
      <c r="G298" s="33" t="str">
        <f>IFERROR(VLOOKUP($B298,'Tabelas auxiliares'!$A$65:$C$102,2,FALSE),"")</f>
        <v>MATERIAIS DIDÁTICOS E SERVIÇOS - GRADUAÇÃO</v>
      </c>
      <c r="H298" s="33" t="str">
        <f>IFERROR(VLOOKUP($B298,'Tabelas auxiliares'!$A$65:$C$102,3,FALSE),"")</f>
        <v>SERVICO DE ENCADERNACAO / VIDRARIAS / MATERIAL DE CONSUMO / RACAO PARA ANIMAIS / REVISTAS E JORNAIS PARA USO DIDÁTICO/ REAGENTES QUIMICOS / MATERIAIS DIVERSOS DE LABORATORIO/MANUTENÇÃO DE EQUIPAMENTOS</v>
      </c>
      <c r="I298" s="235" t="s">
        <v>1834</v>
      </c>
      <c r="J298" s="235" t="s">
        <v>2593</v>
      </c>
      <c r="K298" s="235" t="s">
        <v>2608</v>
      </c>
      <c r="L298" s="235" t="s">
        <v>2595</v>
      </c>
      <c r="M298" s="235" t="s">
        <v>2609</v>
      </c>
      <c r="N298" s="235" t="s">
        <v>154</v>
      </c>
      <c r="O298" s="235" t="s">
        <v>155</v>
      </c>
      <c r="P298" s="235" t="s">
        <v>188</v>
      </c>
      <c r="Q298" s="235" t="s">
        <v>156</v>
      </c>
      <c r="R298" s="235" t="s">
        <v>153</v>
      </c>
      <c r="S298" s="235" t="s">
        <v>107</v>
      </c>
      <c r="T298" s="235" t="s">
        <v>152</v>
      </c>
      <c r="U298" s="235" t="s">
        <v>106</v>
      </c>
      <c r="V298" s="235" t="s">
        <v>2597</v>
      </c>
      <c r="W298" s="235" t="s">
        <v>2598</v>
      </c>
      <c r="X298" s="33" t="str">
        <f t="shared" si="4"/>
        <v>3</v>
      </c>
      <c r="Y298" s="33" t="str">
        <f>IF(T298="","",IF(AND(T298&lt;&gt;'Tabelas auxiliares'!$B$239,T298&lt;&gt;'Tabelas auxiliares'!$B$240),"FOLHA DE PESSOAL",IF(X298='Tabelas auxiliares'!$A$240,"CUSTEIO",IF(X298='Tabelas auxiliares'!$A$239,"INVESTIMENTO","ERRO - VERIFICAR"))))</f>
        <v>CUSTEIO</v>
      </c>
      <c r="Z298" s="237">
        <v>3001.5</v>
      </c>
      <c r="AA298" s="237">
        <v>3001.5</v>
      </c>
      <c r="AB298" s="236"/>
      <c r="AC298" s="236"/>
    </row>
    <row r="299" spans="1:29" x14ac:dyDescent="0.25">
      <c r="A299" s="234" t="s">
        <v>459</v>
      </c>
      <c r="B299" s="54" t="s">
        <v>281</v>
      </c>
      <c r="C299" s="54" t="s">
        <v>460</v>
      </c>
      <c r="D299" t="s">
        <v>40</v>
      </c>
      <c r="E299" t="s">
        <v>105</v>
      </c>
      <c r="F299" s="33" t="str">
        <f>IFERROR(VLOOKUP(D299,'Tabelas auxiliares'!$A$3:$B$61,2,FALSE),"")</f>
        <v>CMCC - COMPRAS COMPARTILHADAS</v>
      </c>
      <c r="G299" s="33" t="str">
        <f>IFERROR(VLOOKUP($B299,'Tabelas auxiliares'!$A$65:$C$102,2,FALSE),"")</f>
        <v>MATERIAIS DIDÁTICOS E SERVIÇOS - GRADUAÇÃO</v>
      </c>
      <c r="H299" s="33" t="str">
        <f>IFERROR(VLOOKUP($B299,'Tabelas auxiliares'!$A$65:$C$102,3,FALSE),"")</f>
        <v>SERVICO DE ENCADERNACAO / VIDRARIAS / MATERIAL DE CONSUMO / RACAO PARA ANIMAIS / REVISTAS E JORNAIS PARA USO DIDÁTICO/ REAGENTES QUIMICOS / MATERIAIS DIVERSOS DE LABORATORIO/MANUTENÇÃO DE EQUIPAMENTOS</v>
      </c>
      <c r="I299" s="235" t="s">
        <v>1834</v>
      </c>
      <c r="J299" s="235" t="s">
        <v>2593</v>
      </c>
      <c r="K299" s="235" t="s">
        <v>2608</v>
      </c>
      <c r="L299" s="235" t="s">
        <v>2595</v>
      </c>
      <c r="M299" s="235" t="s">
        <v>2609</v>
      </c>
      <c r="N299" s="235" t="s">
        <v>154</v>
      </c>
      <c r="O299" s="235" t="s">
        <v>155</v>
      </c>
      <c r="P299" s="235" t="s">
        <v>188</v>
      </c>
      <c r="Q299" s="235" t="s">
        <v>156</v>
      </c>
      <c r="R299" s="235" t="s">
        <v>153</v>
      </c>
      <c r="S299" s="235" t="s">
        <v>107</v>
      </c>
      <c r="T299" s="235" t="s">
        <v>152</v>
      </c>
      <c r="U299" s="235" t="s">
        <v>106</v>
      </c>
      <c r="V299" s="235" t="s">
        <v>2599</v>
      </c>
      <c r="W299" s="235" t="s">
        <v>2600</v>
      </c>
      <c r="X299" s="33" t="str">
        <f t="shared" si="4"/>
        <v>3</v>
      </c>
      <c r="Y299" s="33" t="str">
        <f>IF(T299="","",IF(AND(T299&lt;&gt;'Tabelas auxiliares'!$B$239,T299&lt;&gt;'Tabelas auxiliares'!$B$240),"FOLHA DE PESSOAL",IF(X299='Tabelas auxiliares'!$A$240,"CUSTEIO",IF(X299='Tabelas auxiliares'!$A$239,"INVESTIMENTO","ERRO - VERIFICAR"))))</f>
        <v>CUSTEIO</v>
      </c>
      <c r="Z299" s="237">
        <v>9081.36</v>
      </c>
      <c r="AA299" s="237">
        <v>9081.36</v>
      </c>
      <c r="AB299" s="236"/>
      <c r="AC299" s="236"/>
    </row>
    <row r="300" spans="1:29" x14ac:dyDescent="0.25">
      <c r="A300" s="234" t="s">
        <v>459</v>
      </c>
      <c r="B300" s="54" t="s">
        <v>281</v>
      </c>
      <c r="C300" s="54" t="s">
        <v>460</v>
      </c>
      <c r="D300" t="s">
        <v>40</v>
      </c>
      <c r="E300" t="s">
        <v>105</v>
      </c>
      <c r="F300" s="33" t="str">
        <f>IFERROR(VLOOKUP(D300,'Tabelas auxiliares'!$A$3:$B$61,2,FALSE),"")</f>
        <v>CMCC - COMPRAS COMPARTILHADAS</v>
      </c>
      <c r="G300" s="33" t="str">
        <f>IFERROR(VLOOKUP($B300,'Tabelas auxiliares'!$A$65:$C$102,2,FALSE),"")</f>
        <v>MATERIAIS DIDÁTICOS E SERVIÇOS - GRADUAÇÃO</v>
      </c>
      <c r="H300" s="33" t="str">
        <f>IFERROR(VLOOKUP($B300,'Tabelas auxiliares'!$A$65:$C$102,3,FALSE),"")</f>
        <v>SERVICO DE ENCADERNACAO / VIDRARIAS / MATERIAL DE CONSUMO / RACAO PARA ANIMAIS / REVISTAS E JORNAIS PARA USO DIDÁTICO/ REAGENTES QUIMICOS / MATERIAIS DIVERSOS DE LABORATORIO/MANUTENÇÃO DE EQUIPAMENTOS</v>
      </c>
      <c r="I300" s="235" t="s">
        <v>1834</v>
      </c>
      <c r="J300" s="235" t="s">
        <v>2593</v>
      </c>
      <c r="K300" s="235" t="s">
        <v>2610</v>
      </c>
      <c r="L300" s="235" t="s">
        <v>2595</v>
      </c>
      <c r="M300" s="235" t="s">
        <v>2611</v>
      </c>
      <c r="N300" s="235" t="s">
        <v>154</v>
      </c>
      <c r="O300" s="235" t="s">
        <v>155</v>
      </c>
      <c r="P300" s="235" t="s">
        <v>188</v>
      </c>
      <c r="Q300" s="235" t="s">
        <v>156</v>
      </c>
      <c r="R300" s="235" t="s">
        <v>153</v>
      </c>
      <c r="S300" s="235" t="s">
        <v>107</v>
      </c>
      <c r="T300" s="235" t="s">
        <v>152</v>
      </c>
      <c r="U300" s="235" t="s">
        <v>106</v>
      </c>
      <c r="V300" s="235" t="s">
        <v>2597</v>
      </c>
      <c r="W300" s="235" t="s">
        <v>2598</v>
      </c>
      <c r="X300" s="33" t="str">
        <f t="shared" si="4"/>
        <v>3</v>
      </c>
      <c r="Y300" s="33" t="str">
        <f>IF(T300="","",IF(AND(T300&lt;&gt;'Tabelas auxiliares'!$B$239,T300&lt;&gt;'Tabelas auxiliares'!$B$240),"FOLHA DE PESSOAL",IF(X300='Tabelas auxiliares'!$A$240,"CUSTEIO",IF(X300='Tabelas auxiliares'!$A$239,"INVESTIMENTO","ERRO - VERIFICAR"))))</f>
        <v>CUSTEIO</v>
      </c>
      <c r="Z300" s="237">
        <v>2835</v>
      </c>
      <c r="AA300" s="237">
        <v>2835</v>
      </c>
      <c r="AB300" s="236"/>
      <c r="AC300" s="236"/>
    </row>
    <row r="301" spans="1:29" x14ac:dyDescent="0.25">
      <c r="A301" s="234" t="s">
        <v>459</v>
      </c>
      <c r="B301" s="54" t="s">
        <v>281</v>
      </c>
      <c r="C301" s="54" t="s">
        <v>460</v>
      </c>
      <c r="D301" t="s">
        <v>40</v>
      </c>
      <c r="E301" t="s">
        <v>105</v>
      </c>
      <c r="F301" s="33" t="str">
        <f>IFERROR(VLOOKUP(D301,'Tabelas auxiliares'!$A$3:$B$61,2,FALSE),"")</f>
        <v>CMCC - COMPRAS COMPARTILHADAS</v>
      </c>
      <c r="G301" s="33" t="str">
        <f>IFERROR(VLOOKUP($B301,'Tabelas auxiliares'!$A$65:$C$102,2,FALSE),"")</f>
        <v>MATERIAIS DIDÁTICOS E SERVIÇOS - GRADUAÇÃO</v>
      </c>
      <c r="H301" s="33" t="str">
        <f>IFERROR(VLOOKUP($B301,'Tabelas auxiliares'!$A$65:$C$102,3,FALSE),"")</f>
        <v>SERVICO DE ENCADERNACAO / VIDRARIAS / MATERIAL DE CONSUMO / RACAO PARA ANIMAIS / REVISTAS E JORNAIS PARA USO DIDÁTICO/ REAGENTES QUIMICOS / MATERIAIS DIVERSOS DE LABORATORIO/MANUTENÇÃO DE EQUIPAMENTOS</v>
      </c>
      <c r="I301" s="235" t="s">
        <v>1834</v>
      </c>
      <c r="J301" s="235" t="s">
        <v>2593</v>
      </c>
      <c r="K301" s="235" t="s">
        <v>2610</v>
      </c>
      <c r="L301" s="235" t="s">
        <v>2595</v>
      </c>
      <c r="M301" s="235" t="s">
        <v>2611</v>
      </c>
      <c r="N301" s="235" t="s">
        <v>154</v>
      </c>
      <c r="O301" s="235" t="s">
        <v>155</v>
      </c>
      <c r="P301" s="235" t="s">
        <v>188</v>
      </c>
      <c r="Q301" s="235" t="s">
        <v>156</v>
      </c>
      <c r="R301" s="235" t="s">
        <v>153</v>
      </c>
      <c r="S301" s="235" t="s">
        <v>107</v>
      </c>
      <c r="T301" s="235" t="s">
        <v>152</v>
      </c>
      <c r="U301" s="235" t="s">
        <v>106</v>
      </c>
      <c r="V301" s="235" t="s">
        <v>2599</v>
      </c>
      <c r="W301" s="235" t="s">
        <v>2600</v>
      </c>
      <c r="X301" s="33" t="str">
        <f t="shared" si="4"/>
        <v>3</v>
      </c>
      <c r="Y301" s="33" t="str">
        <f>IF(T301="","",IF(AND(T301&lt;&gt;'Tabelas auxiliares'!$B$239,T301&lt;&gt;'Tabelas auxiliares'!$B$240),"FOLHA DE PESSOAL",IF(X301='Tabelas auxiliares'!$A$240,"CUSTEIO",IF(X301='Tabelas auxiliares'!$A$239,"INVESTIMENTO","ERRO - VERIFICAR"))))</f>
        <v>CUSTEIO</v>
      </c>
      <c r="Z301" s="237">
        <v>2723.06</v>
      </c>
      <c r="AA301" s="237">
        <v>2723.06</v>
      </c>
      <c r="AB301" s="236"/>
      <c r="AC301" s="236"/>
    </row>
    <row r="302" spans="1:29" x14ac:dyDescent="0.25">
      <c r="A302" s="234" t="s">
        <v>459</v>
      </c>
      <c r="B302" s="54" t="s">
        <v>281</v>
      </c>
      <c r="C302" s="54" t="s">
        <v>460</v>
      </c>
      <c r="D302" t="s">
        <v>40</v>
      </c>
      <c r="E302" t="s">
        <v>105</v>
      </c>
      <c r="F302" s="33" t="str">
        <f>IFERROR(VLOOKUP(D302,'Tabelas auxiliares'!$A$3:$B$61,2,FALSE),"")</f>
        <v>CMCC - COMPRAS COMPARTILHADAS</v>
      </c>
      <c r="G302" s="33" t="str">
        <f>IFERROR(VLOOKUP($B302,'Tabelas auxiliares'!$A$65:$C$102,2,FALSE),"")</f>
        <v>MATERIAIS DIDÁTICOS E SERVIÇOS - GRADUAÇÃO</v>
      </c>
      <c r="H302" s="33" t="str">
        <f>IFERROR(VLOOKUP($B302,'Tabelas auxiliares'!$A$65:$C$102,3,FALSE),"")</f>
        <v>SERVICO DE ENCADERNACAO / VIDRARIAS / MATERIAL DE CONSUMO / RACAO PARA ANIMAIS / REVISTAS E JORNAIS PARA USO DIDÁTICO/ REAGENTES QUIMICOS / MATERIAIS DIVERSOS DE LABORATORIO/MANUTENÇÃO DE EQUIPAMENTOS</v>
      </c>
      <c r="I302" s="235" t="s">
        <v>1834</v>
      </c>
      <c r="J302" s="235" t="s">
        <v>2593</v>
      </c>
      <c r="K302" s="235" t="s">
        <v>2612</v>
      </c>
      <c r="L302" s="235" t="s">
        <v>2595</v>
      </c>
      <c r="M302" s="235" t="s">
        <v>2613</v>
      </c>
      <c r="N302" s="235" t="s">
        <v>154</v>
      </c>
      <c r="O302" s="235" t="s">
        <v>155</v>
      </c>
      <c r="P302" s="235" t="s">
        <v>188</v>
      </c>
      <c r="Q302" s="235" t="s">
        <v>156</v>
      </c>
      <c r="R302" s="235" t="s">
        <v>153</v>
      </c>
      <c r="S302" s="235" t="s">
        <v>107</v>
      </c>
      <c r="T302" s="235" t="s">
        <v>152</v>
      </c>
      <c r="U302" s="235" t="s">
        <v>106</v>
      </c>
      <c r="V302" s="235" t="s">
        <v>2599</v>
      </c>
      <c r="W302" s="235" t="s">
        <v>2600</v>
      </c>
      <c r="X302" s="33" t="str">
        <f t="shared" si="4"/>
        <v>3</v>
      </c>
      <c r="Y302" s="33" t="str">
        <f>IF(T302="","",IF(AND(T302&lt;&gt;'Tabelas auxiliares'!$B$239,T302&lt;&gt;'Tabelas auxiliares'!$B$240),"FOLHA DE PESSOAL",IF(X302='Tabelas auxiliares'!$A$240,"CUSTEIO",IF(X302='Tabelas auxiliares'!$A$239,"INVESTIMENTO","ERRO - VERIFICAR"))))</f>
        <v>CUSTEIO</v>
      </c>
      <c r="Z302" s="237">
        <v>8684.58</v>
      </c>
      <c r="AA302" s="236"/>
      <c r="AB302" s="236"/>
      <c r="AC302" s="237">
        <v>8684.58</v>
      </c>
    </row>
    <row r="303" spans="1:29" x14ac:dyDescent="0.25">
      <c r="A303" s="234" t="s">
        <v>459</v>
      </c>
      <c r="B303" s="54" t="s">
        <v>281</v>
      </c>
      <c r="C303" s="54" t="s">
        <v>460</v>
      </c>
      <c r="D303" t="s">
        <v>40</v>
      </c>
      <c r="E303" t="s">
        <v>105</v>
      </c>
      <c r="F303" s="33" t="str">
        <f>IFERROR(VLOOKUP(D303,'Tabelas auxiliares'!$A$3:$B$61,2,FALSE),"")</f>
        <v>CMCC - COMPRAS COMPARTILHADAS</v>
      </c>
      <c r="G303" s="33" t="str">
        <f>IFERROR(VLOOKUP($B303,'Tabelas auxiliares'!$A$65:$C$102,2,FALSE),"")</f>
        <v>MATERIAIS DIDÁTICOS E SERVIÇOS - GRADUAÇÃO</v>
      </c>
      <c r="H303" s="33" t="str">
        <f>IFERROR(VLOOKUP($B303,'Tabelas auxiliares'!$A$65:$C$102,3,FALSE),"")</f>
        <v>SERVICO DE ENCADERNACAO / VIDRARIAS / MATERIAL DE CONSUMO / RACAO PARA ANIMAIS / REVISTAS E JORNAIS PARA USO DIDÁTICO/ REAGENTES QUIMICOS / MATERIAIS DIVERSOS DE LABORATORIO/MANUTENÇÃO DE EQUIPAMENTOS</v>
      </c>
      <c r="I303" s="235" t="s">
        <v>1834</v>
      </c>
      <c r="J303" s="235" t="s">
        <v>2593</v>
      </c>
      <c r="K303" s="235" t="s">
        <v>2614</v>
      </c>
      <c r="L303" s="235" t="s">
        <v>2595</v>
      </c>
      <c r="M303" s="235" t="s">
        <v>2615</v>
      </c>
      <c r="N303" s="235" t="s">
        <v>154</v>
      </c>
      <c r="O303" s="235" t="s">
        <v>155</v>
      </c>
      <c r="P303" s="235" t="s">
        <v>188</v>
      </c>
      <c r="Q303" s="235" t="s">
        <v>156</v>
      </c>
      <c r="R303" s="235" t="s">
        <v>153</v>
      </c>
      <c r="S303" s="235" t="s">
        <v>107</v>
      </c>
      <c r="T303" s="235" t="s">
        <v>152</v>
      </c>
      <c r="U303" s="235" t="s">
        <v>106</v>
      </c>
      <c r="V303" s="235" t="s">
        <v>2599</v>
      </c>
      <c r="W303" s="235" t="s">
        <v>2600</v>
      </c>
      <c r="X303" s="33" t="str">
        <f t="shared" si="4"/>
        <v>3</v>
      </c>
      <c r="Y303" s="33" t="str">
        <f>IF(T303="","",IF(AND(T303&lt;&gt;'Tabelas auxiliares'!$B$239,T303&lt;&gt;'Tabelas auxiliares'!$B$240),"FOLHA DE PESSOAL",IF(X303='Tabelas auxiliares'!$A$240,"CUSTEIO",IF(X303='Tabelas auxiliares'!$A$239,"INVESTIMENTO","ERRO - VERIFICAR"))))</f>
        <v>CUSTEIO</v>
      </c>
      <c r="Z303" s="237">
        <v>240.75</v>
      </c>
      <c r="AA303" s="236"/>
      <c r="AB303" s="236"/>
      <c r="AC303" s="237">
        <v>240.75</v>
      </c>
    </row>
    <row r="304" spans="1:29" x14ac:dyDescent="0.25">
      <c r="A304" s="234" t="s">
        <v>459</v>
      </c>
      <c r="B304" s="54" t="s">
        <v>281</v>
      </c>
      <c r="C304" s="54" t="s">
        <v>460</v>
      </c>
      <c r="D304" t="s">
        <v>42</v>
      </c>
      <c r="E304" t="s">
        <v>105</v>
      </c>
      <c r="F304" s="33" t="str">
        <f>IFERROR(VLOOKUP(D304,'Tabelas auxiliares'!$A$3:$B$61,2,FALSE),"")</f>
        <v>CCNH - CENTRO DE CIÊNCIAS NATURAIS E HUMANAS</v>
      </c>
      <c r="G304" s="33" t="str">
        <f>IFERROR(VLOOKUP($B304,'Tabelas auxiliares'!$A$65:$C$102,2,FALSE),"")</f>
        <v>MATERIAIS DIDÁTICOS E SERVIÇOS - GRADUAÇÃO</v>
      </c>
      <c r="H304" s="33" t="str">
        <f>IFERROR(VLOOKUP($B304,'Tabelas auxiliares'!$A$65:$C$102,3,FALSE),"")</f>
        <v>SERVICO DE ENCADERNACAO / VIDRARIAS / MATERIAL DE CONSUMO / RACAO PARA ANIMAIS / REVISTAS E JORNAIS PARA USO DIDÁTICO/ REAGENTES QUIMICOS / MATERIAIS DIVERSOS DE LABORATORIO/MANUTENÇÃO DE EQUIPAMENTOS</v>
      </c>
      <c r="I304" s="235" t="s">
        <v>2616</v>
      </c>
      <c r="J304" s="235" t="s">
        <v>2617</v>
      </c>
      <c r="K304" s="235" t="s">
        <v>2618</v>
      </c>
      <c r="L304" s="235" t="s">
        <v>2619</v>
      </c>
      <c r="M304" s="235" t="s">
        <v>2620</v>
      </c>
      <c r="N304" s="235" t="s">
        <v>154</v>
      </c>
      <c r="O304" s="235" t="s">
        <v>155</v>
      </c>
      <c r="P304" s="235" t="s">
        <v>188</v>
      </c>
      <c r="Q304" s="235" t="s">
        <v>156</v>
      </c>
      <c r="R304" s="235" t="s">
        <v>153</v>
      </c>
      <c r="S304" s="235" t="s">
        <v>107</v>
      </c>
      <c r="T304" s="235" t="s">
        <v>152</v>
      </c>
      <c r="U304" s="235" t="s">
        <v>106</v>
      </c>
      <c r="V304" s="235" t="s">
        <v>1504</v>
      </c>
      <c r="W304" s="235" t="s">
        <v>1505</v>
      </c>
      <c r="X304" s="33" t="str">
        <f t="shared" si="4"/>
        <v>3</v>
      </c>
      <c r="Y304" s="33" t="str">
        <f>IF(T304="","",IF(AND(T304&lt;&gt;'Tabelas auxiliares'!$B$239,T304&lt;&gt;'Tabelas auxiliares'!$B$240),"FOLHA DE PESSOAL",IF(X304='Tabelas auxiliares'!$A$240,"CUSTEIO",IF(X304='Tabelas auxiliares'!$A$239,"INVESTIMENTO","ERRO - VERIFICAR"))))</f>
        <v>CUSTEIO</v>
      </c>
      <c r="Z304" s="237">
        <v>148.5</v>
      </c>
      <c r="AA304" s="236"/>
      <c r="AB304" s="236"/>
      <c r="AC304" s="237">
        <v>148.5</v>
      </c>
    </row>
    <row r="305" spans="1:29" x14ac:dyDescent="0.25">
      <c r="A305" s="234" t="s">
        <v>459</v>
      </c>
      <c r="B305" s="54" t="s">
        <v>281</v>
      </c>
      <c r="C305" s="54" t="s">
        <v>460</v>
      </c>
      <c r="D305" t="s">
        <v>42</v>
      </c>
      <c r="E305" t="s">
        <v>105</v>
      </c>
      <c r="F305" s="33" t="str">
        <f>IFERROR(VLOOKUP(D305,'Tabelas auxiliares'!$A$3:$B$61,2,FALSE),"")</f>
        <v>CCNH - CENTRO DE CIÊNCIAS NATURAIS E HUMANAS</v>
      </c>
      <c r="G305" s="33" t="str">
        <f>IFERROR(VLOOKUP($B305,'Tabelas auxiliares'!$A$65:$C$102,2,FALSE),"")</f>
        <v>MATERIAIS DIDÁTICOS E SERVIÇOS - GRADUAÇÃO</v>
      </c>
      <c r="H305" s="33" t="str">
        <f>IFERROR(VLOOKUP($B305,'Tabelas auxiliares'!$A$65:$C$102,3,FALSE),"")</f>
        <v>SERVICO DE ENCADERNACAO / VIDRARIAS / MATERIAL DE CONSUMO / RACAO PARA ANIMAIS / REVISTAS E JORNAIS PARA USO DIDÁTICO/ REAGENTES QUIMICOS / MATERIAIS DIVERSOS DE LABORATORIO/MANUTENÇÃO DE EQUIPAMENTOS</v>
      </c>
      <c r="I305" s="235" t="s">
        <v>2616</v>
      </c>
      <c r="J305" s="235" t="s">
        <v>2617</v>
      </c>
      <c r="K305" s="235" t="s">
        <v>2621</v>
      </c>
      <c r="L305" s="235" t="s">
        <v>2619</v>
      </c>
      <c r="M305" s="235" t="s">
        <v>1538</v>
      </c>
      <c r="N305" s="235" t="s">
        <v>154</v>
      </c>
      <c r="O305" s="235" t="s">
        <v>155</v>
      </c>
      <c r="P305" s="235" t="s">
        <v>188</v>
      </c>
      <c r="Q305" s="235" t="s">
        <v>156</v>
      </c>
      <c r="R305" s="235" t="s">
        <v>153</v>
      </c>
      <c r="S305" s="235" t="s">
        <v>107</v>
      </c>
      <c r="T305" s="235" t="s">
        <v>152</v>
      </c>
      <c r="U305" s="235" t="s">
        <v>106</v>
      </c>
      <c r="V305" s="235" t="s">
        <v>1504</v>
      </c>
      <c r="W305" s="235" t="s">
        <v>1505</v>
      </c>
      <c r="X305" s="33" t="str">
        <f t="shared" si="4"/>
        <v>3</v>
      </c>
      <c r="Y305" s="33" t="str">
        <f>IF(T305="","",IF(AND(T305&lt;&gt;'Tabelas auxiliares'!$B$239,T305&lt;&gt;'Tabelas auxiliares'!$B$240),"FOLHA DE PESSOAL",IF(X305='Tabelas auxiliares'!$A$240,"CUSTEIO",IF(X305='Tabelas auxiliares'!$A$239,"INVESTIMENTO","ERRO - VERIFICAR"))))</f>
        <v>CUSTEIO</v>
      </c>
      <c r="Z305" s="237">
        <v>38.159999999999997</v>
      </c>
      <c r="AA305" s="236"/>
      <c r="AB305" s="236"/>
      <c r="AC305" s="237">
        <v>38.159999999999997</v>
      </c>
    </row>
    <row r="306" spans="1:29" x14ac:dyDescent="0.25">
      <c r="A306" s="234" t="s">
        <v>459</v>
      </c>
      <c r="B306" s="54" t="s">
        <v>281</v>
      </c>
      <c r="C306" s="54" t="s">
        <v>460</v>
      </c>
      <c r="D306" t="s">
        <v>42</v>
      </c>
      <c r="E306" t="s">
        <v>105</v>
      </c>
      <c r="F306" s="33" t="str">
        <f>IFERROR(VLOOKUP(D306,'Tabelas auxiliares'!$A$3:$B$61,2,FALSE),"")</f>
        <v>CCNH - CENTRO DE CIÊNCIAS NATURAIS E HUMANAS</v>
      </c>
      <c r="G306" s="33" t="str">
        <f>IFERROR(VLOOKUP($B306,'Tabelas auxiliares'!$A$65:$C$102,2,FALSE),"")</f>
        <v>MATERIAIS DIDÁTICOS E SERVIÇOS - GRADUAÇÃO</v>
      </c>
      <c r="H306" s="33" t="str">
        <f>IFERROR(VLOOKUP($B306,'Tabelas auxiliares'!$A$65:$C$102,3,FALSE),"")</f>
        <v>SERVICO DE ENCADERNACAO / VIDRARIAS / MATERIAL DE CONSUMO / RACAO PARA ANIMAIS / REVISTAS E JORNAIS PARA USO DIDÁTICO/ REAGENTES QUIMICOS / MATERIAIS DIVERSOS DE LABORATORIO/MANUTENÇÃO DE EQUIPAMENTOS</v>
      </c>
      <c r="I306" s="235" t="s">
        <v>2616</v>
      </c>
      <c r="J306" s="235" t="s">
        <v>2617</v>
      </c>
      <c r="K306" s="235" t="s">
        <v>2622</v>
      </c>
      <c r="L306" s="235" t="s">
        <v>2619</v>
      </c>
      <c r="M306" s="235" t="s">
        <v>1538</v>
      </c>
      <c r="N306" s="235" t="s">
        <v>154</v>
      </c>
      <c r="O306" s="235" t="s">
        <v>155</v>
      </c>
      <c r="P306" s="235" t="s">
        <v>188</v>
      </c>
      <c r="Q306" s="235" t="s">
        <v>156</v>
      </c>
      <c r="R306" s="235" t="s">
        <v>153</v>
      </c>
      <c r="S306" s="235" t="s">
        <v>107</v>
      </c>
      <c r="T306" s="235" t="s">
        <v>152</v>
      </c>
      <c r="U306" s="235" t="s">
        <v>106</v>
      </c>
      <c r="V306" s="235" t="s">
        <v>1513</v>
      </c>
      <c r="W306" s="235" t="s">
        <v>1514</v>
      </c>
      <c r="X306" s="33" t="str">
        <f t="shared" si="4"/>
        <v>3</v>
      </c>
      <c r="Y306" s="33" t="str">
        <f>IF(T306="","",IF(AND(T306&lt;&gt;'Tabelas auxiliares'!$B$239,T306&lt;&gt;'Tabelas auxiliares'!$B$240),"FOLHA DE PESSOAL",IF(X306='Tabelas auxiliares'!$A$240,"CUSTEIO",IF(X306='Tabelas auxiliares'!$A$239,"INVESTIMENTO","ERRO - VERIFICAR"))))</f>
        <v>CUSTEIO</v>
      </c>
      <c r="Z306" s="237">
        <v>594.32000000000005</v>
      </c>
      <c r="AA306" s="236"/>
      <c r="AB306" s="236"/>
      <c r="AC306" s="237">
        <v>594.32000000000005</v>
      </c>
    </row>
    <row r="307" spans="1:29" x14ac:dyDescent="0.25">
      <c r="A307" s="234" t="s">
        <v>459</v>
      </c>
      <c r="B307" s="54" t="s">
        <v>281</v>
      </c>
      <c r="C307" s="54" t="s">
        <v>460</v>
      </c>
      <c r="D307" t="s">
        <v>42</v>
      </c>
      <c r="E307" t="s">
        <v>105</v>
      </c>
      <c r="F307" s="33" t="str">
        <f>IFERROR(VLOOKUP(D307,'Tabelas auxiliares'!$A$3:$B$61,2,FALSE),"")</f>
        <v>CCNH - CENTRO DE CIÊNCIAS NATURAIS E HUMANAS</v>
      </c>
      <c r="G307" s="33" t="str">
        <f>IFERROR(VLOOKUP($B307,'Tabelas auxiliares'!$A$65:$C$102,2,FALSE),"")</f>
        <v>MATERIAIS DIDÁTICOS E SERVIÇOS - GRADUAÇÃO</v>
      </c>
      <c r="H307" s="33" t="str">
        <f>IFERROR(VLOOKUP($B307,'Tabelas auxiliares'!$A$65:$C$102,3,FALSE),"")</f>
        <v>SERVICO DE ENCADERNACAO / VIDRARIAS / MATERIAL DE CONSUMO / RACAO PARA ANIMAIS / REVISTAS E JORNAIS PARA USO DIDÁTICO/ REAGENTES QUIMICOS / MATERIAIS DIVERSOS DE LABORATORIO/MANUTENÇÃO DE EQUIPAMENTOS</v>
      </c>
      <c r="I307" s="235" t="s">
        <v>2616</v>
      </c>
      <c r="J307" s="235" t="s">
        <v>2617</v>
      </c>
      <c r="K307" s="235" t="s">
        <v>2623</v>
      </c>
      <c r="L307" s="235" t="s">
        <v>2619</v>
      </c>
      <c r="M307" s="235" t="s">
        <v>2602</v>
      </c>
      <c r="N307" s="235" t="s">
        <v>154</v>
      </c>
      <c r="O307" s="235" t="s">
        <v>155</v>
      </c>
      <c r="P307" s="235" t="s">
        <v>188</v>
      </c>
      <c r="Q307" s="235" t="s">
        <v>156</v>
      </c>
      <c r="R307" s="235" t="s">
        <v>153</v>
      </c>
      <c r="S307" s="235" t="s">
        <v>107</v>
      </c>
      <c r="T307" s="235" t="s">
        <v>152</v>
      </c>
      <c r="U307" s="235" t="s">
        <v>106</v>
      </c>
      <c r="V307" s="235" t="s">
        <v>1504</v>
      </c>
      <c r="W307" s="235" t="s">
        <v>1505</v>
      </c>
      <c r="X307" s="33" t="str">
        <f t="shared" si="4"/>
        <v>3</v>
      </c>
      <c r="Y307" s="33" t="str">
        <f>IF(T307="","",IF(AND(T307&lt;&gt;'Tabelas auxiliares'!$B$239,T307&lt;&gt;'Tabelas auxiliares'!$B$240),"FOLHA DE PESSOAL",IF(X307='Tabelas auxiliares'!$A$240,"CUSTEIO",IF(X307='Tabelas auxiliares'!$A$239,"INVESTIMENTO","ERRO - VERIFICAR"))))</f>
        <v>CUSTEIO</v>
      </c>
      <c r="Z307" s="237">
        <v>1172.1600000000001</v>
      </c>
      <c r="AA307" s="236"/>
      <c r="AB307" s="236"/>
      <c r="AC307" s="237">
        <v>1172.1600000000001</v>
      </c>
    </row>
    <row r="308" spans="1:29" x14ac:dyDescent="0.25">
      <c r="A308" s="234" t="s">
        <v>459</v>
      </c>
      <c r="B308" s="54" t="s">
        <v>281</v>
      </c>
      <c r="C308" s="54" t="s">
        <v>460</v>
      </c>
      <c r="D308" t="s">
        <v>42</v>
      </c>
      <c r="E308" t="s">
        <v>105</v>
      </c>
      <c r="F308" s="33" t="str">
        <f>IFERROR(VLOOKUP(D308,'Tabelas auxiliares'!$A$3:$B$61,2,FALSE),"")</f>
        <v>CCNH - CENTRO DE CIÊNCIAS NATURAIS E HUMANAS</v>
      </c>
      <c r="G308" s="33" t="str">
        <f>IFERROR(VLOOKUP($B308,'Tabelas auxiliares'!$A$65:$C$102,2,FALSE),"")</f>
        <v>MATERIAIS DIDÁTICOS E SERVIÇOS - GRADUAÇÃO</v>
      </c>
      <c r="H308" s="33" t="str">
        <f>IFERROR(VLOOKUP($B308,'Tabelas auxiliares'!$A$65:$C$102,3,FALSE),"")</f>
        <v>SERVICO DE ENCADERNACAO / VIDRARIAS / MATERIAL DE CONSUMO / RACAO PARA ANIMAIS / REVISTAS E JORNAIS PARA USO DIDÁTICO/ REAGENTES QUIMICOS / MATERIAIS DIVERSOS DE LABORATORIO/MANUTENÇÃO DE EQUIPAMENTOS</v>
      </c>
      <c r="I308" s="235" t="s">
        <v>2616</v>
      </c>
      <c r="J308" s="235" t="s">
        <v>2617</v>
      </c>
      <c r="K308" s="235" t="s">
        <v>2623</v>
      </c>
      <c r="L308" s="235" t="s">
        <v>2619</v>
      </c>
      <c r="M308" s="235" t="s">
        <v>2602</v>
      </c>
      <c r="N308" s="235" t="s">
        <v>154</v>
      </c>
      <c r="O308" s="235" t="s">
        <v>155</v>
      </c>
      <c r="P308" s="235" t="s">
        <v>188</v>
      </c>
      <c r="Q308" s="235" t="s">
        <v>156</v>
      </c>
      <c r="R308" s="235" t="s">
        <v>153</v>
      </c>
      <c r="S308" s="235" t="s">
        <v>107</v>
      </c>
      <c r="T308" s="235" t="s">
        <v>152</v>
      </c>
      <c r="U308" s="235" t="s">
        <v>106</v>
      </c>
      <c r="V308" s="235" t="s">
        <v>1513</v>
      </c>
      <c r="W308" s="235" t="s">
        <v>1514</v>
      </c>
      <c r="X308" s="33" t="str">
        <f t="shared" si="4"/>
        <v>3</v>
      </c>
      <c r="Y308" s="33" t="str">
        <f>IF(T308="","",IF(AND(T308&lt;&gt;'Tabelas auxiliares'!$B$239,T308&lt;&gt;'Tabelas auxiliares'!$B$240),"FOLHA DE PESSOAL",IF(X308='Tabelas auxiliares'!$A$240,"CUSTEIO",IF(X308='Tabelas auxiliares'!$A$239,"INVESTIMENTO","ERRO - VERIFICAR"))))</f>
        <v>CUSTEIO</v>
      </c>
      <c r="Z308" s="237">
        <v>645.88</v>
      </c>
      <c r="AA308" s="236"/>
      <c r="AB308" s="236"/>
      <c r="AC308" s="237">
        <v>645.88</v>
      </c>
    </row>
    <row r="309" spans="1:29" x14ac:dyDescent="0.25">
      <c r="A309" s="234" t="s">
        <v>459</v>
      </c>
      <c r="B309" s="54" t="s">
        <v>281</v>
      </c>
      <c r="C309" s="54" t="s">
        <v>460</v>
      </c>
      <c r="D309" t="s">
        <v>42</v>
      </c>
      <c r="E309" t="s">
        <v>105</v>
      </c>
      <c r="F309" s="33" t="str">
        <f>IFERROR(VLOOKUP(D309,'Tabelas auxiliares'!$A$3:$B$61,2,FALSE),"")</f>
        <v>CCNH - CENTRO DE CIÊNCIAS NATURAIS E HUMANAS</v>
      </c>
      <c r="G309" s="33" t="str">
        <f>IFERROR(VLOOKUP($B309,'Tabelas auxiliares'!$A$65:$C$102,2,FALSE),"")</f>
        <v>MATERIAIS DIDÁTICOS E SERVIÇOS - GRADUAÇÃO</v>
      </c>
      <c r="H309" s="33" t="str">
        <f>IFERROR(VLOOKUP($B309,'Tabelas auxiliares'!$A$65:$C$102,3,FALSE),"")</f>
        <v>SERVICO DE ENCADERNACAO / VIDRARIAS / MATERIAL DE CONSUMO / RACAO PARA ANIMAIS / REVISTAS E JORNAIS PARA USO DIDÁTICO/ REAGENTES QUIMICOS / MATERIAIS DIVERSOS DE LABORATORIO/MANUTENÇÃO DE EQUIPAMENTOS</v>
      </c>
      <c r="I309" s="235" t="s">
        <v>2616</v>
      </c>
      <c r="J309" s="235" t="s">
        <v>2617</v>
      </c>
      <c r="K309" s="235" t="s">
        <v>2624</v>
      </c>
      <c r="L309" s="235" t="s">
        <v>2619</v>
      </c>
      <c r="M309" s="235" t="s">
        <v>2625</v>
      </c>
      <c r="N309" s="235" t="s">
        <v>154</v>
      </c>
      <c r="O309" s="235" t="s">
        <v>155</v>
      </c>
      <c r="P309" s="235" t="s">
        <v>188</v>
      </c>
      <c r="Q309" s="235" t="s">
        <v>156</v>
      </c>
      <c r="R309" s="235" t="s">
        <v>153</v>
      </c>
      <c r="S309" s="235" t="s">
        <v>107</v>
      </c>
      <c r="T309" s="235" t="s">
        <v>152</v>
      </c>
      <c r="U309" s="235" t="s">
        <v>106</v>
      </c>
      <c r="V309" s="235" t="s">
        <v>1504</v>
      </c>
      <c r="W309" s="235" t="s">
        <v>1505</v>
      </c>
      <c r="X309" s="33" t="str">
        <f t="shared" si="4"/>
        <v>3</v>
      </c>
      <c r="Y309" s="33" t="str">
        <f>IF(T309="","",IF(AND(T309&lt;&gt;'Tabelas auxiliares'!$B$239,T309&lt;&gt;'Tabelas auxiliares'!$B$240),"FOLHA DE PESSOAL",IF(X309='Tabelas auxiliares'!$A$240,"CUSTEIO",IF(X309='Tabelas auxiliares'!$A$239,"INVESTIMENTO","ERRO - VERIFICAR"))))</f>
        <v>CUSTEIO</v>
      </c>
      <c r="Z309" s="237">
        <v>1000</v>
      </c>
      <c r="AA309" s="236"/>
      <c r="AB309" s="236"/>
      <c r="AC309" s="237">
        <v>1000</v>
      </c>
    </row>
    <row r="310" spans="1:29" x14ac:dyDescent="0.25">
      <c r="A310" s="234" t="s">
        <v>459</v>
      </c>
      <c r="B310" s="54" t="s">
        <v>281</v>
      </c>
      <c r="C310" s="54" t="s">
        <v>460</v>
      </c>
      <c r="D310" t="s">
        <v>42</v>
      </c>
      <c r="E310" t="s">
        <v>105</v>
      </c>
      <c r="F310" s="33" t="str">
        <f>IFERROR(VLOOKUP(D310,'Tabelas auxiliares'!$A$3:$B$61,2,FALSE),"")</f>
        <v>CCNH - CENTRO DE CIÊNCIAS NATURAIS E HUMANAS</v>
      </c>
      <c r="G310" s="33" t="str">
        <f>IFERROR(VLOOKUP($B310,'Tabelas auxiliares'!$A$65:$C$102,2,FALSE),"")</f>
        <v>MATERIAIS DIDÁTICOS E SERVIÇOS - GRADUAÇÃO</v>
      </c>
      <c r="H310" s="33" t="str">
        <f>IFERROR(VLOOKUP($B310,'Tabelas auxiliares'!$A$65:$C$102,3,FALSE),"")</f>
        <v>SERVICO DE ENCADERNACAO / VIDRARIAS / MATERIAL DE CONSUMO / RACAO PARA ANIMAIS / REVISTAS E JORNAIS PARA USO DIDÁTICO/ REAGENTES QUIMICOS / MATERIAIS DIVERSOS DE LABORATORIO/MANUTENÇÃO DE EQUIPAMENTOS</v>
      </c>
      <c r="I310" s="235" t="s">
        <v>2616</v>
      </c>
      <c r="J310" s="235" t="s">
        <v>2617</v>
      </c>
      <c r="K310" s="235" t="s">
        <v>2624</v>
      </c>
      <c r="L310" s="235" t="s">
        <v>2619</v>
      </c>
      <c r="M310" s="235" t="s">
        <v>2625</v>
      </c>
      <c r="N310" s="235" t="s">
        <v>154</v>
      </c>
      <c r="O310" s="235" t="s">
        <v>155</v>
      </c>
      <c r="P310" s="235" t="s">
        <v>188</v>
      </c>
      <c r="Q310" s="235" t="s">
        <v>156</v>
      </c>
      <c r="R310" s="235" t="s">
        <v>153</v>
      </c>
      <c r="S310" s="235" t="s">
        <v>107</v>
      </c>
      <c r="T310" s="235" t="s">
        <v>152</v>
      </c>
      <c r="U310" s="235" t="s">
        <v>106</v>
      </c>
      <c r="V310" s="235" t="s">
        <v>1513</v>
      </c>
      <c r="W310" s="235" t="s">
        <v>1514</v>
      </c>
      <c r="X310" s="33" t="str">
        <f t="shared" si="4"/>
        <v>3</v>
      </c>
      <c r="Y310" s="33" t="str">
        <f>IF(T310="","",IF(AND(T310&lt;&gt;'Tabelas auxiliares'!$B$239,T310&lt;&gt;'Tabelas auxiliares'!$B$240),"FOLHA DE PESSOAL",IF(X310='Tabelas auxiliares'!$A$240,"CUSTEIO",IF(X310='Tabelas auxiliares'!$A$239,"INVESTIMENTO","ERRO - VERIFICAR"))))</f>
        <v>CUSTEIO</v>
      </c>
      <c r="Z310" s="237">
        <v>818</v>
      </c>
      <c r="AA310" s="236"/>
      <c r="AB310" s="236"/>
      <c r="AC310" s="237">
        <v>818</v>
      </c>
    </row>
    <row r="311" spans="1:29" x14ac:dyDescent="0.25">
      <c r="A311" s="234" t="s">
        <v>459</v>
      </c>
      <c r="B311" s="54" t="s">
        <v>281</v>
      </c>
      <c r="C311" s="54" t="s">
        <v>460</v>
      </c>
      <c r="D311" t="s">
        <v>42</v>
      </c>
      <c r="E311" t="s">
        <v>105</v>
      </c>
      <c r="F311" s="33" t="str">
        <f>IFERROR(VLOOKUP(D311,'Tabelas auxiliares'!$A$3:$B$61,2,FALSE),"")</f>
        <v>CCNH - CENTRO DE CIÊNCIAS NATURAIS E HUMANAS</v>
      </c>
      <c r="G311" s="33" t="str">
        <f>IFERROR(VLOOKUP($B311,'Tabelas auxiliares'!$A$65:$C$102,2,FALSE),"")</f>
        <v>MATERIAIS DIDÁTICOS E SERVIÇOS - GRADUAÇÃO</v>
      </c>
      <c r="H311" s="33" t="str">
        <f>IFERROR(VLOOKUP($B311,'Tabelas auxiliares'!$A$65:$C$102,3,FALSE),"")</f>
        <v>SERVICO DE ENCADERNACAO / VIDRARIAS / MATERIAL DE CONSUMO / RACAO PARA ANIMAIS / REVISTAS E JORNAIS PARA USO DIDÁTICO/ REAGENTES QUIMICOS / MATERIAIS DIVERSOS DE LABORATORIO/MANUTENÇÃO DE EQUIPAMENTOS</v>
      </c>
      <c r="I311" s="235" t="s">
        <v>2616</v>
      </c>
      <c r="J311" s="235" t="s">
        <v>2617</v>
      </c>
      <c r="K311" s="235" t="s">
        <v>2626</v>
      </c>
      <c r="L311" s="235" t="s">
        <v>2619</v>
      </c>
      <c r="M311" s="235" t="s">
        <v>2627</v>
      </c>
      <c r="N311" s="235" t="s">
        <v>154</v>
      </c>
      <c r="O311" s="235" t="s">
        <v>155</v>
      </c>
      <c r="P311" s="235" t="s">
        <v>188</v>
      </c>
      <c r="Q311" s="235" t="s">
        <v>156</v>
      </c>
      <c r="R311" s="235" t="s">
        <v>153</v>
      </c>
      <c r="S311" s="235" t="s">
        <v>107</v>
      </c>
      <c r="T311" s="235" t="s">
        <v>152</v>
      </c>
      <c r="U311" s="235" t="s">
        <v>106</v>
      </c>
      <c r="V311" s="235" t="s">
        <v>1504</v>
      </c>
      <c r="W311" s="235" t="s">
        <v>1505</v>
      </c>
      <c r="X311" s="33" t="str">
        <f t="shared" si="4"/>
        <v>3</v>
      </c>
      <c r="Y311" s="33" t="str">
        <f>IF(T311="","",IF(AND(T311&lt;&gt;'Tabelas auxiliares'!$B$239,T311&lt;&gt;'Tabelas auxiliares'!$B$240),"FOLHA DE PESSOAL",IF(X311='Tabelas auxiliares'!$A$240,"CUSTEIO",IF(X311='Tabelas auxiliares'!$A$239,"INVESTIMENTO","ERRO - VERIFICAR"))))</f>
        <v>CUSTEIO</v>
      </c>
      <c r="Z311" s="237">
        <v>11110.58</v>
      </c>
      <c r="AA311" s="236"/>
      <c r="AB311" s="236"/>
      <c r="AC311" s="237">
        <v>11110.58</v>
      </c>
    </row>
    <row r="312" spans="1:29" x14ac:dyDescent="0.25">
      <c r="A312" s="234" t="s">
        <v>459</v>
      </c>
      <c r="B312" s="54" t="s">
        <v>281</v>
      </c>
      <c r="C312" s="54" t="s">
        <v>460</v>
      </c>
      <c r="D312" t="s">
        <v>42</v>
      </c>
      <c r="E312" t="s">
        <v>105</v>
      </c>
      <c r="F312" s="33" t="str">
        <f>IFERROR(VLOOKUP(D312,'Tabelas auxiliares'!$A$3:$B$61,2,FALSE),"")</f>
        <v>CCNH - CENTRO DE CIÊNCIAS NATURAIS E HUMANAS</v>
      </c>
      <c r="G312" s="33" t="str">
        <f>IFERROR(VLOOKUP($B312,'Tabelas auxiliares'!$A$65:$C$102,2,FALSE),"")</f>
        <v>MATERIAIS DIDÁTICOS E SERVIÇOS - GRADUAÇÃO</v>
      </c>
      <c r="H312" s="33" t="str">
        <f>IFERROR(VLOOKUP($B312,'Tabelas auxiliares'!$A$65:$C$102,3,FALSE),"")</f>
        <v>SERVICO DE ENCADERNACAO / VIDRARIAS / MATERIAL DE CONSUMO / RACAO PARA ANIMAIS / REVISTAS E JORNAIS PARA USO DIDÁTICO/ REAGENTES QUIMICOS / MATERIAIS DIVERSOS DE LABORATORIO/MANUTENÇÃO DE EQUIPAMENTOS</v>
      </c>
      <c r="I312" s="235" t="s">
        <v>2616</v>
      </c>
      <c r="J312" s="235" t="s">
        <v>2617</v>
      </c>
      <c r="K312" s="235" t="s">
        <v>2628</v>
      </c>
      <c r="L312" s="235" t="s">
        <v>2619</v>
      </c>
      <c r="M312" s="235" t="s">
        <v>2629</v>
      </c>
      <c r="N312" s="235" t="s">
        <v>154</v>
      </c>
      <c r="O312" s="235" t="s">
        <v>155</v>
      </c>
      <c r="P312" s="235" t="s">
        <v>188</v>
      </c>
      <c r="Q312" s="235" t="s">
        <v>156</v>
      </c>
      <c r="R312" s="235" t="s">
        <v>153</v>
      </c>
      <c r="S312" s="235" t="s">
        <v>107</v>
      </c>
      <c r="T312" s="235" t="s">
        <v>152</v>
      </c>
      <c r="U312" s="235" t="s">
        <v>106</v>
      </c>
      <c r="V312" s="235" t="s">
        <v>1504</v>
      </c>
      <c r="W312" s="235" t="s">
        <v>1505</v>
      </c>
      <c r="X312" s="33" t="str">
        <f t="shared" si="4"/>
        <v>3</v>
      </c>
      <c r="Y312" s="33" t="str">
        <f>IF(T312="","",IF(AND(T312&lt;&gt;'Tabelas auxiliares'!$B$239,T312&lt;&gt;'Tabelas auxiliares'!$B$240),"FOLHA DE PESSOAL",IF(X312='Tabelas auxiliares'!$A$240,"CUSTEIO",IF(X312='Tabelas auxiliares'!$A$239,"INVESTIMENTO","ERRO - VERIFICAR"))))</f>
        <v>CUSTEIO</v>
      </c>
      <c r="Z312" s="237">
        <v>3568.8</v>
      </c>
      <c r="AA312" s="236"/>
      <c r="AB312" s="236"/>
      <c r="AC312" s="237">
        <v>3568.8</v>
      </c>
    </row>
    <row r="313" spans="1:29" x14ac:dyDescent="0.25">
      <c r="A313" s="234" t="s">
        <v>459</v>
      </c>
      <c r="B313" s="54" t="s">
        <v>281</v>
      </c>
      <c r="C313" s="54" t="s">
        <v>460</v>
      </c>
      <c r="D313" t="s">
        <v>42</v>
      </c>
      <c r="E313" t="s">
        <v>105</v>
      </c>
      <c r="F313" s="33" t="str">
        <f>IFERROR(VLOOKUP(D313,'Tabelas auxiliares'!$A$3:$B$61,2,FALSE),"")</f>
        <v>CCNH - CENTRO DE CIÊNCIAS NATURAIS E HUMANAS</v>
      </c>
      <c r="G313" s="33" t="str">
        <f>IFERROR(VLOOKUP($B313,'Tabelas auxiliares'!$A$65:$C$102,2,FALSE),"")</f>
        <v>MATERIAIS DIDÁTICOS E SERVIÇOS - GRADUAÇÃO</v>
      </c>
      <c r="H313" s="33" t="str">
        <f>IFERROR(VLOOKUP($B313,'Tabelas auxiliares'!$A$65:$C$102,3,FALSE),"")</f>
        <v>SERVICO DE ENCADERNACAO / VIDRARIAS / MATERIAL DE CONSUMO / RACAO PARA ANIMAIS / REVISTAS E JORNAIS PARA USO DIDÁTICO/ REAGENTES QUIMICOS / MATERIAIS DIVERSOS DE LABORATORIO/MANUTENÇÃO DE EQUIPAMENTOS</v>
      </c>
      <c r="I313" s="235" t="s">
        <v>2616</v>
      </c>
      <c r="J313" s="235" t="s">
        <v>2617</v>
      </c>
      <c r="K313" s="235" t="s">
        <v>2630</v>
      </c>
      <c r="L313" s="235" t="s">
        <v>2619</v>
      </c>
      <c r="M313" s="235" t="s">
        <v>1507</v>
      </c>
      <c r="N313" s="235" t="s">
        <v>154</v>
      </c>
      <c r="O313" s="235" t="s">
        <v>155</v>
      </c>
      <c r="P313" s="235" t="s">
        <v>188</v>
      </c>
      <c r="Q313" s="235" t="s">
        <v>156</v>
      </c>
      <c r="R313" s="235" t="s">
        <v>153</v>
      </c>
      <c r="S313" s="235" t="s">
        <v>107</v>
      </c>
      <c r="T313" s="235" t="s">
        <v>152</v>
      </c>
      <c r="U313" s="235" t="s">
        <v>106</v>
      </c>
      <c r="V313" s="235" t="s">
        <v>1504</v>
      </c>
      <c r="W313" s="235" t="s">
        <v>1505</v>
      </c>
      <c r="X313" s="33" t="str">
        <f t="shared" si="4"/>
        <v>3</v>
      </c>
      <c r="Y313" s="33" t="str">
        <f>IF(T313="","",IF(AND(T313&lt;&gt;'Tabelas auxiliares'!$B$239,T313&lt;&gt;'Tabelas auxiliares'!$B$240),"FOLHA DE PESSOAL",IF(X313='Tabelas auxiliares'!$A$240,"CUSTEIO",IF(X313='Tabelas auxiliares'!$A$239,"INVESTIMENTO","ERRO - VERIFICAR"))))</f>
        <v>CUSTEIO</v>
      </c>
      <c r="Z313" s="237">
        <v>3858.82</v>
      </c>
      <c r="AA313" s="236"/>
      <c r="AB313" s="236"/>
      <c r="AC313" s="237">
        <v>3858.82</v>
      </c>
    </row>
    <row r="314" spans="1:29" x14ac:dyDescent="0.25">
      <c r="A314" s="234" t="s">
        <v>459</v>
      </c>
      <c r="B314" s="54" t="s">
        <v>281</v>
      </c>
      <c r="C314" s="54" t="s">
        <v>460</v>
      </c>
      <c r="D314" t="s">
        <v>42</v>
      </c>
      <c r="E314" t="s">
        <v>105</v>
      </c>
      <c r="F314" s="33" t="str">
        <f>IFERROR(VLOOKUP(D314,'Tabelas auxiliares'!$A$3:$B$61,2,FALSE),"")</f>
        <v>CCNH - CENTRO DE CIÊNCIAS NATURAIS E HUMANAS</v>
      </c>
      <c r="G314" s="33" t="str">
        <f>IFERROR(VLOOKUP($B314,'Tabelas auxiliares'!$A$65:$C$102,2,FALSE),"")</f>
        <v>MATERIAIS DIDÁTICOS E SERVIÇOS - GRADUAÇÃO</v>
      </c>
      <c r="H314" s="33" t="str">
        <f>IFERROR(VLOOKUP($B314,'Tabelas auxiliares'!$A$65:$C$102,3,FALSE),"")</f>
        <v>SERVICO DE ENCADERNACAO / VIDRARIAS / MATERIAL DE CONSUMO / RACAO PARA ANIMAIS / REVISTAS E JORNAIS PARA USO DIDÁTICO/ REAGENTES QUIMICOS / MATERIAIS DIVERSOS DE LABORATORIO/MANUTENÇÃO DE EQUIPAMENTOS</v>
      </c>
      <c r="I314" s="235" t="s">
        <v>2616</v>
      </c>
      <c r="J314" s="235" t="s">
        <v>2617</v>
      </c>
      <c r="K314" s="235" t="s">
        <v>2631</v>
      </c>
      <c r="L314" s="235" t="s">
        <v>2619</v>
      </c>
      <c r="M314" s="235" t="s">
        <v>2620</v>
      </c>
      <c r="N314" s="235" t="s">
        <v>154</v>
      </c>
      <c r="O314" s="235" t="s">
        <v>155</v>
      </c>
      <c r="P314" s="235" t="s">
        <v>188</v>
      </c>
      <c r="Q314" s="235" t="s">
        <v>156</v>
      </c>
      <c r="R314" s="235" t="s">
        <v>153</v>
      </c>
      <c r="S314" s="235" t="s">
        <v>107</v>
      </c>
      <c r="T314" s="235" t="s">
        <v>152</v>
      </c>
      <c r="U314" s="235" t="s">
        <v>106</v>
      </c>
      <c r="V314" s="235" t="s">
        <v>1504</v>
      </c>
      <c r="W314" s="235" t="s">
        <v>1505</v>
      </c>
      <c r="X314" s="33" t="str">
        <f t="shared" si="4"/>
        <v>3</v>
      </c>
      <c r="Y314" s="33" t="str">
        <f>IF(T314="","",IF(AND(T314&lt;&gt;'Tabelas auxiliares'!$B$239,T314&lt;&gt;'Tabelas auxiliares'!$B$240),"FOLHA DE PESSOAL",IF(X314='Tabelas auxiliares'!$A$240,"CUSTEIO",IF(X314='Tabelas auxiliares'!$A$239,"INVESTIMENTO","ERRO - VERIFICAR"))))</f>
        <v>CUSTEIO</v>
      </c>
      <c r="Z314" s="237">
        <v>608.27</v>
      </c>
      <c r="AA314" s="236"/>
      <c r="AB314" s="236"/>
      <c r="AC314" s="237">
        <v>608.27</v>
      </c>
    </row>
    <row r="315" spans="1:29" x14ac:dyDescent="0.25">
      <c r="A315" s="234" t="s">
        <v>459</v>
      </c>
      <c r="B315" s="54" t="s">
        <v>281</v>
      </c>
      <c r="C315" s="54" t="s">
        <v>460</v>
      </c>
      <c r="D315" t="s">
        <v>42</v>
      </c>
      <c r="E315" t="s">
        <v>105</v>
      </c>
      <c r="F315" s="33" t="str">
        <f>IFERROR(VLOOKUP(D315,'Tabelas auxiliares'!$A$3:$B$61,2,FALSE),"")</f>
        <v>CCNH - CENTRO DE CIÊNCIAS NATURAIS E HUMANAS</v>
      </c>
      <c r="G315" s="33" t="str">
        <f>IFERROR(VLOOKUP($B315,'Tabelas auxiliares'!$A$65:$C$102,2,FALSE),"")</f>
        <v>MATERIAIS DIDÁTICOS E SERVIÇOS - GRADUAÇÃO</v>
      </c>
      <c r="H315" s="33" t="str">
        <f>IFERROR(VLOOKUP($B315,'Tabelas auxiliares'!$A$65:$C$102,3,FALSE),"")</f>
        <v>SERVICO DE ENCADERNACAO / VIDRARIAS / MATERIAL DE CONSUMO / RACAO PARA ANIMAIS / REVISTAS E JORNAIS PARA USO DIDÁTICO/ REAGENTES QUIMICOS / MATERIAIS DIVERSOS DE LABORATORIO/MANUTENÇÃO DE EQUIPAMENTOS</v>
      </c>
      <c r="I315" s="235" t="s">
        <v>2616</v>
      </c>
      <c r="J315" s="235" t="s">
        <v>2617</v>
      </c>
      <c r="K315" s="235" t="s">
        <v>2632</v>
      </c>
      <c r="L315" s="235" t="s">
        <v>2619</v>
      </c>
      <c r="M315" s="235" t="s">
        <v>1526</v>
      </c>
      <c r="N315" s="235" t="s">
        <v>154</v>
      </c>
      <c r="O315" s="235" t="s">
        <v>155</v>
      </c>
      <c r="P315" s="235" t="s">
        <v>188</v>
      </c>
      <c r="Q315" s="235" t="s">
        <v>156</v>
      </c>
      <c r="R315" s="235" t="s">
        <v>153</v>
      </c>
      <c r="S315" s="235" t="s">
        <v>107</v>
      </c>
      <c r="T315" s="235" t="s">
        <v>152</v>
      </c>
      <c r="U315" s="235" t="s">
        <v>106</v>
      </c>
      <c r="V315" s="235" t="s">
        <v>1504</v>
      </c>
      <c r="W315" s="235" t="s">
        <v>1505</v>
      </c>
      <c r="X315" s="33" t="str">
        <f t="shared" si="4"/>
        <v>3</v>
      </c>
      <c r="Y315" s="33" t="str">
        <f>IF(T315="","",IF(AND(T315&lt;&gt;'Tabelas auxiliares'!$B$239,T315&lt;&gt;'Tabelas auxiliares'!$B$240),"FOLHA DE PESSOAL",IF(X315='Tabelas auxiliares'!$A$240,"CUSTEIO",IF(X315='Tabelas auxiliares'!$A$239,"INVESTIMENTO","ERRO - VERIFICAR"))))</f>
        <v>CUSTEIO</v>
      </c>
      <c r="Z315" s="237">
        <v>7968.13</v>
      </c>
      <c r="AA315" s="237">
        <v>1540</v>
      </c>
      <c r="AB315" s="236"/>
      <c r="AC315" s="237">
        <v>6428.13</v>
      </c>
    </row>
    <row r="316" spans="1:29" x14ac:dyDescent="0.25">
      <c r="A316" s="234" t="s">
        <v>459</v>
      </c>
      <c r="B316" s="54" t="s">
        <v>281</v>
      </c>
      <c r="C316" s="54" t="s">
        <v>460</v>
      </c>
      <c r="D316" t="s">
        <v>42</v>
      </c>
      <c r="E316" t="s">
        <v>105</v>
      </c>
      <c r="F316" s="33" t="str">
        <f>IFERROR(VLOOKUP(D316,'Tabelas auxiliares'!$A$3:$B$61,2,FALSE),"")</f>
        <v>CCNH - CENTRO DE CIÊNCIAS NATURAIS E HUMANAS</v>
      </c>
      <c r="G316" s="33" t="str">
        <f>IFERROR(VLOOKUP($B316,'Tabelas auxiliares'!$A$65:$C$102,2,FALSE),"")</f>
        <v>MATERIAIS DIDÁTICOS E SERVIÇOS - GRADUAÇÃO</v>
      </c>
      <c r="H316" s="33" t="str">
        <f>IFERROR(VLOOKUP($B316,'Tabelas auxiliares'!$A$65:$C$102,3,FALSE),"")</f>
        <v>SERVICO DE ENCADERNACAO / VIDRARIAS / MATERIAL DE CONSUMO / RACAO PARA ANIMAIS / REVISTAS E JORNAIS PARA USO DIDÁTICO/ REAGENTES QUIMICOS / MATERIAIS DIVERSOS DE LABORATORIO/MANUTENÇÃO DE EQUIPAMENTOS</v>
      </c>
      <c r="I316" s="235" t="s">
        <v>2616</v>
      </c>
      <c r="J316" s="235" t="s">
        <v>2617</v>
      </c>
      <c r="K316" s="235" t="s">
        <v>2633</v>
      </c>
      <c r="L316" s="235" t="s">
        <v>2619</v>
      </c>
      <c r="M316" s="235" t="s">
        <v>1530</v>
      </c>
      <c r="N316" s="235" t="s">
        <v>154</v>
      </c>
      <c r="O316" s="235" t="s">
        <v>155</v>
      </c>
      <c r="P316" s="235" t="s">
        <v>188</v>
      </c>
      <c r="Q316" s="235" t="s">
        <v>156</v>
      </c>
      <c r="R316" s="235" t="s">
        <v>153</v>
      </c>
      <c r="S316" s="235" t="s">
        <v>107</v>
      </c>
      <c r="T316" s="235" t="s">
        <v>152</v>
      </c>
      <c r="U316" s="235" t="s">
        <v>106</v>
      </c>
      <c r="V316" s="235" t="s">
        <v>1504</v>
      </c>
      <c r="W316" s="235" t="s">
        <v>1505</v>
      </c>
      <c r="X316" s="33" t="str">
        <f t="shared" si="4"/>
        <v>3</v>
      </c>
      <c r="Y316" s="33" t="str">
        <f>IF(T316="","",IF(AND(T316&lt;&gt;'Tabelas auxiliares'!$B$239,T316&lt;&gt;'Tabelas auxiliares'!$B$240),"FOLHA DE PESSOAL",IF(X316='Tabelas auxiliares'!$A$240,"CUSTEIO",IF(X316='Tabelas auxiliares'!$A$239,"INVESTIMENTO","ERRO - VERIFICAR"))))</f>
        <v>CUSTEIO</v>
      </c>
      <c r="Z316" s="237">
        <v>1120.6099999999999</v>
      </c>
      <c r="AA316" s="237">
        <v>1120.6099999999999</v>
      </c>
      <c r="AB316" s="236"/>
      <c r="AC316" s="236"/>
    </row>
    <row r="317" spans="1:29" x14ac:dyDescent="0.25">
      <c r="A317" s="234" t="s">
        <v>459</v>
      </c>
      <c r="B317" s="54" t="s">
        <v>281</v>
      </c>
      <c r="C317" s="54" t="s">
        <v>460</v>
      </c>
      <c r="D317" t="s">
        <v>42</v>
      </c>
      <c r="E317" t="s">
        <v>105</v>
      </c>
      <c r="F317" s="33" t="str">
        <f>IFERROR(VLOOKUP(D317,'Tabelas auxiliares'!$A$3:$B$61,2,FALSE),"")</f>
        <v>CCNH - CENTRO DE CIÊNCIAS NATURAIS E HUMANAS</v>
      </c>
      <c r="G317" s="33" t="str">
        <f>IFERROR(VLOOKUP($B317,'Tabelas auxiliares'!$A$65:$C$102,2,FALSE),"")</f>
        <v>MATERIAIS DIDÁTICOS E SERVIÇOS - GRADUAÇÃO</v>
      </c>
      <c r="H317" s="33" t="str">
        <f>IFERROR(VLOOKUP($B317,'Tabelas auxiliares'!$A$65:$C$102,3,FALSE),"")</f>
        <v>SERVICO DE ENCADERNACAO / VIDRARIAS / MATERIAL DE CONSUMO / RACAO PARA ANIMAIS / REVISTAS E JORNAIS PARA USO DIDÁTICO/ REAGENTES QUIMICOS / MATERIAIS DIVERSOS DE LABORATORIO/MANUTENÇÃO DE EQUIPAMENTOS</v>
      </c>
      <c r="I317" s="235" t="s">
        <v>2616</v>
      </c>
      <c r="J317" s="235" t="s">
        <v>2617</v>
      </c>
      <c r="K317" s="235" t="s">
        <v>2633</v>
      </c>
      <c r="L317" s="235" t="s">
        <v>2619</v>
      </c>
      <c r="M317" s="235" t="s">
        <v>1530</v>
      </c>
      <c r="N317" s="235" t="s">
        <v>154</v>
      </c>
      <c r="O317" s="235" t="s">
        <v>155</v>
      </c>
      <c r="P317" s="235" t="s">
        <v>188</v>
      </c>
      <c r="Q317" s="235" t="s">
        <v>156</v>
      </c>
      <c r="R317" s="235" t="s">
        <v>153</v>
      </c>
      <c r="S317" s="235" t="s">
        <v>107</v>
      </c>
      <c r="T317" s="235" t="s">
        <v>152</v>
      </c>
      <c r="U317" s="235" t="s">
        <v>106</v>
      </c>
      <c r="V317" s="235" t="s">
        <v>2599</v>
      </c>
      <c r="W317" s="235" t="s">
        <v>2600</v>
      </c>
      <c r="X317" s="33" t="str">
        <f t="shared" si="4"/>
        <v>3</v>
      </c>
      <c r="Y317" s="33" t="str">
        <f>IF(T317="","",IF(AND(T317&lt;&gt;'Tabelas auxiliares'!$B$239,T317&lt;&gt;'Tabelas auxiliares'!$B$240),"FOLHA DE PESSOAL",IF(X317='Tabelas auxiliares'!$A$240,"CUSTEIO",IF(X317='Tabelas auxiliares'!$A$239,"INVESTIMENTO","ERRO - VERIFICAR"))))</f>
        <v>CUSTEIO</v>
      </c>
      <c r="Z317" s="237">
        <v>231.5</v>
      </c>
      <c r="AA317" s="237">
        <v>231.5</v>
      </c>
      <c r="AB317" s="236"/>
      <c r="AC317" s="236"/>
    </row>
    <row r="318" spans="1:29" x14ac:dyDescent="0.25">
      <c r="A318" s="234" t="s">
        <v>459</v>
      </c>
      <c r="B318" s="54" t="s">
        <v>281</v>
      </c>
      <c r="C318" s="54" t="s">
        <v>460</v>
      </c>
      <c r="D318" t="s">
        <v>42</v>
      </c>
      <c r="E318" t="s">
        <v>105</v>
      </c>
      <c r="F318" s="33" t="str">
        <f>IFERROR(VLOOKUP(D318,'Tabelas auxiliares'!$A$3:$B$61,2,FALSE),"")</f>
        <v>CCNH - CENTRO DE CIÊNCIAS NATURAIS E HUMANAS</v>
      </c>
      <c r="G318" s="33" t="str">
        <f>IFERROR(VLOOKUP($B318,'Tabelas auxiliares'!$A$65:$C$102,2,FALSE),"")</f>
        <v>MATERIAIS DIDÁTICOS E SERVIÇOS - GRADUAÇÃO</v>
      </c>
      <c r="H318" s="33" t="str">
        <f>IFERROR(VLOOKUP($B318,'Tabelas auxiliares'!$A$65:$C$102,3,FALSE),"")</f>
        <v>SERVICO DE ENCADERNACAO / VIDRARIAS / MATERIAL DE CONSUMO / RACAO PARA ANIMAIS / REVISTAS E JORNAIS PARA USO DIDÁTICO/ REAGENTES QUIMICOS / MATERIAIS DIVERSOS DE LABORATORIO/MANUTENÇÃO DE EQUIPAMENTOS</v>
      </c>
      <c r="I318" s="235" t="s">
        <v>1834</v>
      </c>
      <c r="J318" s="235" t="s">
        <v>2634</v>
      </c>
      <c r="K318" s="235" t="s">
        <v>2635</v>
      </c>
      <c r="L318" s="235" t="s">
        <v>2636</v>
      </c>
      <c r="M318" s="235" t="s">
        <v>2637</v>
      </c>
      <c r="N318" s="235" t="s">
        <v>154</v>
      </c>
      <c r="O318" s="235" t="s">
        <v>155</v>
      </c>
      <c r="P318" s="235" t="s">
        <v>188</v>
      </c>
      <c r="Q318" s="235" t="s">
        <v>156</v>
      </c>
      <c r="R318" s="235" t="s">
        <v>153</v>
      </c>
      <c r="S318" s="235" t="s">
        <v>107</v>
      </c>
      <c r="T318" s="235" t="s">
        <v>152</v>
      </c>
      <c r="U318" s="235" t="s">
        <v>106</v>
      </c>
      <c r="V318" s="235" t="s">
        <v>1504</v>
      </c>
      <c r="W318" s="235" t="s">
        <v>1505</v>
      </c>
      <c r="X318" s="33" t="str">
        <f t="shared" si="4"/>
        <v>3</v>
      </c>
      <c r="Y318" s="33" t="str">
        <f>IF(T318="","",IF(AND(T318&lt;&gt;'Tabelas auxiliares'!$B$239,T318&lt;&gt;'Tabelas auxiliares'!$B$240),"FOLHA DE PESSOAL",IF(X318='Tabelas auxiliares'!$A$240,"CUSTEIO",IF(X318='Tabelas auxiliares'!$A$239,"INVESTIMENTO","ERRO - VERIFICAR"))))</f>
        <v>CUSTEIO</v>
      </c>
      <c r="Z318" s="237">
        <v>492</v>
      </c>
      <c r="AA318" s="236"/>
      <c r="AB318" s="236"/>
      <c r="AC318" s="237">
        <v>492</v>
      </c>
    </row>
    <row r="319" spans="1:29" x14ac:dyDescent="0.25">
      <c r="A319" s="234" t="s">
        <v>459</v>
      </c>
      <c r="B319" s="54" t="s">
        <v>281</v>
      </c>
      <c r="C319" s="54" t="s">
        <v>460</v>
      </c>
      <c r="D319" t="s">
        <v>42</v>
      </c>
      <c r="E319" t="s">
        <v>105</v>
      </c>
      <c r="F319" s="33" t="str">
        <f>IFERROR(VLOOKUP(D319,'Tabelas auxiliares'!$A$3:$B$61,2,FALSE),"")</f>
        <v>CCNH - CENTRO DE CIÊNCIAS NATURAIS E HUMANAS</v>
      </c>
      <c r="G319" s="33" t="str">
        <f>IFERROR(VLOOKUP($B319,'Tabelas auxiliares'!$A$65:$C$102,2,FALSE),"")</f>
        <v>MATERIAIS DIDÁTICOS E SERVIÇOS - GRADUAÇÃO</v>
      </c>
      <c r="H319" s="33" t="str">
        <f>IFERROR(VLOOKUP($B319,'Tabelas auxiliares'!$A$65:$C$102,3,FALSE),"")</f>
        <v>SERVICO DE ENCADERNACAO / VIDRARIAS / MATERIAL DE CONSUMO / RACAO PARA ANIMAIS / REVISTAS E JORNAIS PARA USO DIDÁTICO/ REAGENTES QUIMICOS / MATERIAIS DIVERSOS DE LABORATORIO/MANUTENÇÃO DE EQUIPAMENTOS</v>
      </c>
      <c r="I319" s="235" t="s">
        <v>1834</v>
      </c>
      <c r="J319" s="235" t="s">
        <v>2634</v>
      </c>
      <c r="K319" s="235" t="s">
        <v>2638</v>
      </c>
      <c r="L319" s="235" t="s">
        <v>2636</v>
      </c>
      <c r="M319" s="235" t="s">
        <v>2639</v>
      </c>
      <c r="N319" s="235" t="s">
        <v>154</v>
      </c>
      <c r="O319" s="235" t="s">
        <v>155</v>
      </c>
      <c r="P319" s="235" t="s">
        <v>188</v>
      </c>
      <c r="Q319" s="235" t="s">
        <v>156</v>
      </c>
      <c r="R319" s="235" t="s">
        <v>153</v>
      </c>
      <c r="S319" s="235" t="s">
        <v>107</v>
      </c>
      <c r="T319" s="235" t="s">
        <v>152</v>
      </c>
      <c r="U319" s="235" t="s">
        <v>106</v>
      </c>
      <c r="V319" s="235" t="s">
        <v>1504</v>
      </c>
      <c r="W319" s="235" t="s">
        <v>1505</v>
      </c>
      <c r="X319" s="33" t="str">
        <f t="shared" si="4"/>
        <v>3</v>
      </c>
      <c r="Y319" s="33" t="str">
        <f>IF(T319="","",IF(AND(T319&lt;&gt;'Tabelas auxiliares'!$B$239,T319&lt;&gt;'Tabelas auxiliares'!$B$240),"FOLHA DE PESSOAL",IF(X319='Tabelas auxiliares'!$A$240,"CUSTEIO",IF(X319='Tabelas auxiliares'!$A$239,"INVESTIMENTO","ERRO - VERIFICAR"))))</f>
        <v>CUSTEIO</v>
      </c>
      <c r="Z319" s="237">
        <v>9280</v>
      </c>
      <c r="AA319" s="236"/>
      <c r="AB319" s="236"/>
      <c r="AC319" s="237">
        <v>9280</v>
      </c>
    </row>
    <row r="320" spans="1:29" x14ac:dyDescent="0.25">
      <c r="A320" s="234" t="s">
        <v>459</v>
      </c>
      <c r="B320" s="54" t="s">
        <v>281</v>
      </c>
      <c r="C320" s="54" t="s">
        <v>460</v>
      </c>
      <c r="D320" t="s">
        <v>44</v>
      </c>
      <c r="E320" t="s">
        <v>105</v>
      </c>
      <c r="F320" s="33" t="str">
        <f>IFERROR(VLOOKUP(D320,'Tabelas auxiliares'!$A$3:$B$61,2,FALSE),"")</f>
        <v>CCNH - COMPRAS COMPARTILHADAS</v>
      </c>
      <c r="G320" s="33" t="str">
        <f>IFERROR(VLOOKUP($B320,'Tabelas auxiliares'!$A$65:$C$102,2,FALSE),"")</f>
        <v>MATERIAIS DIDÁTICOS E SERVIÇOS - GRADUAÇÃO</v>
      </c>
      <c r="H320" s="33" t="str">
        <f>IFERROR(VLOOKUP($B320,'Tabelas auxiliares'!$A$65:$C$102,3,FALSE),"")</f>
        <v>SERVICO DE ENCADERNACAO / VIDRARIAS / MATERIAL DE CONSUMO / RACAO PARA ANIMAIS / REVISTAS E JORNAIS PARA USO DIDÁTICO/ REAGENTES QUIMICOS / MATERIAIS DIVERSOS DE LABORATORIO/MANUTENÇÃO DE EQUIPAMENTOS</v>
      </c>
      <c r="I320" s="235" t="s">
        <v>2640</v>
      </c>
      <c r="J320" s="235" t="s">
        <v>2641</v>
      </c>
      <c r="K320" s="235" t="s">
        <v>2642</v>
      </c>
      <c r="L320" s="235" t="s">
        <v>2643</v>
      </c>
      <c r="M320" s="235" t="s">
        <v>1512</v>
      </c>
      <c r="N320" s="235" t="s">
        <v>154</v>
      </c>
      <c r="O320" s="235" t="s">
        <v>155</v>
      </c>
      <c r="P320" s="235" t="s">
        <v>188</v>
      </c>
      <c r="Q320" s="235" t="s">
        <v>156</v>
      </c>
      <c r="R320" s="235" t="s">
        <v>153</v>
      </c>
      <c r="S320" s="235" t="s">
        <v>107</v>
      </c>
      <c r="T320" s="235" t="s">
        <v>152</v>
      </c>
      <c r="U320" s="235" t="s">
        <v>106</v>
      </c>
      <c r="V320" s="235" t="s">
        <v>1504</v>
      </c>
      <c r="W320" s="235" t="s">
        <v>1505</v>
      </c>
      <c r="X320" s="33" t="str">
        <f t="shared" si="4"/>
        <v>3</v>
      </c>
      <c r="Y320" s="33" t="str">
        <f>IF(T320="","",IF(AND(T320&lt;&gt;'Tabelas auxiliares'!$B$239,T320&lt;&gt;'Tabelas auxiliares'!$B$240),"FOLHA DE PESSOAL",IF(X320='Tabelas auxiliares'!$A$240,"CUSTEIO",IF(X320='Tabelas auxiliares'!$A$239,"INVESTIMENTO","ERRO - VERIFICAR"))))</f>
        <v>CUSTEIO</v>
      </c>
      <c r="Z320" s="237">
        <v>5448.02</v>
      </c>
      <c r="AA320" s="237">
        <v>1468.88</v>
      </c>
      <c r="AB320" s="236"/>
      <c r="AC320" s="237">
        <v>3979.14</v>
      </c>
    </row>
    <row r="321" spans="1:29" x14ac:dyDescent="0.25">
      <c r="A321" s="234" t="s">
        <v>459</v>
      </c>
      <c r="B321" s="54" t="s">
        <v>281</v>
      </c>
      <c r="C321" s="54" t="s">
        <v>460</v>
      </c>
      <c r="D321" t="s">
        <v>44</v>
      </c>
      <c r="E321" t="s">
        <v>105</v>
      </c>
      <c r="F321" s="33" t="str">
        <f>IFERROR(VLOOKUP(D321,'Tabelas auxiliares'!$A$3:$B$61,2,FALSE),"")</f>
        <v>CCNH - COMPRAS COMPARTILHADAS</v>
      </c>
      <c r="G321" s="33" t="str">
        <f>IFERROR(VLOOKUP($B321,'Tabelas auxiliares'!$A$65:$C$102,2,FALSE),"")</f>
        <v>MATERIAIS DIDÁTICOS E SERVIÇOS - GRADUAÇÃO</v>
      </c>
      <c r="H321" s="33" t="str">
        <f>IFERROR(VLOOKUP($B321,'Tabelas auxiliares'!$A$65:$C$102,3,FALSE),"")</f>
        <v>SERVICO DE ENCADERNACAO / VIDRARIAS / MATERIAL DE CONSUMO / RACAO PARA ANIMAIS / REVISTAS E JORNAIS PARA USO DIDÁTICO/ REAGENTES QUIMICOS / MATERIAIS DIVERSOS DE LABORATORIO/MANUTENÇÃO DE EQUIPAMENTOS</v>
      </c>
      <c r="I321" s="235" t="s">
        <v>2640</v>
      </c>
      <c r="J321" s="235" t="s">
        <v>2641</v>
      </c>
      <c r="K321" s="235" t="s">
        <v>2642</v>
      </c>
      <c r="L321" s="235" t="s">
        <v>2643</v>
      </c>
      <c r="M321" s="235" t="s">
        <v>1512</v>
      </c>
      <c r="N321" s="235" t="s">
        <v>154</v>
      </c>
      <c r="O321" s="235" t="s">
        <v>155</v>
      </c>
      <c r="P321" s="235" t="s">
        <v>188</v>
      </c>
      <c r="Q321" s="235" t="s">
        <v>156</v>
      </c>
      <c r="R321" s="235" t="s">
        <v>153</v>
      </c>
      <c r="S321" s="235" t="s">
        <v>107</v>
      </c>
      <c r="T321" s="235" t="s">
        <v>152</v>
      </c>
      <c r="U321" s="235" t="s">
        <v>106</v>
      </c>
      <c r="V321" s="235" t="s">
        <v>1513</v>
      </c>
      <c r="W321" s="235" t="s">
        <v>1514</v>
      </c>
      <c r="X321" s="33" t="str">
        <f t="shared" si="4"/>
        <v>3</v>
      </c>
      <c r="Y321" s="33" t="str">
        <f>IF(T321="","",IF(AND(T321&lt;&gt;'Tabelas auxiliares'!$B$239,T321&lt;&gt;'Tabelas auxiliares'!$B$240),"FOLHA DE PESSOAL",IF(X321='Tabelas auxiliares'!$A$240,"CUSTEIO",IF(X321='Tabelas auxiliares'!$A$239,"INVESTIMENTO","ERRO - VERIFICAR"))))</f>
        <v>CUSTEIO</v>
      </c>
      <c r="Z321" s="237">
        <v>209</v>
      </c>
      <c r="AA321" s="236"/>
      <c r="AB321" s="236"/>
      <c r="AC321" s="237">
        <v>209</v>
      </c>
    </row>
    <row r="322" spans="1:29" x14ac:dyDescent="0.25">
      <c r="A322" s="234" t="s">
        <v>459</v>
      </c>
      <c r="B322" s="54" t="s">
        <v>281</v>
      </c>
      <c r="C322" s="54" t="s">
        <v>460</v>
      </c>
      <c r="D322" t="s">
        <v>44</v>
      </c>
      <c r="E322" t="s">
        <v>105</v>
      </c>
      <c r="F322" s="33" t="str">
        <f>IFERROR(VLOOKUP(D322,'Tabelas auxiliares'!$A$3:$B$61,2,FALSE),"")</f>
        <v>CCNH - COMPRAS COMPARTILHADAS</v>
      </c>
      <c r="G322" s="33" t="str">
        <f>IFERROR(VLOOKUP($B322,'Tabelas auxiliares'!$A$65:$C$102,2,FALSE),"")</f>
        <v>MATERIAIS DIDÁTICOS E SERVIÇOS - GRADUAÇÃO</v>
      </c>
      <c r="H322" s="33" t="str">
        <f>IFERROR(VLOOKUP($B322,'Tabelas auxiliares'!$A$65:$C$102,3,FALSE),"")</f>
        <v>SERVICO DE ENCADERNACAO / VIDRARIAS / MATERIAL DE CONSUMO / RACAO PARA ANIMAIS / REVISTAS E JORNAIS PARA USO DIDÁTICO/ REAGENTES QUIMICOS / MATERIAIS DIVERSOS DE LABORATORIO/MANUTENÇÃO DE EQUIPAMENTOS</v>
      </c>
      <c r="I322" s="235" t="s">
        <v>2640</v>
      </c>
      <c r="J322" s="235" t="s">
        <v>2641</v>
      </c>
      <c r="K322" s="235" t="s">
        <v>2644</v>
      </c>
      <c r="L322" s="235" t="s">
        <v>2645</v>
      </c>
      <c r="M322" s="235" t="s">
        <v>2646</v>
      </c>
      <c r="N322" s="235" t="s">
        <v>154</v>
      </c>
      <c r="O322" s="235" t="s">
        <v>155</v>
      </c>
      <c r="P322" s="235" t="s">
        <v>188</v>
      </c>
      <c r="Q322" s="235" t="s">
        <v>156</v>
      </c>
      <c r="R322" s="235" t="s">
        <v>153</v>
      </c>
      <c r="S322" s="235" t="s">
        <v>107</v>
      </c>
      <c r="T322" s="235" t="s">
        <v>152</v>
      </c>
      <c r="U322" s="235" t="s">
        <v>106</v>
      </c>
      <c r="V322" s="235" t="s">
        <v>1504</v>
      </c>
      <c r="W322" s="235" t="s">
        <v>1505</v>
      </c>
      <c r="X322" s="33" t="str">
        <f t="shared" si="4"/>
        <v>3</v>
      </c>
      <c r="Y322" s="33" t="str">
        <f>IF(T322="","",IF(AND(T322&lt;&gt;'Tabelas auxiliares'!$B$239,T322&lt;&gt;'Tabelas auxiliares'!$B$240),"FOLHA DE PESSOAL",IF(X322='Tabelas auxiliares'!$A$240,"CUSTEIO",IF(X322='Tabelas auxiliares'!$A$239,"INVESTIMENTO","ERRO - VERIFICAR"))))</f>
        <v>CUSTEIO</v>
      </c>
      <c r="Z322" s="237">
        <v>500</v>
      </c>
      <c r="AA322" s="237">
        <v>500</v>
      </c>
      <c r="AB322" s="236"/>
      <c r="AC322" s="236"/>
    </row>
    <row r="323" spans="1:29" x14ac:dyDescent="0.25">
      <c r="A323" s="234" t="s">
        <v>459</v>
      </c>
      <c r="B323" s="54" t="s">
        <v>281</v>
      </c>
      <c r="C323" s="54" t="s">
        <v>460</v>
      </c>
      <c r="D323" t="s">
        <v>44</v>
      </c>
      <c r="E323" t="s">
        <v>105</v>
      </c>
      <c r="F323" s="33" t="str">
        <f>IFERROR(VLOOKUP(D323,'Tabelas auxiliares'!$A$3:$B$61,2,FALSE),"")</f>
        <v>CCNH - COMPRAS COMPARTILHADAS</v>
      </c>
      <c r="G323" s="33" t="str">
        <f>IFERROR(VLOOKUP($B323,'Tabelas auxiliares'!$A$65:$C$102,2,FALSE),"")</f>
        <v>MATERIAIS DIDÁTICOS E SERVIÇOS - GRADUAÇÃO</v>
      </c>
      <c r="H323" s="33" t="str">
        <f>IFERROR(VLOOKUP($B323,'Tabelas auxiliares'!$A$65:$C$102,3,FALSE),"")</f>
        <v>SERVICO DE ENCADERNACAO / VIDRARIAS / MATERIAL DE CONSUMO / RACAO PARA ANIMAIS / REVISTAS E JORNAIS PARA USO DIDÁTICO/ REAGENTES QUIMICOS / MATERIAIS DIVERSOS DE LABORATORIO/MANUTENÇÃO DE EQUIPAMENTOS</v>
      </c>
      <c r="I323" s="235" t="s">
        <v>1895</v>
      </c>
      <c r="J323" s="235" t="s">
        <v>2647</v>
      </c>
      <c r="K323" s="235" t="s">
        <v>2648</v>
      </c>
      <c r="L323" s="235" t="s">
        <v>2649</v>
      </c>
      <c r="M323" s="235" t="s">
        <v>1532</v>
      </c>
      <c r="N323" s="235" t="s">
        <v>154</v>
      </c>
      <c r="O323" s="235" t="s">
        <v>155</v>
      </c>
      <c r="P323" s="235" t="s">
        <v>188</v>
      </c>
      <c r="Q323" s="235" t="s">
        <v>156</v>
      </c>
      <c r="R323" s="235" t="s">
        <v>153</v>
      </c>
      <c r="S323" s="235" t="s">
        <v>107</v>
      </c>
      <c r="T323" s="235" t="s">
        <v>152</v>
      </c>
      <c r="U323" s="235" t="s">
        <v>106</v>
      </c>
      <c r="V323" s="235" t="s">
        <v>1504</v>
      </c>
      <c r="W323" s="235" t="s">
        <v>1505</v>
      </c>
      <c r="X323" s="33" t="str">
        <f t="shared" si="4"/>
        <v>3</v>
      </c>
      <c r="Y323" s="33" t="str">
        <f>IF(T323="","",IF(AND(T323&lt;&gt;'Tabelas auxiliares'!$B$239,T323&lt;&gt;'Tabelas auxiliares'!$B$240),"FOLHA DE PESSOAL",IF(X323='Tabelas auxiliares'!$A$240,"CUSTEIO",IF(X323='Tabelas auxiliares'!$A$239,"INVESTIMENTO","ERRO - VERIFICAR"))))</f>
        <v>CUSTEIO</v>
      </c>
      <c r="Z323" s="237">
        <v>2388</v>
      </c>
      <c r="AA323" s="237">
        <v>2388</v>
      </c>
      <c r="AB323" s="236"/>
      <c r="AC323" s="236"/>
    </row>
    <row r="324" spans="1:29" x14ac:dyDescent="0.25">
      <c r="A324" s="234" t="s">
        <v>459</v>
      </c>
      <c r="B324" s="54" t="s">
        <v>281</v>
      </c>
      <c r="C324" s="54" t="s">
        <v>460</v>
      </c>
      <c r="D324" t="s">
        <v>44</v>
      </c>
      <c r="E324" t="s">
        <v>105</v>
      </c>
      <c r="F324" s="33" t="str">
        <f>IFERROR(VLOOKUP(D324,'Tabelas auxiliares'!$A$3:$B$61,2,FALSE),"")</f>
        <v>CCNH - COMPRAS COMPARTILHADAS</v>
      </c>
      <c r="G324" s="33" t="str">
        <f>IFERROR(VLOOKUP($B324,'Tabelas auxiliares'!$A$65:$C$102,2,FALSE),"")</f>
        <v>MATERIAIS DIDÁTICOS E SERVIÇOS - GRADUAÇÃO</v>
      </c>
      <c r="H324" s="33" t="str">
        <f>IFERROR(VLOOKUP($B324,'Tabelas auxiliares'!$A$65:$C$102,3,FALSE),"")</f>
        <v>SERVICO DE ENCADERNACAO / VIDRARIAS / MATERIAL DE CONSUMO / RACAO PARA ANIMAIS / REVISTAS E JORNAIS PARA USO DIDÁTICO/ REAGENTES QUIMICOS / MATERIAIS DIVERSOS DE LABORATORIO/MANUTENÇÃO DE EQUIPAMENTOS</v>
      </c>
      <c r="I324" s="235" t="s">
        <v>1895</v>
      </c>
      <c r="J324" s="235" t="s">
        <v>2647</v>
      </c>
      <c r="K324" s="235" t="s">
        <v>2648</v>
      </c>
      <c r="L324" s="235" t="s">
        <v>2649</v>
      </c>
      <c r="M324" s="235" t="s">
        <v>1532</v>
      </c>
      <c r="N324" s="235" t="s">
        <v>154</v>
      </c>
      <c r="O324" s="235" t="s">
        <v>155</v>
      </c>
      <c r="P324" s="235" t="s">
        <v>188</v>
      </c>
      <c r="Q324" s="235" t="s">
        <v>156</v>
      </c>
      <c r="R324" s="235" t="s">
        <v>153</v>
      </c>
      <c r="S324" s="235" t="s">
        <v>107</v>
      </c>
      <c r="T324" s="235" t="s">
        <v>152</v>
      </c>
      <c r="U324" s="235" t="s">
        <v>106</v>
      </c>
      <c r="V324" s="235" t="s">
        <v>1513</v>
      </c>
      <c r="W324" s="235" t="s">
        <v>1514</v>
      </c>
      <c r="X324" s="33" t="str">
        <f t="shared" ref="X324:X387" si="5">LEFT(V324,1)</f>
        <v>3</v>
      </c>
      <c r="Y324" s="33" t="str">
        <f>IF(T324="","",IF(AND(T324&lt;&gt;'Tabelas auxiliares'!$B$239,T324&lt;&gt;'Tabelas auxiliares'!$B$240),"FOLHA DE PESSOAL",IF(X324='Tabelas auxiliares'!$A$240,"CUSTEIO",IF(X324='Tabelas auxiliares'!$A$239,"INVESTIMENTO","ERRO - VERIFICAR"))))</f>
        <v>CUSTEIO</v>
      </c>
      <c r="Z324" s="237">
        <v>204</v>
      </c>
      <c r="AA324" s="237">
        <v>204</v>
      </c>
      <c r="AB324" s="236"/>
      <c r="AC324" s="236"/>
    </row>
    <row r="325" spans="1:29" x14ac:dyDescent="0.25">
      <c r="A325" s="234" t="s">
        <v>459</v>
      </c>
      <c r="B325" s="54" t="s">
        <v>281</v>
      </c>
      <c r="C325" s="54" t="s">
        <v>460</v>
      </c>
      <c r="D325" t="s">
        <v>44</v>
      </c>
      <c r="E325" t="s">
        <v>105</v>
      </c>
      <c r="F325" s="33" t="str">
        <f>IFERROR(VLOOKUP(D325,'Tabelas auxiliares'!$A$3:$B$61,2,FALSE),"")</f>
        <v>CCNH - COMPRAS COMPARTILHADAS</v>
      </c>
      <c r="G325" s="33" t="str">
        <f>IFERROR(VLOOKUP($B325,'Tabelas auxiliares'!$A$65:$C$102,2,FALSE),"")</f>
        <v>MATERIAIS DIDÁTICOS E SERVIÇOS - GRADUAÇÃO</v>
      </c>
      <c r="H325" s="33" t="str">
        <f>IFERROR(VLOOKUP($B325,'Tabelas auxiliares'!$A$65:$C$102,3,FALSE),"")</f>
        <v>SERVICO DE ENCADERNACAO / VIDRARIAS / MATERIAL DE CONSUMO / RACAO PARA ANIMAIS / REVISTAS E JORNAIS PARA USO DIDÁTICO/ REAGENTES QUIMICOS / MATERIAIS DIVERSOS DE LABORATORIO/MANUTENÇÃO DE EQUIPAMENTOS</v>
      </c>
      <c r="I325" s="235" t="s">
        <v>1895</v>
      </c>
      <c r="J325" s="235" t="s">
        <v>2647</v>
      </c>
      <c r="K325" s="235" t="s">
        <v>2650</v>
      </c>
      <c r="L325" s="235" t="s">
        <v>2649</v>
      </c>
      <c r="M325" s="235" t="s">
        <v>1520</v>
      </c>
      <c r="N325" s="235" t="s">
        <v>154</v>
      </c>
      <c r="O325" s="235" t="s">
        <v>155</v>
      </c>
      <c r="P325" s="235" t="s">
        <v>188</v>
      </c>
      <c r="Q325" s="235" t="s">
        <v>156</v>
      </c>
      <c r="R325" s="235" t="s">
        <v>153</v>
      </c>
      <c r="S325" s="235" t="s">
        <v>107</v>
      </c>
      <c r="T325" s="235" t="s">
        <v>152</v>
      </c>
      <c r="U325" s="235" t="s">
        <v>106</v>
      </c>
      <c r="V325" s="235" t="s">
        <v>1504</v>
      </c>
      <c r="W325" s="235" t="s">
        <v>1505</v>
      </c>
      <c r="X325" s="33" t="str">
        <f t="shared" si="5"/>
        <v>3</v>
      </c>
      <c r="Y325" s="33" t="str">
        <f>IF(T325="","",IF(AND(T325&lt;&gt;'Tabelas auxiliares'!$B$239,T325&lt;&gt;'Tabelas auxiliares'!$B$240),"FOLHA DE PESSOAL",IF(X325='Tabelas auxiliares'!$A$240,"CUSTEIO",IF(X325='Tabelas auxiliares'!$A$239,"INVESTIMENTO","ERRO - VERIFICAR"))))</f>
        <v>CUSTEIO</v>
      </c>
      <c r="Z325" s="237">
        <v>0.02</v>
      </c>
      <c r="AA325" s="237">
        <v>0.02</v>
      </c>
      <c r="AB325" s="236"/>
      <c r="AC325" s="236"/>
    </row>
    <row r="326" spans="1:29" x14ac:dyDescent="0.25">
      <c r="A326" s="234" t="s">
        <v>459</v>
      </c>
      <c r="B326" s="54" t="s">
        <v>281</v>
      </c>
      <c r="C326" s="54" t="s">
        <v>460</v>
      </c>
      <c r="D326" t="s">
        <v>44</v>
      </c>
      <c r="E326" t="s">
        <v>105</v>
      </c>
      <c r="F326" s="33" t="str">
        <f>IFERROR(VLOOKUP(D326,'Tabelas auxiliares'!$A$3:$B$61,2,FALSE),"")</f>
        <v>CCNH - COMPRAS COMPARTILHADAS</v>
      </c>
      <c r="G326" s="33" t="str">
        <f>IFERROR(VLOOKUP($B326,'Tabelas auxiliares'!$A$65:$C$102,2,FALSE),"")</f>
        <v>MATERIAIS DIDÁTICOS E SERVIÇOS - GRADUAÇÃO</v>
      </c>
      <c r="H326" s="33" t="str">
        <f>IFERROR(VLOOKUP($B326,'Tabelas auxiliares'!$A$65:$C$102,3,FALSE),"")</f>
        <v>SERVICO DE ENCADERNACAO / VIDRARIAS / MATERIAL DE CONSUMO / RACAO PARA ANIMAIS / REVISTAS E JORNAIS PARA USO DIDÁTICO/ REAGENTES QUIMICOS / MATERIAIS DIVERSOS DE LABORATORIO/MANUTENÇÃO DE EQUIPAMENTOS</v>
      </c>
      <c r="I326" s="235" t="s">
        <v>2616</v>
      </c>
      <c r="J326" s="235" t="s">
        <v>2617</v>
      </c>
      <c r="K326" s="235" t="s">
        <v>2651</v>
      </c>
      <c r="L326" s="235" t="s">
        <v>2619</v>
      </c>
      <c r="M326" s="235" t="s">
        <v>2652</v>
      </c>
      <c r="N326" s="235" t="s">
        <v>154</v>
      </c>
      <c r="O326" s="235" t="s">
        <v>155</v>
      </c>
      <c r="P326" s="235" t="s">
        <v>188</v>
      </c>
      <c r="Q326" s="235" t="s">
        <v>156</v>
      </c>
      <c r="R326" s="235" t="s">
        <v>153</v>
      </c>
      <c r="S326" s="235" t="s">
        <v>107</v>
      </c>
      <c r="T326" s="235" t="s">
        <v>152</v>
      </c>
      <c r="U326" s="235" t="s">
        <v>106</v>
      </c>
      <c r="V326" s="235" t="s">
        <v>1504</v>
      </c>
      <c r="W326" s="235" t="s">
        <v>1505</v>
      </c>
      <c r="X326" s="33" t="str">
        <f t="shared" si="5"/>
        <v>3</v>
      </c>
      <c r="Y326" s="33" t="str">
        <f>IF(T326="","",IF(AND(T326&lt;&gt;'Tabelas auxiliares'!$B$239,T326&lt;&gt;'Tabelas auxiliares'!$B$240),"FOLHA DE PESSOAL",IF(X326='Tabelas auxiliares'!$A$240,"CUSTEIO",IF(X326='Tabelas auxiliares'!$A$239,"INVESTIMENTO","ERRO - VERIFICAR"))))</f>
        <v>CUSTEIO</v>
      </c>
      <c r="Z326" s="237">
        <v>3520</v>
      </c>
      <c r="AA326" s="236"/>
      <c r="AB326" s="236"/>
      <c r="AC326" s="237">
        <v>3520</v>
      </c>
    </row>
    <row r="327" spans="1:29" x14ac:dyDescent="0.25">
      <c r="A327" s="234" t="s">
        <v>459</v>
      </c>
      <c r="B327" s="54" t="s">
        <v>281</v>
      </c>
      <c r="C327" s="54" t="s">
        <v>460</v>
      </c>
      <c r="D327" t="s">
        <v>44</v>
      </c>
      <c r="E327" t="s">
        <v>105</v>
      </c>
      <c r="F327" s="33" t="str">
        <f>IFERROR(VLOOKUP(D327,'Tabelas auxiliares'!$A$3:$B$61,2,FALSE),"")</f>
        <v>CCNH - COMPRAS COMPARTILHADAS</v>
      </c>
      <c r="G327" s="33" t="str">
        <f>IFERROR(VLOOKUP($B327,'Tabelas auxiliares'!$A$65:$C$102,2,FALSE),"")</f>
        <v>MATERIAIS DIDÁTICOS E SERVIÇOS - GRADUAÇÃO</v>
      </c>
      <c r="H327" s="33" t="str">
        <f>IFERROR(VLOOKUP($B327,'Tabelas auxiliares'!$A$65:$C$102,3,FALSE),"")</f>
        <v>SERVICO DE ENCADERNACAO / VIDRARIAS / MATERIAL DE CONSUMO / RACAO PARA ANIMAIS / REVISTAS E JORNAIS PARA USO DIDÁTICO/ REAGENTES QUIMICOS / MATERIAIS DIVERSOS DE LABORATORIO/MANUTENÇÃO DE EQUIPAMENTOS</v>
      </c>
      <c r="I327" s="235" t="s">
        <v>2616</v>
      </c>
      <c r="J327" s="235" t="s">
        <v>2617</v>
      </c>
      <c r="K327" s="235" t="s">
        <v>2653</v>
      </c>
      <c r="L327" s="235" t="s">
        <v>2619</v>
      </c>
      <c r="M327" s="235" t="s">
        <v>1507</v>
      </c>
      <c r="N327" s="235" t="s">
        <v>154</v>
      </c>
      <c r="O327" s="235" t="s">
        <v>155</v>
      </c>
      <c r="P327" s="235" t="s">
        <v>188</v>
      </c>
      <c r="Q327" s="235" t="s">
        <v>156</v>
      </c>
      <c r="R327" s="235" t="s">
        <v>153</v>
      </c>
      <c r="S327" s="235" t="s">
        <v>107</v>
      </c>
      <c r="T327" s="235" t="s">
        <v>152</v>
      </c>
      <c r="U327" s="235" t="s">
        <v>106</v>
      </c>
      <c r="V327" s="235" t="s">
        <v>1504</v>
      </c>
      <c r="W327" s="235" t="s">
        <v>1505</v>
      </c>
      <c r="X327" s="33" t="str">
        <f t="shared" si="5"/>
        <v>3</v>
      </c>
      <c r="Y327" s="33" t="str">
        <f>IF(T327="","",IF(AND(T327&lt;&gt;'Tabelas auxiliares'!$B$239,T327&lt;&gt;'Tabelas auxiliares'!$B$240),"FOLHA DE PESSOAL",IF(X327='Tabelas auxiliares'!$A$240,"CUSTEIO",IF(X327='Tabelas auxiliares'!$A$239,"INVESTIMENTO","ERRO - VERIFICAR"))))</f>
        <v>CUSTEIO</v>
      </c>
      <c r="Z327" s="237">
        <v>4142.88</v>
      </c>
      <c r="AA327" s="236"/>
      <c r="AB327" s="236"/>
      <c r="AC327" s="237">
        <v>4142.88</v>
      </c>
    </row>
    <row r="328" spans="1:29" x14ac:dyDescent="0.25">
      <c r="A328" s="234" t="s">
        <v>459</v>
      </c>
      <c r="B328" s="54" t="s">
        <v>281</v>
      </c>
      <c r="C328" s="54" t="s">
        <v>460</v>
      </c>
      <c r="D328" t="s">
        <v>44</v>
      </c>
      <c r="E328" t="s">
        <v>105</v>
      </c>
      <c r="F328" s="33" t="str">
        <f>IFERROR(VLOOKUP(D328,'Tabelas auxiliares'!$A$3:$B$61,2,FALSE),"")</f>
        <v>CCNH - COMPRAS COMPARTILHADAS</v>
      </c>
      <c r="G328" s="33" t="str">
        <f>IFERROR(VLOOKUP($B328,'Tabelas auxiliares'!$A$65:$C$102,2,FALSE),"")</f>
        <v>MATERIAIS DIDÁTICOS E SERVIÇOS - GRADUAÇÃO</v>
      </c>
      <c r="H328" s="33" t="str">
        <f>IFERROR(VLOOKUP($B328,'Tabelas auxiliares'!$A$65:$C$102,3,FALSE),"")</f>
        <v>SERVICO DE ENCADERNACAO / VIDRARIAS / MATERIAL DE CONSUMO / RACAO PARA ANIMAIS / REVISTAS E JORNAIS PARA USO DIDÁTICO/ REAGENTES QUIMICOS / MATERIAIS DIVERSOS DE LABORATORIO/MANUTENÇÃO DE EQUIPAMENTOS</v>
      </c>
      <c r="I328" s="235" t="s">
        <v>2616</v>
      </c>
      <c r="J328" s="235" t="s">
        <v>2617</v>
      </c>
      <c r="K328" s="235" t="s">
        <v>2653</v>
      </c>
      <c r="L328" s="235" t="s">
        <v>2619</v>
      </c>
      <c r="M328" s="235" t="s">
        <v>1507</v>
      </c>
      <c r="N328" s="235" t="s">
        <v>154</v>
      </c>
      <c r="O328" s="235" t="s">
        <v>155</v>
      </c>
      <c r="P328" s="235" t="s">
        <v>188</v>
      </c>
      <c r="Q328" s="235" t="s">
        <v>156</v>
      </c>
      <c r="R328" s="235" t="s">
        <v>153</v>
      </c>
      <c r="S328" s="235" t="s">
        <v>107</v>
      </c>
      <c r="T328" s="235" t="s">
        <v>152</v>
      </c>
      <c r="U328" s="235" t="s">
        <v>106</v>
      </c>
      <c r="V328" s="235" t="s">
        <v>2599</v>
      </c>
      <c r="W328" s="235" t="s">
        <v>2600</v>
      </c>
      <c r="X328" s="33" t="str">
        <f t="shared" si="5"/>
        <v>3</v>
      </c>
      <c r="Y328" s="33" t="str">
        <f>IF(T328="","",IF(AND(T328&lt;&gt;'Tabelas auxiliares'!$B$239,T328&lt;&gt;'Tabelas auxiliares'!$B$240),"FOLHA DE PESSOAL",IF(X328='Tabelas auxiliares'!$A$240,"CUSTEIO",IF(X328='Tabelas auxiliares'!$A$239,"INVESTIMENTO","ERRO - VERIFICAR"))))</f>
        <v>CUSTEIO</v>
      </c>
      <c r="Z328" s="237">
        <v>4306.5</v>
      </c>
      <c r="AA328" s="236"/>
      <c r="AB328" s="236"/>
      <c r="AC328" s="237">
        <v>4306.5</v>
      </c>
    </row>
    <row r="329" spans="1:29" x14ac:dyDescent="0.25">
      <c r="A329" s="234" t="s">
        <v>459</v>
      </c>
      <c r="B329" s="54" t="s">
        <v>281</v>
      </c>
      <c r="C329" s="54" t="s">
        <v>460</v>
      </c>
      <c r="D329" t="s">
        <v>44</v>
      </c>
      <c r="E329" t="s">
        <v>105</v>
      </c>
      <c r="F329" s="33" t="str">
        <f>IFERROR(VLOOKUP(D329,'Tabelas auxiliares'!$A$3:$B$61,2,FALSE),"")</f>
        <v>CCNH - COMPRAS COMPARTILHADAS</v>
      </c>
      <c r="G329" s="33" t="str">
        <f>IFERROR(VLOOKUP($B329,'Tabelas auxiliares'!$A$65:$C$102,2,FALSE),"")</f>
        <v>MATERIAIS DIDÁTICOS E SERVIÇOS - GRADUAÇÃO</v>
      </c>
      <c r="H329" s="33" t="str">
        <f>IFERROR(VLOOKUP($B329,'Tabelas auxiliares'!$A$65:$C$102,3,FALSE),"")</f>
        <v>SERVICO DE ENCADERNACAO / VIDRARIAS / MATERIAL DE CONSUMO / RACAO PARA ANIMAIS / REVISTAS E JORNAIS PARA USO DIDÁTICO/ REAGENTES QUIMICOS / MATERIAIS DIVERSOS DE LABORATORIO/MANUTENÇÃO DE EQUIPAMENTOS</v>
      </c>
      <c r="I329" s="235" t="s">
        <v>2616</v>
      </c>
      <c r="J329" s="235" t="s">
        <v>2617</v>
      </c>
      <c r="K329" s="235" t="s">
        <v>2654</v>
      </c>
      <c r="L329" s="235" t="s">
        <v>2619</v>
      </c>
      <c r="M329" s="235" t="s">
        <v>1526</v>
      </c>
      <c r="N329" s="235" t="s">
        <v>154</v>
      </c>
      <c r="O329" s="235" t="s">
        <v>155</v>
      </c>
      <c r="P329" s="235" t="s">
        <v>188</v>
      </c>
      <c r="Q329" s="235" t="s">
        <v>156</v>
      </c>
      <c r="R329" s="235" t="s">
        <v>153</v>
      </c>
      <c r="S329" s="235" t="s">
        <v>107</v>
      </c>
      <c r="T329" s="235" t="s">
        <v>152</v>
      </c>
      <c r="U329" s="235" t="s">
        <v>106</v>
      </c>
      <c r="V329" s="235" t="s">
        <v>2599</v>
      </c>
      <c r="W329" s="235" t="s">
        <v>2600</v>
      </c>
      <c r="X329" s="33" t="str">
        <f t="shared" si="5"/>
        <v>3</v>
      </c>
      <c r="Y329" s="33" t="str">
        <f>IF(T329="","",IF(AND(T329&lt;&gt;'Tabelas auxiliares'!$B$239,T329&lt;&gt;'Tabelas auxiliares'!$B$240),"FOLHA DE PESSOAL",IF(X329='Tabelas auxiliares'!$A$240,"CUSTEIO",IF(X329='Tabelas auxiliares'!$A$239,"INVESTIMENTO","ERRO - VERIFICAR"))))</f>
        <v>CUSTEIO</v>
      </c>
      <c r="Z329" s="237">
        <v>19975</v>
      </c>
      <c r="AA329" s="236"/>
      <c r="AB329" s="236"/>
      <c r="AC329" s="237">
        <v>19975</v>
      </c>
    </row>
    <row r="330" spans="1:29" x14ac:dyDescent="0.25">
      <c r="A330" s="234" t="s">
        <v>459</v>
      </c>
      <c r="B330" s="54" t="s">
        <v>281</v>
      </c>
      <c r="C330" s="54" t="s">
        <v>460</v>
      </c>
      <c r="D330" t="s">
        <v>44</v>
      </c>
      <c r="E330" t="s">
        <v>105</v>
      </c>
      <c r="F330" s="33" t="str">
        <f>IFERROR(VLOOKUP(D330,'Tabelas auxiliares'!$A$3:$B$61,2,FALSE),"")</f>
        <v>CCNH - COMPRAS COMPARTILHADAS</v>
      </c>
      <c r="G330" s="33" t="str">
        <f>IFERROR(VLOOKUP($B330,'Tabelas auxiliares'!$A$65:$C$102,2,FALSE),"")</f>
        <v>MATERIAIS DIDÁTICOS E SERVIÇOS - GRADUAÇÃO</v>
      </c>
      <c r="H330" s="33" t="str">
        <f>IFERROR(VLOOKUP($B330,'Tabelas auxiliares'!$A$65:$C$102,3,FALSE),"")</f>
        <v>SERVICO DE ENCADERNACAO / VIDRARIAS / MATERIAL DE CONSUMO / RACAO PARA ANIMAIS / REVISTAS E JORNAIS PARA USO DIDÁTICO/ REAGENTES QUIMICOS / MATERIAIS DIVERSOS DE LABORATORIO/MANUTENÇÃO DE EQUIPAMENTOS</v>
      </c>
      <c r="I330" s="235" t="s">
        <v>1834</v>
      </c>
      <c r="J330" s="235" t="s">
        <v>2634</v>
      </c>
      <c r="K330" s="235" t="s">
        <v>2655</v>
      </c>
      <c r="L330" s="235" t="s">
        <v>2656</v>
      </c>
      <c r="M330" s="235" t="s">
        <v>2637</v>
      </c>
      <c r="N330" s="235" t="s">
        <v>154</v>
      </c>
      <c r="O330" s="235" t="s">
        <v>155</v>
      </c>
      <c r="P330" s="235" t="s">
        <v>188</v>
      </c>
      <c r="Q330" s="235" t="s">
        <v>156</v>
      </c>
      <c r="R330" s="235" t="s">
        <v>153</v>
      </c>
      <c r="S330" s="235" t="s">
        <v>107</v>
      </c>
      <c r="T330" s="235" t="s">
        <v>152</v>
      </c>
      <c r="U330" s="235" t="s">
        <v>106</v>
      </c>
      <c r="V330" s="235" t="s">
        <v>1504</v>
      </c>
      <c r="W330" s="235" t="s">
        <v>1505</v>
      </c>
      <c r="X330" s="33" t="str">
        <f t="shared" si="5"/>
        <v>3</v>
      </c>
      <c r="Y330" s="33" t="str">
        <f>IF(T330="","",IF(AND(T330&lt;&gt;'Tabelas auxiliares'!$B$239,T330&lt;&gt;'Tabelas auxiliares'!$B$240),"FOLHA DE PESSOAL",IF(X330='Tabelas auxiliares'!$A$240,"CUSTEIO",IF(X330='Tabelas auxiliares'!$A$239,"INVESTIMENTO","ERRO - VERIFICAR"))))</f>
        <v>CUSTEIO</v>
      </c>
      <c r="Z330" s="237">
        <v>246</v>
      </c>
      <c r="AA330" s="236"/>
      <c r="AB330" s="236"/>
      <c r="AC330" s="237">
        <v>246</v>
      </c>
    </row>
    <row r="331" spans="1:29" x14ac:dyDescent="0.25">
      <c r="A331" s="234" t="s">
        <v>459</v>
      </c>
      <c r="B331" s="54" t="s">
        <v>281</v>
      </c>
      <c r="C331" s="54" t="s">
        <v>460</v>
      </c>
      <c r="D331" t="s">
        <v>44</v>
      </c>
      <c r="E331" t="s">
        <v>105</v>
      </c>
      <c r="F331" s="33" t="str">
        <f>IFERROR(VLOOKUP(D331,'Tabelas auxiliares'!$A$3:$B$61,2,FALSE),"")</f>
        <v>CCNH - COMPRAS COMPARTILHADAS</v>
      </c>
      <c r="G331" s="33" t="str">
        <f>IFERROR(VLOOKUP($B331,'Tabelas auxiliares'!$A$65:$C$102,2,FALSE),"")</f>
        <v>MATERIAIS DIDÁTICOS E SERVIÇOS - GRADUAÇÃO</v>
      </c>
      <c r="H331" s="33" t="str">
        <f>IFERROR(VLOOKUP($B331,'Tabelas auxiliares'!$A$65:$C$102,3,FALSE),"")</f>
        <v>SERVICO DE ENCADERNACAO / VIDRARIAS / MATERIAL DE CONSUMO / RACAO PARA ANIMAIS / REVISTAS E JORNAIS PARA USO DIDÁTICO/ REAGENTES QUIMICOS / MATERIAIS DIVERSOS DE LABORATORIO/MANUTENÇÃO DE EQUIPAMENTOS</v>
      </c>
      <c r="I331" s="235" t="s">
        <v>1834</v>
      </c>
      <c r="J331" s="235" t="s">
        <v>2634</v>
      </c>
      <c r="K331" s="235" t="s">
        <v>2657</v>
      </c>
      <c r="L331" s="235" t="s">
        <v>2636</v>
      </c>
      <c r="M331" s="235" t="s">
        <v>2639</v>
      </c>
      <c r="N331" s="235" t="s">
        <v>154</v>
      </c>
      <c r="O331" s="235" t="s">
        <v>155</v>
      </c>
      <c r="P331" s="235" t="s">
        <v>188</v>
      </c>
      <c r="Q331" s="235" t="s">
        <v>156</v>
      </c>
      <c r="R331" s="235" t="s">
        <v>153</v>
      </c>
      <c r="S331" s="235" t="s">
        <v>107</v>
      </c>
      <c r="T331" s="235" t="s">
        <v>152</v>
      </c>
      <c r="U331" s="235" t="s">
        <v>106</v>
      </c>
      <c r="V331" s="235" t="s">
        <v>1504</v>
      </c>
      <c r="W331" s="235" t="s">
        <v>1505</v>
      </c>
      <c r="X331" s="33" t="str">
        <f t="shared" si="5"/>
        <v>3</v>
      </c>
      <c r="Y331" s="33" t="str">
        <f>IF(T331="","",IF(AND(T331&lt;&gt;'Tabelas auxiliares'!$B$239,T331&lt;&gt;'Tabelas auxiliares'!$B$240),"FOLHA DE PESSOAL",IF(X331='Tabelas auxiliares'!$A$240,"CUSTEIO",IF(X331='Tabelas auxiliares'!$A$239,"INVESTIMENTO","ERRO - VERIFICAR"))))</f>
        <v>CUSTEIO</v>
      </c>
      <c r="Z331" s="237">
        <v>4640</v>
      </c>
      <c r="AA331" s="236"/>
      <c r="AB331" s="236"/>
      <c r="AC331" s="237">
        <v>4640</v>
      </c>
    </row>
    <row r="332" spans="1:29" x14ac:dyDescent="0.25">
      <c r="A332" s="234" t="s">
        <v>459</v>
      </c>
      <c r="B332" s="54" t="s">
        <v>281</v>
      </c>
      <c r="C332" s="54" t="s">
        <v>460</v>
      </c>
      <c r="D332" t="s">
        <v>203</v>
      </c>
      <c r="E332" t="s">
        <v>105</v>
      </c>
      <c r="F332" s="33" t="str">
        <f>IFERROR(VLOOKUP(D332,'Tabelas auxiliares'!$A$3:$B$61,2,FALSE),"")</f>
        <v>CCNH - TRI</v>
      </c>
      <c r="G332" s="33" t="str">
        <f>IFERROR(VLOOKUP($B332,'Tabelas auxiliares'!$A$65:$C$102,2,FALSE),"")</f>
        <v>MATERIAIS DIDÁTICOS E SERVIÇOS - GRADUAÇÃO</v>
      </c>
      <c r="H332" s="33" t="str">
        <f>IFERROR(VLOOKUP($B332,'Tabelas auxiliares'!$A$65:$C$102,3,FALSE),"")</f>
        <v>SERVICO DE ENCADERNACAO / VIDRARIAS / MATERIAL DE CONSUMO / RACAO PARA ANIMAIS / REVISTAS E JORNAIS PARA USO DIDÁTICO/ REAGENTES QUIMICOS / MATERIAIS DIVERSOS DE LABORATORIO/MANUTENÇÃO DE EQUIPAMENTOS</v>
      </c>
      <c r="I332" s="235" t="s">
        <v>480</v>
      </c>
      <c r="J332" s="235" t="s">
        <v>2641</v>
      </c>
      <c r="K332" s="235" t="s">
        <v>2658</v>
      </c>
      <c r="L332" s="235" t="s">
        <v>2643</v>
      </c>
      <c r="M332" s="235" t="s">
        <v>1512</v>
      </c>
      <c r="N332" s="235" t="s">
        <v>154</v>
      </c>
      <c r="O332" s="235" t="s">
        <v>155</v>
      </c>
      <c r="P332" s="235" t="s">
        <v>188</v>
      </c>
      <c r="Q332" s="235" t="s">
        <v>156</v>
      </c>
      <c r="R332" s="235" t="s">
        <v>153</v>
      </c>
      <c r="S332" s="235" t="s">
        <v>801</v>
      </c>
      <c r="T332" s="235" t="s">
        <v>152</v>
      </c>
      <c r="U332" s="235" t="s">
        <v>106</v>
      </c>
      <c r="V332" s="235" t="s">
        <v>1504</v>
      </c>
      <c r="W332" s="235" t="s">
        <v>1505</v>
      </c>
      <c r="X332" s="33" t="str">
        <f t="shared" si="5"/>
        <v>3</v>
      </c>
      <c r="Y332" s="33" t="str">
        <f>IF(T332="","",IF(AND(T332&lt;&gt;'Tabelas auxiliares'!$B$239,T332&lt;&gt;'Tabelas auxiliares'!$B$240),"FOLHA DE PESSOAL",IF(X332='Tabelas auxiliares'!$A$240,"CUSTEIO",IF(X332='Tabelas auxiliares'!$A$239,"INVESTIMENTO","ERRO - VERIFICAR"))))</f>
        <v>CUSTEIO</v>
      </c>
      <c r="Z332" s="237">
        <v>92.36</v>
      </c>
      <c r="AA332" s="237">
        <v>92.36</v>
      </c>
      <c r="AB332" s="236"/>
      <c r="AC332" s="236"/>
    </row>
    <row r="333" spans="1:29" x14ac:dyDescent="0.25">
      <c r="A333" s="234" t="s">
        <v>459</v>
      </c>
      <c r="B333" s="54" t="s">
        <v>281</v>
      </c>
      <c r="C333" s="54" t="s">
        <v>460</v>
      </c>
      <c r="D333" t="s">
        <v>203</v>
      </c>
      <c r="E333" t="s">
        <v>105</v>
      </c>
      <c r="F333" s="33" t="str">
        <f>IFERROR(VLOOKUP(D333,'Tabelas auxiliares'!$A$3:$B$61,2,FALSE),"")</f>
        <v>CCNH - TRI</v>
      </c>
      <c r="G333" s="33" t="str">
        <f>IFERROR(VLOOKUP($B333,'Tabelas auxiliares'!$A$65:$C$102,2,FALSE),"")</f>
        <v>MATERIAIS DIDÁTICOS E SERVIÇOS - GRADUAÇÃO</v>
      </c>
      <c r="H333" s="33" t="str">
        <f>IFERROR(VLOOKUP($B333,'Tabelas auxiliares'!$A$65:$C$102,3,FALSE),"")</f>
        <v>SERVICO DE ENCADERNACAO / VIDRARIAS / MATERIAL DE CONSUMO / RACAO PARA ANIMAIS / REVISTAS E JORNAIS PARA USO DIDÁTICO/ REAGENTES QUIMICOS / MATERIAIS DIVERSOS DE LABORATORIO/MANUTENÇÃO DE EQUIPAMENTOS</v>
      </c>
      <c r="I333" s="235" t="s">
        <v>2616</v>
      </c>
      <c r="J333" s="235" t="s">
        <v>2617</v>
      </c>
      <c r="K333" s="235" t="s">
        <v>2659</v>
      </c>
      <c r="L333" s="235" t="s">
        <v>2619</v>
      </c>
      <c r="M333" s="235" t="s">
        <v>1526</v>
      </c>
      <c r="N333" s="235" t="s">
        <v>154</v>
      </c>
      <c r="O333" s="235" t="s">
        <v>155</v>
      </c>
      <c r="P333" s="235" t="s">
        <v>188</v>
      </c>
      <c r="Q333" s="235" t="s">
        <v>156</v>
      </c>
      <c r="R333" s="235" t="s">
        <v>153</v>
      </c>
      <c r="S333" s="235" t="s">
        <v>801</v>
      </c>
      <c r="T333" s="235" t="s">
        <v>152</v>
      </c>
      <c r="U333" s="235" t="s">
        <v>106</v>
      </c>
      <c r="V333" s="235" t="s">
        <v>1504</v>
      </c>
      <c r="W333" s="235" t="s">
        <v>1505</v>
      </c>
      <c r="X333" s="33" t="str">
        <f t="shared" si="5"/>
        <v>3</v>
      </c>
      <c r="Y333" s="33" t="str">
        <f>IF(T333="","",IF(AND(T333&lt;&gt;'Tabelas auxiliares'!$B$239,T333&lt;&gt;'Tabelas auxiliares'!$B$240),"FOLHA DE PESSOAL",IF(X333='Tabelas auxiliares'!$A$240,"CUSTEIO",IF(X333='Tabelas auxiliares'!$A$239,"INVESTIMENTO","ERRO - VERIFICAR"))))</f>
        <v>CUSTEIO</v>
      </c>
      <c r="Z333" s="237">
        <v>747.25</v>
      </c>
      <c r="AA333" s="236"/>
      <c r="AB333" s="236"/>
      <c r="AC333" s="237">
        <v>747.25</v>
      </c>
    </row>
    <row r="334" spans="1:29" x14ac:dyDescent="0.25">
      <c r="A334" s="234" t="s">
        <v>459</v>
      </c>
      <c r="B334" s="54" t="s">
        <v>281</v>
      </c>
      <c r="C334" s="54" t="s">
        <v>460</v>
      </c>
      <c r="D334" t="s">
        <v>203</v>
      </c>
      <c r="E334" t="s">
        <v>105</v>
      </c>
      <c r="F334" s="33" t="str">
        <f>IFERROR(VLOOKUP(D334,'Tabelas auxiliares'!$A$3:$B$61,2,FALSE),"")</f>
        <v>CCNH - TRI</v>
      </c>
      <c r="G334" s="33" t="str">
        <f>IFERROR(VLOOKUP($B334,'Tabelas auxiliares'!$A$65:$C$102,2,FALSE),"")</f>
        <v>MATERIAIS DIDÁTICOS E SERVIÇOS - GRADUAÇÃO</v>
      </c>
      <c r="H334" s="33" t="str">
        <f>IFERROR(VLOOKUP($B334,'Tabelas auxiliares'!$A$65:$C$102,3,FALSE),"")</f>
        <v>SERVICO DE ENCADERNACAO / VIDRARIAS / MATERIAL DE CONSUMO / RACAO PARA ANIMAIS / REVISTAS E JORNAIS PARA USO DIDÁTICO/ REAGENTES QUIMICOS / MATERIAIS DIVERSOS DE LABORATORIO/MANUTENÇÃO DE EQUIPAMENTOS</v>
      </c>
      <c r="I334" s="235" t="s">
        <v>2616</v>
      </c>
      <c r="J334" s="235" t="s">
        <v>2617</v>
      </c>
      <c r="K334" s="235" t="s">
        <v>2660</v>
      </c>
      <c r="L334" s="235" t="s">
        <v>2619</v>
      </c>
      <c r="M334" s="235" t="s">
        <v>2620</v>
      </c>
      <c r="N334" s="235" t="s">
        <v>154</v>
      </c>
      <c r="O334" s="235" t="s">
        <v>155</v>
      </c>
      <c r="P334" s="235" t="s">
        <v>188</v>
      </c>
      <c r="Q334" s="235" t="s">
        <v>156</v>
      </c>
      <c r="R334" s="235" t="s">
        <v>153</v>
      </c>
      <c r="S334" s="235" t="s">
        <v>801</v>
      </c>
      <c r="T334" s="235" t="s">
        <v>152</v>
      </c>
      <c r="U334" s="235" t="s">
        <v>106</v>
      </c>
      <c r="V334" s="235" t="s">
        <v>1504</v>
      </c>
      <c r="W334" s="235" t="s">
        <v>1505</v>
      </c>
      <c r="X334" s="33" t="str">
        <f t="shared" si="5"/>
        <v>3</v>
      </c>
      <c r="Y334" s="33" t="str">
        <f>IF(T334="","",IF(AND(T334&lt;&gt;'Tabelas auxiliares'!$B$239,T334&lt;&gt;'Tabelas auxiliares'!$B$240),"FOLHA DE PESSOAL",IF(X334='Tabelas auxiliares'!$A$240,"CUSTEIO",IF(X334='Tabelas auxiliares'!$A$239,"INVESTIMENTO","ERRO - VERIFICAR"))))</f>
        <v>CUSTEIO</v>
      </c>
      <c r="Z334" s="237">
        <v>297</v>
      </c>
      <c r="AA334" s="236"/>
      <c r="AB334" s="236"/>
      <c r="AC334" s="237">
        <v>297</v>
      </c>
    </row>
    <row r="335" spans="1:29" x14ac:dyDescent="0.25">
      <c r="A335" s="234" t="s">
        <v>459</v>
      </c>
      <c r="B335" s="54" t="s">
        <v>281</v>
      </c>
      <c r="C335" s="54" t="s">
        <v>460</v>
      </c>
      <c r="D335" t="s">
        <v>203</v>
      </c>
      <c r="E335" t="s">
        <v>105</v>
      </c>
      <c r="F335" s="33" t="str">
        <f>IFERROR(VLOOKUP(D335,'Tabelas auxiliares'!$A$3:$B$61,2,FALSE),"")</f>
        <v>CCNH - TRI</v>
      </c>
      <c r="G335" s="33" t="str">
        <f>IFERROR(VLOOKUP($B335,'Tabelas auxiliares'!$A$65:$C$102,2,FALSE),"")</f>
        <v>MATERIAIS DIDÁTICOS E SERVIÇOS - GRADUAÇÃO</v>
      </c>
      <c r="H335" s="33" t="str">
        <f>IFERROR(VLOOKUP($B335,'Tabelas auxiliares'!$A$65:$C$102,3,FALSE),"")</f>
        <v>SERVICO DE ENCADERNACAO / VIDRARIAS / MATERIAL DE CONSUMO / RACAO PARA ANIMAIS / REVISTAS E JORNAIS PARA USO DIDÁTICO/ REAGENTES QUIMICOS / MATERIAIS DIVERSOS DE LABORATORIO/MANUTENÇÃO DE EQUIPAMENTOS</v>
      </c>
      <c r="I335" s="235" t="s">
        <v>2616</v>
      </c>
      <c r="J335" s="235" t="s">
        <v>2617</v>
      </c>
      <c r="K335" s="235" t="s">
        <v>2661</v>
      </c>
      <c r="L335" s="235" t="s">
        <v>2619</v>
      </c>
      <c r="M335" s="235" t="s">
        <v>1538</v>
      </c>
      <c r="N335" s="235" t="s">
        <v>154</v>
      </c>
      <c r="O335" s="235" t="s">
        <v>155</v>
      </c>
      <c r="P335" s="235" t="s">
        <v>188</v>
      </c>
      <c r="Q335" s="235" t="s">
        <v>156</v>
      </c>
      <c r="R335" s="235" t="s">
        <v>153</v>
      </c>
      <c r="S335" s="235" t="s">
        <v>801</v>
      </c>
      <c r="T335" s="235" t="s">
        <v>152</v>
      </c>
      <c r="U335" s="235" t="s">
        <v>106</v>
      </c>
      <c r="V335" s="235" t="s">
        <v>1504</v>
      </c>
      <c r="W335" s="235" t="s">
        <v>1505</v>
      </c>
      <c r="X335" s="33" t="str">
        <f t="shared" si="5"/>
        <v>3</v>
      </c>
      <c r="Y335" s="33" t="str">
        <f>IF(T335="","",IF(AND(T335&lt;&gt;'Tabelas auxiliares'!$B$239,T335&lt;&gt;'Tabelas auxiliares'!$B$240),"FOLHA DE PESSOAL",IF(X335='Tabelas auxiliares'!$A$240,"CUSTEIO",IF(X335='Tabelas auxiliares'!$A$239,"INVESTIMENTO","ERRO - VERIFICAR"))))</f>
        <v>CUSTEIO</v>
      </c>
      <c r="Z335" s="237">
        <v>141.84</v>
      </c>
      <c r="AA335" s="236"/>
      <c r="AB335" s="236"/>
      <c r="AC335" s="237">
        <v>141.84</v>
      </c>
    </row>
    <row r="336" spans="1:29" x14ac:dyDescent="0.25">
      <c r="A336" s="234" t="s">
        <v>459</v>
      </c>
      <c r="B336" s="54" t="s">
        <v>283</v>
      </c>
      <c r="C336" s="54" t="s">
        <v>460</v>
      </c>
      <c r="D336" t="s">
        <v>8</v>
      </c>
      <c r="E336" t="s">
        <v>105</v>
      </c>
      <c r="F336" s="33" t="str">
        <f>IFERROR(VLOOKUP(D336,'Tabelas auxiliares'!$A$3:$B$61,2,FALSE),"")</f>
        <v>PROPES - PRÓ-REITORIA DE PESQUISA / CEM</v>
      </c>
      <c r="G336" s="33" t="str">
        <f>IFERROR(VLOOKUP($B336,'Tabelas auxiliares'!$A$65:$C$102,2,FALSE),"")</f>
        <v>MATERIAIS DIDÁTICOS E SERVIÇOS - PESQUISA</v>
      </c>
      <c r="H336" s="33" t="str">
        <f>IFERROR(VLOOKUP($B336,'Tabelas auxiliares'!$A$65:$C$102,3,FALSE),"")</f>
        <v>SERVICO DE ENCADERNACAO / VIDRARIAS / MATERIAL DE CONSUMO / RACAO PARA ANIMAIS / REVISTAS E JORNAIS PARA USO DIDÁTICO/ REAGENTES QUIMICOS / MATERIAIS DIVERSOS DE LABORATORIO / MATERIAIS PESQUISA NÚCLEOS ESTRATÉGICOS / EPIS PARA BIOTÉRIOS/MANUTENÇÃO DE EQUIPAMENTOS</v>
      </c>
      <c r="I336" s="235" t="s">
        <v>2662</v>
      </c>
      <c r="J336" s="235" t="s">
        <v>2663</v>
      </c>
      <c r="K336" s="235" t="s">
        <v>2664</v>
      </c>
      <c r="L336" s="235" t="s">
        <v>2665</v>
      </c>
      <c r="M336" s="235" t="s">
        <v>2666</v>
      </c>
      <c r="N336" s="235" t="s">
        <v>154</v>
      </c>
      <c r="O336" s="235" t="s">
        <v>155</v>
      </c>
      <c r="P336" s="235" t="s">
        <v>188</v>
      </c>
      <c r="Q336" s="235" t="s">
        <v>156</v>
      </c>
      <c r="R336" s="235" t="s">
        <v>153</v>
      </c>
      <c r="S336" s="235" t="s">
        <v>107</v>
      </c>
      <c r="T336" s="235" t="s">
        <v>152</v>
      </c>
      <c r="U336" s="235" t="s">
        <v>106</v>
      </c>
      <c r="V336" s="235" t="s">
        <v>2667</v>
      </c>
      <c r="W336" s="235" t="s">
        <v>2668</v>
      </c>
      <c r="X336" s="33" t="str">
        <f t="shared" si="5"/>
        <v>3</v>
      </c>
      <c r="Y336" s="33" t="str">
        <f>IF(T336="","",IF(AND(T336&lt;&gt;'Tabelas auxiliares'!$B$239,T336&lt;&gt;'Tabelas auxiliares'!$B$240),"FOLHA DE PESSOAL",IF(X336='Tabelas auxiliares'!$A$240,"CUSTEIO",IF(X336='Tabelas auxiliares'!$A$239,"INVESTIMENTO","ERRO - VERIFICAR"))))</f>
        <v>CUSTEIO</v>
      </c>
      <c r="Z336" s="237">
        <v>15913</v>
      </c>
      <c r="AA336" s="237">
        <v>15913</v>
      </c>
      <c r="AB336" s="236"/>
      <c r="AC336" s="236"/>
    </row>
    <row r="337" spans="1:29" x14ac:dyDescent="0.25">
      <c r="A337" s="234" t="s">
        <v>459</v>
      </c>
      <c r="B337" s="54" t="s">
        <v>283</v>
      </c>
      <c r="C337" s="54" t="s">
        <v>460</v>
      </c>
      <c r="D337" t="s">
        <v>8</v>
      </c>
      <c r="E337" t="s">
        <v>105</v>
      </c>
      <c r="F337" s="33" t="str">
        <f>IFERROR(VLOOKUP(D337,'Tabelas auxiliares'!$A$3:$B$61,2,FALSE),"")</f>
        <v>PROPES - PRÓ-REITORIA DE PESQUISA / CEM</v>
      </c>
      <c r="G337" s="33" t="str">
        <f>IFERROR(VLOOKUP($B337,'Tabelas auxiliares'!$A$65:$C$102,2,FALSE),"")</f>
        <v>MATERIAIS DIDÁTICOS E SERVIÇOS - PESQUISA</v>
      </c>
      <c r="H337" s="33" t="str">
        <f>IFERROR(VLOOKUP($B337,'Tabelas auxiliares'!$A$65:$C$102,3,FALSE),"")</f>
        <v>SERVICO DE ENCADERNACAO / VIDRARIAS / MATERIAL DE CONSUMO / RACAO PARA ANIMAIS / REVISTAS E JORNAIS PARA USO DIDÁTICO/ REAGENTES QUIMICOS / MATERIAIS DIVERSOS DE LABORATORIO / MATERIAIS PESQUISA NÚCLEOS ESTRATÉGICOS / EPIS PARA BIOTÉRIOS/MANUTENÇÃO DE EQUIPAMENTOS</v>
      </c>
      <c r="I337" s="235" t="s">
        <v>2669</v>
      </c>
      <c r="J337" s="235" t="s">
        <v>2663</v>
      </c>
      <c r="K337" s="235" t="s">
        <v>2670</v>
      </c>
      <c r="L337" s="235" t="s">
        <v>2671</v>
      </c>
      <c r="M337" s="235" t="s">
        <v>2666</v>
      </c>
      <c r="N337" s="235" t="s">
        <v>154</v>
      </c>
      <c r="O337" s="235" t="s">
        <v>155</v>
      </c>
      <c r="P337" s="235" t="s">
        <v>188</v>
      </c>
      <c r="Q337" s="235" t="s">
        <v>156</v>
      </c>
      <c r="R337" s="235" t="s">
        <v>153</v>
      </c>
      <c r="S337" s="235" t="s">
        <v>107</v>
      </c>
      <c r="T337" s="235" t="s">
        <v>152</v>
      </c>
      <c r="U337" s="235" t="s">
        <v>106</v>
      </c>
      <c r="V337" s="235" t="s">
        <v>2667</v>
      </c>
      <c r="W337" s="235" t="s">
        <v>2668</v>
      </c>
      <c r="X337" s="33" t="str">
        <f t="shared" si="5"/>
        <v>3</v>
      </c>
      <c r="Y337" s="33" t="str">
        <f>IF(T337="","",IF(AND(T337&lt;&gt;'Tabelas auxiliares'!$B$239,T337&lt;&gt;'Tabelas auxiliares'!$B$240),"FOLHA DE PESSOAL",IF(X337='Tabelas auxiliares'!$A$240,"CUSTEIO",IF(X337='Tabelas auxiliares'!$A$239,"INVESTIMENTO","ERRO - VERIFICAR"))))</f>
        <v>CUSTEIO</v>
      </c>
      <c r="Z337" s="237">
        <v>15913</v>
      </c>
      <c r="AA337" s="237">
        <v>15913</v>
      </c>
      <c r="AB337" s="236"/>
      <c r="AC337" s="236"/>
    </row>
    <row r="338" spans="1:29" x14ac:dyDescent="0.25">
      <c r="A338" s="234" t="s">
        <v>459</v>
      </c>
      <c r="B338" s="54" t="s">
        <v>283</v>
      </c>
      <c r="C338" s="54" t="s">
        <v>460</v>
      </c>
      <c r="D338" t="s">
        <v>8</v>
      </c>
      <c r="E338" t="s">
        <v>105</v>
      </c>
      <c r="F338" s="33" t="str">
        <f>IFERROR(VLOOKUP(D338,'Tabelas auxiliares'!$A$3:$B$61,2,FALSE),"")</f>
        <v>PROPES - PRÓ-REITORIA DE PESQUISA / CEM</v>
      </c>
      <c r="G338" s="33" t="str">
        <f>IFERROR(VLOOKUP($B338,'Tabelas auxiliares'!$A$65:$C$102,2,FALSE),"")</f>
        <v>MATERIAIS DIDÁTICOS E SERVIÇOS - PESQUISA</v>
      </c>
      <c r="H338" s="33" t="str">
        <f>IFERROR(VLOOKUP($B338,'Tabelas auxiliares'!$A$65:$C$102,3,FALSE),"")</f>
        <v>SERVICO DE ENCADERNACAO / VIDRARIAS / MATERIAL DE CONSUMO / RACAO PARA ANIMAIS / REVISTAS E JORNAIS PARA USO DIDÁTICO/ REAGENTES QUIMICOS / MATERIAIS DIVERSOS DE LABORATORIO / MATERIAIS PESQUISA NÚCLEOS ESTRATÉGICOS / EPIS PARA BIOTÉRIOS/MANUTENÇÃO DE EQUIPAMENTOS</v>
      </c>
      <c r="I338" s="235" t="s">
        <v>1921</v>
      </c>
      <c r="J338" s="235" t="s">
        <v>2672</v>
      </c>
      <c r="K338" s="235" t="s">
        <v>2673</v>
      </c>
      <c r="L338" s="235" t="s">
        <v>2674</v>
      </c>
      <c r="M338" s="235" t="s">
        <v>2675</v>
      </c>
      <c r="N338" s="235" t="s">
        <v>154</v>
      </c>
      <c r="O338" s="235" t="s">
        <v>155</v>
      </c>
      <c r="P338" s="235" t="s">
        <v>188</v>
      </c>
      <c r="Q338" s="235" t="s">
        <v>156</v>
      </c>
      <c r="R338" s="235" t="s">
        <v>153</v>
      </c>
      <c r="S338" s="235" t="s">
        <v>107</v>
      </c>
      <c r="T338" s="235" t="s">
        <v>152</v>
      </c>
      <c r="U338" s="235" t="s">
        <v>106</v>
      </c>
      <c r="V338" s="235" t="s">
        <v>1584</v>
      </c>
      <c r="W338" s="235" t="s">
        <v>1585</v>
      </c>
      <c r="X338" s="33" t="str">
        <f t="shared" si="5"/>
        <v>3</v>
      </c>
      <c r="Y338" s="33" t="str">
        <f>IF(T338="","",IF(AND(T338&lt;&gt;'Tabelas auxiliares'!$B$239,T338&lt;&gt;'Tabelas auxiliares'!$B$240),"FOLHA DE PESSOAL",IF(X338='Tabelas auxiliares'!$A$240,"CUSTEIO",IF(X338='Tabelas auxiliares'!$A$239,"INVESTIMENTO","ERRO - VERIFICAR"))))</f>
        <v>CUSTEIO</v>
      </c>
      <c r="Z338" s="237">
        <v>1246.6600000000001</v>
      </c>
      <c r="AA338" s="237">
        <v>1246.6600000000001</v>
      </c>
      <c r="AB338" s="236"/>
      <c r="AC338" s="236"/>
    </row>
    <row r="339" spans="1:29" x14ac:dyDescent="0.25">
      <c r="A339" s="234" t="s">
        <v>459</v>
      </c>
      <c r="B339" s="54" t="s">
        <v>283</v>
      </c>
      <c r="C339" s="54" t="s">
        <v>460</v>
      </c>
      <c r="D339" t="s">
        <v>8</v>
      </c>
      <c r="E339" t="s">
        <v>105</v>
      </c>
      <c r="F339" s="33" t="str">
        <f>IFERROR(VLOOKUP(D339,'Tabelas auxiliares'!$A$3:$B$61,2,FALSE),"")</f>
        <v>PROPES - PRÓ-REITORIA DE PESQUISA / CEM</v>
      </c>
      <c r="G339" s="33" t="str">
        <f>IFERROR(VLOOKUP($B339,'Tabelas auxiliares'!$A$65:$C$102,2,FALSE),"")</f>
        <v>MATERIAIS DIDÁTICOS E SERVIÇOS - PESQUISA</v>
      </c>
      <c r="H339" s="33" t="str">
        <f>IFERROR(VLOOKUP($B339,'Tabelas auxiliares'!$A$65:$C$102,3,FALSE),"")</f>
        <v>SERVICO DE ENCADERNACAO / VIDRARIAS / MATERIAL DE CONSUMO / RACAO PARA ANIMAIS / REVISTAS E JORNAIS PARA USO DIDÁTICO/ REAGENTES QUIMICOS / MATERIAIS DIVERSOS DE LABORATORIO / MATERIAIS PESQUISA NÚCLEOS ESTRATÉGICOS / EPIS PARA BIOTÉRIOS/MANUTENÇÃO DE EQUIPAMENTOS</v>
      </c>
      <c r="I339" s="235" t="s">
        <v>1921</v>
      </c>
      <c r="J339" s="235" t="s">
        <v>2672</v>
      </c>
      <c r="K339" s="235" t="s">
        <v>2676</v>
      </c>
      <c r="L339" s="235" t="s">
        <v>2674</v>
      </c>
      <c r="M339" s="235" t="s">
        <v>2675</v>
      </c>
      <c r="N339" s="235" t="s">
        <v>154</v>
      </c>
      <c r="O339" s="235" t="s">
        <v>155</v>
      </c>
      <c r="P339" s="235" t="s">
        <v>188</v>
      </c>
      <c r="Q339" s="235" t="s">
        <v>156</v>
      </c>
      <c r="R339" s="235" t="s">
        <v>153</v>
      </c>
      <c r="S339" s="235" t="s">
        <v>107</v>
      </c>
      <c r="T339" s="235" t="s">
        <v>152</v>
      </c>
      <c r="U339" s="235" t="s">
        <v>106</v>
      </c>
      <c r="V339" s="235" t="s">
        <v>2361</v>
      </c>
      <c r="W339" s="235" t="s">
        <v>2362</v>
      </c>
      <c r="X339" s="33" t="str">
        <f t="shared" si="5"/>
        <v>3</v>
      </c>
      <c r="Y339" s="33" t="str">
        <f>IF(T339="","",IF(AND(T339&lt;&gt;'Tabelas auxiliares'!$B$239,T339&lt;&gt;'Tabelas auxiliares'!$B$240),"FOLHA DE PESSOAL",IF(X339='Tabelas auxiliares'!$A$240,"CUSTEIO",IF(X339='Tabelas auxiliares'!$A$239,"INVESTIMENTO","ERRO - VERIFICAR"))))</f>
        <v>CUSTEIO</v>
      </c>
      <c r="Z339" s="237">
        <v>10000</v>
      </c>
      <c r="AA339" s="237">
        <v>10000</v>
      </c>
      <c r="AB339" s="236"/>
      <c r="AC339" s="236"/>
    </row>
    <row r="340" spans="1:29" x14ac:dyDescent="0.25">
      <c r="A340" s="234" t="s">
        <v>459</v>
      </c>
      <c r="B340" s="54" t="s">
        <v>283</v>
      </c>
      <c r="C340" s="54" t="s">
        <v>460</v>
      </c>
      <c r="D340" t="s">
        <v>8</v>
      </c>
      <c r="E340" t="s">
        <v>105</v>
      </c>
      <c r="F340" s="33" t="str">
        <f>IFERROR(VLOOKUP(D340,'Tabelas auxiliares'!$A$3:$B$61,2,FALSE),"")</f>
        <v>PROPES - PRÓ-REITORIA DE PESQUISA / CEM</v>
      </c>
      <c r="G340" s="33" t="str">
        <f>IFERROR(VLOOKUP($B340,'Tabelas auxiliares'!$A$65:$C$102,2,FALSE),"")</f>
        <v>MATERIAIS DIDÁTICOS E SERVIÇOS - PESQUISA</v>
      </c>
      <c r="H340" s="33" t="str">
        <f>IFERROR(VLOOKUP($B340,'Tabelas auxiliares'!$A$65:$C$102,3,FALSE),"")</f>
        <v>SERVICO DE ENCADERNACAO / VIDRARIAS / MATERIAL DE CONSUMO / RACAO PARA ANIMAIS / REVISTAS E JORNAIS PARA USO DIDÁTICO/ REAGENTES QUIMICOS / MATERIAIS DIVERSOS DE LABORATORIO / MATERIAIS PESQUISA NÚCLEOS ESTRATÉGICOS / EPIS PARA BIOTÉRIOS/MANUTENÇÃO DE EQUIPAMENTOS</v>
      </c>
      <c r="I340" s="235" t="s">
        <v>2677</v>
      </c>
      <c r="J340" s="235" t="s">
        <v>2678</v>
      </c>
      <c r="K340" s="235" t="s">
        <v>2679</v>
      </c>
      <c r="L340" s="235" t="s">
        <v>2680</v>
      </c>
      <c r="M340" s="235" t="s">
        <v>2681</v>
      </c>
      <c r="N340" s="235" t="s">
        <v>154</v>
      </c>
      <c r="O340" s="235" t="s">
        <v>155</v>
      </c>
      <c r="P340" s="235" t="s">
        <v>188</v>
      </c>
      <c r="Q340" s="235" t="s">
        <v>156</v>
      </c>
      <c r="R340" s="235" t="s">
        <v>153</v>
      </c>
      <c r="S340" s="235" t="s">
        <v>107</v>
      </c>
      <c r="T340" s="235" t="s">
        <v>152</v>
      </c>
      <c r="U340" s="235" t="s">
        <v>106</v>
      </c>
      <c r="V340" s="235" t="s">
        <v>2597</v>
      </c>
      <c r="W340" s="235" t="s">
        <v>2598</v>
      </c>
      <c r="X340" s="33" t="str">
        <f t="shared" si="5"/>
        <v>3</v>
      </c>
      <c r="Y340" s="33" t="str">
        <f>IF(T340="","",IF(AND(T340&lt;&gt;'Tabelas auxiliares'!$B$239,T340&lt;&gt;'Tabelas auxiliares'!$B$240),"FOLHA DE PESSOAL",IF(X340='Tabelas auxiliares'!$A$240,"CUSTEIO",IF(X340='Tabelas auxiliares'!$A$239,"INVESTIMENTO","ERRO - VERIFICAR"))))</f>
        <v>CUSTEIO</v>
      </c>
      <c r="Z340" s="237">
        <v>3651.07</v>
      </c>
      <c r="AA340" s="237">
        <v>3651.07</v>
      </c>
      <c r="AB340" s="236"/>
      <c r="AC340" s="236"/>
    </row>
    <row r="341" spans="1:29" x14ac:dyDescent="0.25">
      <c r="A341" s="234" t="s">
        <v>459</v>
      </c>
      <c r="B341" s="54" t="s">
        <v>283</v>
      </c>
      <c r="C341" s="54" t="s">
        <v>460</v>
      </c>
      <c r="D341" t="s">
        <v>8</v>
      </c>
      <c r="E341" t="s">
        <v>105</v>
      </c>
      <c r="F341" s="33" t="str">
        <f>IFERROR(VLOOKUP(D341,'Tabelas auxiliares'!$A$3:$B$61,2,FALSE),"")</f>
        <v>PROPES - PRÓ-REITORIA DE PESQUISA / CEM</v>
      </c>
      <c r="G341" s="33" t="str">
        <f>IFERROR(VLOOKUP($B341,'Tabelas auxiliares'!$A$65:$C$102,2,FALSE),"")</f>
        <v>MATERIAIS DIDÁTICOS E SERVIÇOS - PESQUISA</v>
      </c>
      <c r="H341" s="33" t="str">
        <f>IFERROR(VLOOKUP($B341,'Tabelas auxiliares'!$A$65:$C$102,3,FALSE),"")</f>
        <v>SERVICO DE ENCADERNACAO / VIDRARIAS / MATERIAL DE CONSUMO / RACAO PARA ANIMAIS / REVISTAS E JORNAIS PARA USO DIDÁTICO/ REAGENTES QUIMICOS / MATERIAIS DIVERSOS DE LABORATORIO / MATERIAIS PESQUISA NÚCLEOS ESTRATÉGICOS / EPIS PARA BIOTÉRIOS/MANUTENÇÃO DE EQUIPAMENTOS</v>
      </c>
      <c r="I341" s="235" t="s">
        <v>2682</v>
      </c>
      <c r="J341" s="235" t="s">
        <v>2683</v>
      </c>
      <c r="K341" s="235" t="s">
        <v>2684</v>
      </c>
      <c r="L341" s="235" t="s">
        <v>2685</v>
      </c>
      <c r="M341" s="235" t="s">
        <v>2686</v>
      </c>
      <c r="N341" s="235" t="s">
        <v>154</v>
      </c>
      <c r="O341" s="235" t="s">
        <v>155</v>
      </c>
      <c r="P341" s="235" t="s">
        <v>188</v>
      </c>
      <c r="Q341" s="235" t="s">
        <v>156</v>
      </c>
      <c r="R341" s="235" t="s">
        <v>153</v>
      </c>
      <c r="S341" s="235" t="s">
        <v>107</v>
      </c>
      <c r="T341" s="235" t="s">
        <v>152</v>
      </c>
      <c r="U341" s="235" t="s">
        <v>106</v>
      </c>
      <c r="V341" s="235" t="s">
        <v>1584</v>
      </c>
      <c r="W341" s="235" t="s">
        <v>1585</v>
      </c>
      <c r="X341" s="33" t="str">
        <f t="shared" si="5"/>
        <v>3</v>
      </c>
      <c r="Y341" s="33" t="str">
        <f>IF(T341="","",IF(AND(T341&lt;&gt;'Tabelas auxiliares'!$B$239,T341&lt;&gt;'Tabelas auxiliares'!$B$240),"FOLHA DE PESSOAL",IF(X341='Tabelas auxiliares'!$A$240,"CUSTEIO",IF(X341='Tabelas auxiliares'!$A$239,"INVESTIMENTO","ERRO - VERIFICAR"))))</f>
        <v>CUSTEIO</v>
      </c>
      <c r="Z341" s="237">
        <v>525.26</v>
      </c>
      <c r="AA341" s="237">
        <v>525.26</v>
      </c>
      <c r="AB341" s="236"/>
      <c r="AC341" s="236"/>
    </row>
    <row r="342" spans="1:29" x14ac:dyDescent="0.25">
      <c r="A342" s="234" t="s">
        <v>459</v>
      </c>
      <c r="B342" s="54" t="s">
        <v>283</v>
      </c>
      <c r="C342" s="54" t="s">
        <v>460</v>
      </c>
      <c r="D342" t="s">
        <v>8</v>
      </c>
      <c r="E342" t="s">
        <v>105</v>
      </c>
      <c r="F342" s="33" t="str">
        <f>IFERROR(VLOOKUP(D342,'Tabelas auxiliares'!$A$3:$B$61,2,FALSE),"")</f>
        <v>PROPES - PRÓ-REITORIA DE PESQUISA / CEM</v>
      </c>
      <c r="G342" s="33" t="str">
        <f>IFERROR(VLOOKUP($B342,'Tabelas auxiliares'!$A$65:$C$102,2,FALSE),"")</f>
        <v>MATERIAIS DIDÁTICOS E SERVIÇOS - PESQUISA</v>
      </c>
      <c r="H342" s="33" t="str">
        <f>IFERROR(VLOOKUP($B342,'Tabelas auxiliares'!$A$65:$C$102,3,FALSE),"")</f>
        <v>SERVICO DE ENCADERNACAO / VIDRARIAS / MATERIAL DE CONSUMO / RACAO PARA ANIMAIS / REVISTAS E JORNAIS PARA USO DIDÁTICO/ REAGENTES QUIMICOS / MATERIAIS DIVERSOS DE LABORATORIO / MATERIAIS PESQUISA NÚCLEOS ESTRATÉGICOS / EPIS PARA BIOTÉRIOS/MANUTENÇÃO DE EQUIPAMENTOS</v>
      </c>
      <c r="I342" s="235" t="s">
        <v>2682</v>
      </c>
      <c r="J342" s="235" t="s">
        <v>2683</v>
      </c>
      <c r="K342" s="235" t="s">
        <v>2687</v>
      </c>
      <c r="L342" s="235" t="s">
        <v>2685</v>
      </c>
      <c r="M342" s="235" t="s">
        <v>2686</v>
      </c>
      <c r="N342" s="235" t="s">
        <v>154</v>
      </c>
      <c r="O342" s="235" t="s">
        <v>155</v>
      </c>
      <c r="P342" s="235" t="s">
        <v>188</v>
      </c>
      <c r="Q342" s="235" t="s">
        <v>156</v>
      </c>
      <c r="R342" s="235" t="s">
        <v>153</v>
      </c>
      <c r="S342" s="235" t="s">
        <v>107</v>
      </c>
      <c r="T342" s="235" t="s">
        <v>152</v>
      </c>
      <c r="U342" s="235" t="s">
        <v>106</v>
      </c>
      <c r="V342" s="235" t="s">
        <v>2361</v>
      </c>
      <c r="W342" s="235" t="s">
        <v>2362</v>
      </c>
      <c r="X342" s="33" t="str">
        <f t="shared" si="5"/>
        <v>3</v>
      </c>
      <c r="Y342" s="33" t="str">
        <f>IF(T342="","",IF(AND(T342&lt;&gt;'Tabelas auxiliares'!$B$239,T342&lt;&gt;'Tabelas auxiliares'!$B$240),"FOLHA DE PESSOAL",IF(X342='Tabelas auxiliares'!$A$240,"CUSTEIO",IF(X342='Tabelas auxiliares'!$A$239,"INVESTIMENTO","ERRO - VERIFICAR"))))</f>
        <v>CUSTEIO</v>
      </c>
      <c r="Z342" s="237">
        <v>13525.35</v>
      </c>
      <c r="AA342" s="237">
        <v>13525.35</v>
      </c>
      <c r="AB342" s="236"/>
      <c r="AC342" s="236"/>
    </row>
    <row r="343" spans="1:29" x14ac:dyDescent="0.25">
      <c r="A343" s="234" t="s">
        <v>459</v>
      </c>
      <c r="B343" s="54" t="s">
        <v>283</v>
      </c>
      <c r="C343" s="54" t="s">
        <v>460</v>
      </c>
      <c r="D343" t="s">
        <v>8</v>
      </c>
      <c r="E343" t="s">
        <v>105</v>
      </c>
      <c r="F343" s="33" t="str">
        <f>IFERROR(VLOOKUP(D343,'Tabelas auxiliares'!$A$3:$B$61,2,FALSE),"")</f>
        <v>PROPES - PRÓ-REITORIA DE PESQUISA / CEM</v>
      </c>
      <c r="G343" s="33" t="str">
        <f>IFERROR(VLOOKUP($B343,'Tabelas auxiliares'!$A$65:$C$102,2,FALSE),"")</f>
        <v>MATERIAIS DIDÁTICOS E SERVIÇOS - PESQUISA</v>
      </c>
      <c r="H343" s="33" t="str">
        <f>IFERROR(VLOOKUP($B343,'Tabelas auxiliares'!$A$65:$C$102,3,FALSE),"")</f>
        <v>SERVICO DE ENCADERNACAO / VIDRARIAS / MATERIAL DE CONSUMO / RACAO PARA ANIMAIS / REVISTAS E JORNAIS PARA USO DIDÁTICO/ REAGENTES QUIMICOS / MATERIAIS DIVERSOS DE LABORATORIO / MATERIAIS PESQUISA NÚCLEOS ESTRATÉGICOS / EPIS PARA BIOTÉRIOS/MANUTENÇÃO DE EQUIPAMENTOS</v>
      </c>
      <c r="I343" s="235" t="s">
        <v>2688</v>
      </c>
      <c r="J343" s="235" t="s">
        <v>2689</v>
      </c>
      <c r="K343" s="235" t="s">
        <v>2690</v>
      </c>
      <c r="L343" s="235" t="s">
        <v>2691</v>
      </c>
      <c r="M343" s="235" t="s">
        <v>2692</v>
      </c>
      <c r="N343" s="235" t="s">
        <v>154</v>
      </c>
      <c r="O343" s="235" t="s">
        <v>155</v>
      </c>
      <c r="P343" s="235" t="s">
        <v>188</v>
      </c>
      <c r="Q343" s="235" t="s">
        <v>156</v>
      </c>
      <c r="R343" s="235" t="s">
        <v>153</v>
      </c>
      <c r="S343" s="235" t="s">
        <v>107</v>
      </c>
      <c r="T343" s="235" t="s">
        <v>152</v>
      </c>
      <c r="U343" s="235" t="s">
        <v>106</v>
      </c>
      <c r="V343" s="235" t="s">
        <v>2361</v>
      </c>
      <c r="W343" s="235" t="s">
        <v>2362</v>
      </c>
      <c r="X343" s="33" t="str">
        <f t="shared" si="5"/>
        <v>3</v>
      </c>
      <c r="Y343" s="33" t="str">
        <f>IF(T343="","",IF(AND(T343&lt;&gt;'Tabelas auxiliares'!$B$239,T343&lt;&gt;'Tabelas auxiliares'!$B$240),"FOLHA DE PESSOAL",IF(X343='Tabelas auxiliares'!$A$240,"CUSTEIO",IF(X343='Tabelas auxiliares'!$A$239,"INVESTIMENTO","ERRO - VERIFICAR"))))</f>
        <v>CUSTEIO</v>
      </c>
      <c r="Z343" s="237">
        <v>55.03</v>
      </c>
      <c r="AA343" s="237">
        <v>55.03</v>
      </c>
      <c r="AB343" s="236"/>
      <c r="AC343" s="236"/>
    </row>
    <row r="344" spans="1:29" x14ac:dyDescent="0.25">
      <c r="A344" s="234" t="s">
        <v>459</v>
      </c>
      <c r="B344" s="54" t="s">
        <v>283</v>
      </c>
      <c r="C344" s="54" t="s">
        <v>460</v>
      </c>
      <c r="D344" t="s">
        <v>8</v>
      </c>
      <c r="E344" t="s">
        <v>105</v>
      </c>
      <c r="F344" s="33" t="str">
        <f>IFERROR(VLOOKUP(D344,'Tabelas auxiliares'!$A$3:$B$61,2,FALSE),"")</f>
        <v>PROPES - PRÓ-REITORIA DE PESQUISA / CEM</v>
      </c>
      <c r="G344" s="33" t="str">
        <f>IFERROR(VLOOKUP($B344,'Tabelas auxiliares'!$A$65:$C$102,2,FALSE),"")</f>
        <v>MATERIAIS DIDÁTICOS E SERVIÇOS - PESQUISA</v>
      </c>
      <c r="H344" s="33" t="str">
        <f>IFERROR(VLOOKUP($B344,'Tabelas auxiliares'!$A$65:$C$102,3,FALSE),"")</f>
        <v>SERVICO DE ENCADERNACAO / VIDRARIAS / MATERIAL DE CONSUMO / RACAO PARA ANIMAIS / REVISTAS E JORNAIS PARA USO DIDÁTICO/ REAGENTES QUIMICOS / MATERIAIS DIVERSOS DE LABORATORIO / MATERIAIS PESQUISA NÚCLEOS ESTRATÉGICOS / EPIS PARA BIOTÉRIOS/MANUTENÇÃO DE EQUIPAMENTOS</v>
      </c>
      <c r="I344" s="235" t="s">
        <v>2189</v>
      </c>
      <c r="J344" s="235" t="s">
        <v>2693</v>
      </c>
      <c r="K344" s="235" t="s">
        <v>2694</v>
      </c>
      <c r="L344" s="235" t="s">
        <v>2695</v>
      </c>
      <c r="M344" s="235" t="s">
        <v>2696</v>
      </c>
      <c r="N344" s="235" t="s">
        <v>154</v>
      </c>
      <c r="O344" s="235" t="s">
        <v>155</v>
      </c>
      <c r="P344" s="235" t="s">
        <v>188</v>
      </c>
      <c r="Q344" s="235" t="s">
        <v>156</v>
      </c>
      <c r="R344" s="235" t="s">
        <v>153</v>
      </c>
      <c r="S344" s="235" t="s">
        <v>462</v>
      </c>
      <c r="T344" s="235" t="s">
        <v>152</v>
      </c>
      <c r="U344" s="235" t="s">
        <v>106</v>
      </c>
      <c r="V344" s="235" t="s">
        <v>2197</v>
      </c>
      <c r="W344" s="235" t="s">
        <v>2198</v>
      </c>
      <c r="X344" s="33" t="str">
        <f t="shared" si="5"/>
        <v>3</v>
      </c>
      <c r="Y344" s="33" t="str">
        <f>IF(T344="","",IF(AND(T344&lt;&gt;'Tabelas auxiliares'!$B$239,T344&lt;&gt;'Tabelas auxiliares'!$B$240),"FOLHA DE PESSOAL",IF(X344='Tabelas auxiliares'!$A$240,"CUSTEIO",IF(X344='Tabelas auxiliares'!$A$239,"INVESTIMENTO","ERRO - VERIFICAR"))))</f>
        <v>CUSTEIO</v>
      </c>
      <c r="Z344" s="237">
        <v>60000</v>
      </c>
      <c r="AA344" s="236"/>
      <c r="AB344" s="236"/>
      <c r="AC344" s="237">
        <v>60000</v>
      </c>
    </row>
    <row r="345" spans="1:29" x14ac:dyDescent="0.25">
      <c r="A345" s="234" t="s">
        <v>459</v>
      </c>
      <c r="B345" s="54" t="s">
        <v>283</v>
      </c>
      <c r="C345" s="54" t="s">
        <v>460</v>
      </c>
      <c r="D345" t="s">
        <v>8</v>
      </c>
      <c r="E345" t="s">
        <v>105</v>
      </c>
      <c r="F345" s="33" t="str">
        <f>IFERROR(VLOOKUP(D345,'Tabelas auxiliares'!$A$3:$B$61,2,FALSE),"")</f>
        <v>PROPES - PRÓ-REITORIA DE PESQUISA / CEM</v>
      </c>
      <c r="G345" s="33" t="str">
        <f>IFERROR(VLOOKUP($B345,'Tabelas auxiliares'!$A$65:$C$102,2,FALSE),"")</f>
        <v>MATERIAIS DIDÁTICOS E SERVIÇOS - PESQUISA</v>
      </c>
      <c r="H345" s="33" t="str">
        <f>IFERROR(VLOOKUP($B345,'Tabelas auxiliares'!$A$65:$C$102,3,FALSE),"")</f>
        <v>SERVICO DE ENCADERNACAO / VIDRARIAS / MATERIAL DE CONSUMO / RACAO PARA ANIMAIS / REVISTAS E JORNAIS PARA USO DIDÁTICO/ REAGENTES QUIMICOS / MATERIAIS DIVERSOS DE LABORATORIO / MATERIAIS PESQUISA NÚCLEOS ESTRATÉGICOS / EPIS PARA BIOTÉRIOS/MANUTENÇÃO DE EQUIPAMENTOS</v>
      </c>
      <c r="I345" s="235" t="s">
        <v>2508</v>
      </c>
      <c r="J345" s="235" t="s">
        <v>2697</v>
      </c>
      <c r="K345" s="235" t="s">
        <v>2698</v>
      </c>
      <c r="L345" s="235" t="s">
        <v>2699</v>
      </c>
      <c r="M345" s="235" t="s">
        <v>2700</v>
      </c>
      <c r="N345" s="235" t="s">
        <v>154</v>
      </c>
      <c r="O345" s="235" t="s">
        <v>155</v>
      </c>
      <c r="P345" s="235" t="s">
        <v>188</v>
      </c>
      <c r="Q345" s="235" t="s">
        <v>156</v>
      </c>
      <c r="R345" s="235" t="s">
        <v>153</v>
      </c>
      <c r="S345" s="235" t="s">
        <v>107</v>
      </c>
      <c r="T345" s="235" t="s">
        <v>152</v>
      </c>
      <c r="U345" s="235" t="s">
        <v>106</v>
      </c>
      <c r="V345" s="235" t="s">
        <v>2197</v>
      </c>
      <c r="W345" s="235" t="s">
        <v>2198</v>
      </c>
      <c r="X345" s="33" t="str">
        <f t="shared" si="5"/>
        <v>3</v>
      </c>
      <c r="Y345" s="33" t="str">
        <f>IF(T345="","",IF(AND(T345&lt;&gt;'Tabelas auxiliares'!$B$239,T345&lt;&gt;'Tabelas auxiliares'!$B$240),"FOLHA DE PESSOAL",IF(X345='Tabelas auxiliares'!$A$240,"CUSTEIO",IF(X345='Tabelas auxiliares'!$A$239,"INVESTIMENTO","ERRO - VERIFICAR"))))</f>
        <v>CUSTEIO</v>
      </c>
      <c r="Z345" s="237">
        <v>27000</v>
      </c>
      <c r="AA345" s="237">
        <v>27000</v>
      </c>
      <c r="AB345" s="236"/>
      <c r="AC345" s="236"/>
    </row>
    <row r="346" spans="1:29" x14ac:dyDescent="0.25">
      <c r="A346" s="234" t="s">
        <v>459</v>
      </c>
      <c r="B346" s="54" t="s">
        <v>283</v>
      </c>
      <c r="C346" s="54" t="s">
        <v>460</v>
      </c>
      <c r="D346" t="s">
        <v>195</v>
      </c>
      <c r="E346" t="s">
        <v>105</v>
      </c>
      <c r="F346" s="33" t="str">
        <f>IFERROR(VLOOKUP(D346,'Tabelas auxiliares'!$A$3:$B$61,2,FALSE),"")</f>
        <v>PROPES - TRI</v>
      </c>
      <c r="G346" s="33" t="str">
        <f>IFERROR(VLOOKUP($B346,'Tabelas auxiliares'!$A$65:$C$102,2,FALSE),"")</f>
        <v>MATERIAIS DIDÁTICOS E SERVIÇOS - PESQUISA</v>
      </c>
      <c r="H346" s="33" t="str">
        <f>IFERROR(VLOOKUP($B346,'Tabelas auxiliares'!$A$65:$C$102,3,FALSE),"")</f>
        <v>SERVICO DE ENCADERNACAO / VIDRARIAS / MATERIAL DE CONSUMO / RACAO PARA ANIMAIS / REVISTAS E JORNAIS PARA USO DIDÁTICO/ REAGENTES QUIMICOS / MATERIAIS DIVERSOS DE LABORATORIO / MATERIAIS PESQUISA NÚCLEOS ESTRATÉGICOS / EPIS PARA BIOTÉRIOS/MANUTENÇÃO DE EQUIPAMENTOS</v>
      </c>
      <c r="I346" s="235" t="s">
        <v>2701</v>
      </c>
      <c r="J346" s="235" t="s">
        <v>2702</v>
      </c>
      <c r="K346" s="235" t="s">
        <v>2703</v>
      </c>
      <c r="L346" s="235" t="s">
        <v>2704</v>
      </c>
      <c r="M346" s="235" t="s">
        <v>2705</v>
      </c>
      <c r="N346" s="235" t="s">
        <v>154</v>
      </c>
      <c r="O346" s="235" t="s">
        <v>155</v>
      </c>
      <c r="P346" s="235" t="s">
        <v>188</v>
      </c>
      <c r="Q346" s="235" t="s">
        <v>156</v>
      </c>
      <c r="R346" s="235" t="s">
        <v>153</v>
      </c>
      <c r="S346" s="235" t="s">
        <v>801</v>
      </c>
      <c r="T346" s="235" t="s">
        <v>152</v>
      </c>
      <c r="U346" s="235" t="s">
        <v>106</v>
      </c>
      <c r="V346" s="235" t="s">
        <v>2361</v>
      </c>
      <c r="W346" s="235" t="s">
        <v>2362</v>
      </c>
      <c r="X346" s="33" t="str">
        <f t="shared" si="5"/>
        <v>3</v>
      </c>
      <c r="Y346" s="33" t="str">
        <f>IF(T346="","",IF(AND(T346&lt;&gt;'Tabelas auxiliares'!$B$239,T346&lt;&gt;'Tabelas auxiliares'!$B$240),"FOLHA DE PESSOAL",IF(X346='Tabelas auxiliares'!$A$240,"CUSTEIO",IF(X346='Tabelas auxiliares'!$A$239,"INVESTIMENTO","ERRO - VERIFICAR"))))</f>
        <v>CUSTEIO</v>
      </c>
      <c r="Z346" s="237">
        <v>9665.8700000000008</v>
      </c>
      <c r="AA346" s="237">
        <v>9665.8700000000008</v>
      </c>
      <c r="AB346" s="236"/>
      <c r="AC346" s="236"/>
    </row>
    <row r="347" spans="1:29" x14ac:dyDescent="0.25">
      <c r="A347" s="234" t="s">
        <v>459</v>
      </c>
      <c r="B347" s="54" t="s">
        <v>283</v>
      </c>
      <c r="C347" s="54" t="s">
        <v>460</v>
      </c>
      <c r="D347" t="s">
        <v>195</v>
      </c>
      <c r="E347" t="s">
        <v>105</v>
      </c>
      <c r="F347" s="33" t="str">
        <f>IFERROR(VLOOKUP(D347,'Tabelas auxiliares'!$A$3:$B$61,2,FALSE),"")</f>
        <v>PROPES - TRI</v>
      </c>
      <c r="G347" s="33" t="str">
        <f>IFERROR(VLOOKUP($B347,'Tabelas auxiliares'!$A$65:$C$102,2,FALSE),"")</f>
        <v>MATERIAIS DIDÁTICOS E SERVIÇOS - PESQUISA</v>
      </c>
      <c r="H347" s="33" t="str">
        <f>IFERROR(VLOOKUP($B347,'Tabelas auxiliares'!$A$65:$C$102,3,FALSE),"")</f>
        <v>SERVICO DE ENCADERNACAO / VIDRARIAS / MATERIAL DE CONSUMO / RACAO PARA ANIMAIS / REVISTAS E JORNAIS PARA USO DIDÁTICO/ REAGENTES QUIMICOS / MATERIAIS DIVERSOS DE LABORATORIO / MATERIAIS PESQUISA NÚCLEOS ESTRATÉGICOS / EPIS PARA BIOTÉRIOS/MANUTENÇÃO DE EQUIPAMENTOS</v>
      </c>
      <c r="I347" s="235" t="s">
        <v>2688</v>
      </c>
      <c r="J347" s="235" t="s">
        <v>2689</v>
      </c>
      <c r="K347" s="235" t="s">
        <v>2706</v>
      </c>
      <c r="L347" s="235" t="s">
        <v>2691</v>
      </c>
      <c r="M347" s="235" t="s">
        <v>2692</v>
      </c>
      <c r="N347" s="235" t="s">
        <v>154</v>
      </c>
      <c r="O347" s="235" t="s">
        <v>155</v>
      </c>
      <c r="P347" s="235" t="s">
        <v>188</v>
      </c>
      <c r="Q347" s="235" t="s">
        <v>156</v>
      </c>
      <c r="R347" s="235" t="s">
        <v>153</v>
      </c>
      <c r="S347" s="235" t="s">
        <v>801</v>
      </c>
      <c r="T347" s="235" t="s">
        <v>152</v>
      </c>
      <c r="U347" s="235" t="s">
        <v>106</v>
      </c>
      <c r="V347" s="235" t="s">
        <v>2361</v>
      </c>
      <c r="W347" s="235" t="s">
        <v>2362</v>
      </c>
      <c r="X347" s="33" t="str">
        <f t="shared" si="5"/>
        <v>3</v>
      </c>
      <c r="Y347" s="33" t="str">
        <f>IF(T347="","",IF(AND(T347&lt;&gt;'Tabelas auxiliares'!$B$239,T347&lt;&gt;'Tabelas auxiliares'!$B$240),"FOLHA DE PESSOAL",IF(X347='Tabelas auxiliares'!$A$240,"CUSTEIO",IF(X347='Tabelas auxiliares'!$A$239,"INVESTIMENTO","ERRO - VERIFICAR"))))</f>
        <v>CUSTEIO</v>
      </c>
      <c r="Z347" s="237">
        <v>2230.65</v>
      </c>
      <c r="AA347" s="237">
        <v>2230.65</v>
      </c>
      <c r="AB347" s="236"/>
      <c r="AC347" s="236"/>
    </row>
    <row r="348" spans="1:29" x14ac:dyDescent="0.25">
      <c r="A348" s="234" t="s">
        <v>459</v>
      </c>
      <c r="B348" s="54" t="s">
        <v>283</v>
      </c>
      <c r="C348" s="54" t="s">
        <v>460</v>
      </c>
      <c r="D348" t="s">
        <v>42</v>
      </c>
      <c r="E348" t="s">
        <v>105</v>
      </c>
      <c r="F348" s="33" t="str">
        <f>IFERROR(VLOOKUP(D348,'Tabelas auxiliares'!$A$3:$B$61,2,FALSE),"")</f>
        <v>CCNH - CENTRO DE CIÊNCIAS NATURAIS E HUMANAS</v>
      </c>
      <c r="G348" s="33" t="str">
        <f>IFERROR(VLOOKUP($B348,'Tabelas auxiliares'!$A$65:$C$102,2,FALSE),"")</f>
        <v>MATERIAIS DIDÁTICOS E SERVIÇOS - PESQUISA</v>
      </c>
      <c r="H348" s="33" t="str">
        <f>IFERROR(VLOOKUP($B348,'Tabelas auxiliares'!$A$65:$C$102,3,FALSE),"")</f>
        <v>SERVICO DE ENCADERNACAO / VIDRARIAS / MATERIAL DE CONSUMO / RACAO PARA ANIMAIS / REVISTAS E JORNAIS PARA USO DIDÁTICO/ REAGENTES QUIMICOS / MATERIAIS DIVERSOS DE LABORATORIO / MATERIAIS PESQUISA NÚCLEOS ESTRATÉGICOS / EPIS PARA BIOTÉRIOS/MANUTENÇÃO DE EQUIPAMENTOS</v>
      </c>
      <c r="I348" s="235" t="s">
        <v>2508</v>
      </c>
      <c r="J348" s="235" t="s">
        <v>2693</v>
      </c>
      <c r="K348" s="235" t="s">
        <v>2707</v>
      </c>
      <c r="L348" s="235" t="s">
        <v>2695</v>
      </c>
      <c r="M348" s="235" t="s">
        <v>2696</v>
      </c>
      <c r="N348" s="235" t="s">
        <v>154</v>
      </c>
      <c r="O348" s="235" t="s">
        <v>155</v>
      </c>
      <c r="P348" s="235" t="s">
        <v>188</v>
      </c>
      <c r="Q348" s="235" t="s">
        <v>156</v>
      </c>
      <c r="R348" s="235" t="s">
        <v>153</v>
      </c>
      <c r="S348" s="235" t="s">
        <v>107</v>
      </c>
      <c r="T348" s="235" t="s">
        <v>152</v>
      </c>
      <c r="U348" s="235" t="s">
        <v>106</v>
      </c>
      <c r="V348" s="235" t="s">
        <v>2197</v>
      </c>
      <c r="W348" s="235" t="s">
        <v>2198</v>
      </c>
      <c r="X348" s="33" t="str">
        <f t="shared" si="5"/>
        <v>3</v>
      </c>
      <c r="Y348" s="33" t="str">
        <f>IF(T348="","",IF(AND(T348&lt;&gt;'Tabelas auxiliares'!$B$239,T348&lt;&gt;'Tabelas auxiliares'!$B$240),"FOLHA DE PESSOAL",IF(X348='Tabelas auxiliares'!$A$240,"CUSTEIO",IF(X348='Tabelas auxiliares'!$A$239,"INVESTIMENTO","ERRO - VERIFICAR"))))</f>
        <v>CUSTEIO</v>
      </c>
      <c r="Z348" s="237">
        <v>16363.17</v>
      </c>
      <c r="AA348" s="236"/>
      <c r="AB348" s="236"/>
      <c r="AC348" s="237">
        <v>16363.17</v>
      </c>
    </row>
    <row r="349" spans="1:29" x14ac:dyDescent="0.25">
      <c r="A349" s="234" t="s">
        <v>459</v>
      </c>
      <c r="B349" s="54" t="s">
        <v>284</v>
      </c>
      <c r="C349" s="54" t="s">
        <v>460</v>
      </c>
      <c r="D349" t="s">
        <v>48</v>
      </c>
      <c r="E349" t="s">
        <v>105</v>
      </c>
      <c r="F349" s="33" t="str">
        <f>IFERROR(VLOOKUP(D349,'Tabelas auxiliares'!$A$3:$B$61,2,FALSE),"")</f>
        <v>PROEC - PRÓ-REITORIA DE EXTENSÃO E CULTURA</v>
      </c>
      <c r="G349" s="33" t="str">
        <f>IFERROR(VLOOKUP($B349,'Tabelas auxiliares'!$A$65:$C$102,2,FALSE),"")</f>
        <v>MATERIAIS DIDÁTICOS E SERVIÇOS - EXTENSÃO</v>
      </c>
      <c r="H349" s="33" t="str">
        <f>IFERROR(VLOOKUP($B349,'Tabelas auxiliares'!$A$65:$C$102,3,FALSE),"")</f>
        <v>SERVICO DE ENCADERNACAO /MATERIAL DE CONSUMO / MATERIAL PARA ATIVIDADES CULTURAIS E DE EXTENSÃO / CORAL</v>
      </c>
      <c r="I349" s="235" t="s">
        <v>2708</v>
      </c>
      <c r="J349" s="235" t="s">
        <v>2709</v>
      </c>
      <c r="K349" s="235" t="s">
        <v>2710</v>
      </c>
      <c r="L349" s="235" t="s">
        <v>2711</v>
      </c>
      <c r="M349" s="235" t="s">
        <v>1544</v>
      </c>
      <c r="N349" s="235" t="s">
        <v>154</v>
      </c>
      <c r="O349" s="235" t="s">
        <v>155</v>
      </c>
      <c r="P349" s="235" t="s">
        <v>188</v>
      </c>
      <c r="Q349" s="235" t="s">
        <v>156</v>
      </c>
      <c r="R349" s="235" t="s">
        <v>153</v>
      </c>
      <c r="S349" s="235" t="s">
        <v>107</v>
      </c>
      <c r="T349" s="235" t="s">
        <v>152</v>
      </c>
      <c r="U349" s="235" t="s">
        <v>106</v>
      </c>
      <c r="V349" s="235" t="s">
        <v>1159</v>
      </c>
      <c r="W349" s="235" t="s">
        <v>1056</v>
      </c>
      <c r="X349" s="33" t="str">
        <f t="shared" si="5"/>
        <v>3</v>
      </c>
      <c r="Y349" s="33" t="str">
        <f>IF(T349="","",IF(AND(T349&lt;&gt;'Tabelas auxiliares'!$B$239,T349&lt;&gt;'Tabelas auxiliares'!$B$240),"FOLHA DE PESSOAL",IF(X349='Tabelas auxiliares'!$A$240,"CUSTEIO",IF(X349='Tabelas auxiliares'!$A$239,"INVESTIMENTO","ERRO - VERIFICAR"))))</f>
        <v>CUSTEIO</v>
      </c>
      <c r="Z349" s="237">
        <v>12252.5</v>
      </c>
      <c r="AA349" s="237">
        <v>2610</v>
      </c>
      <c r="AB349" s="236"/>
      <c r="AC349" s="237">
        <v>9642.5</v>
      </c>
    </row>
    <row r="350" spans="1:29" x14ac:dyDescent="0.25">
      <c r="A350" s="234" t="s">
        <v>459</v>
      </c>
      <c r="B350" s="54" t="s">
        <v>284</v>
      </c>
      <c r="C350" s="54" t="s">
        <v>460</v>
      </c>
      <c r="D350" t="s">
        <v>48</v>
      </c>
      <c r="E350" t="s">
        <v>105</v>
      </c>
      <c r="F350" s="33" t="str">
        <f>IFERROR(VLOOKUP(D350,'Tabelas auxiliares'!$A$3:$B$61,2,FALSE),"")</f>
        <v>PROEC - PRÓ-REITORIA DE EXTENSÃO E CULTURA</v>
      </c>
      <c r="G350" s="33" t="str">
        <f>IFERROR(VLOOKUP($B350,'Tabelas auxiliares'!$A$65:$C$102,2,FALSE),"")</f>
        <v>MATERIAIS DIDÁTICOS E SERVIÇOS - EXTENSÃO</v>
      </c>
      <c r="H350" s="33" t="str">
        <f>IFERROR(VLOOKUP($B350,'Tabelas auxiliares'!$A$65:$C$102,3,FALSE),"")</f>
        <v>SERVICO DE ENCADERNACAO /MATERIAL DE CONSUMO / MATERIAL PARA ATIVIDADES CULTURAIS E DE EXTENSÃO / CORAL</v>
      </c>
      <c r="I350" s="235" t="s">
        <v>2712</v>
      </c>
      <c r="J350" s="235" t="s">
        <v>2713</v>
      </c>
      <c r="K350" s="235" t="s">
        <v>2714</v>
      </c>
      <c r="L350" s="235" t="s">
        <v>2715</v>
      </c>
      <c r="M350" s="235" t="s">
        <v>2716</v>
      </c>
      <c r="N350" s="235" t="s">
        <v>154</v>
      </c>
      <c r="O350" s="235" t="s">
        <v>155</v>
      </c>
      <c r="P350" s="235" t="s">
        <v>188</v>
      </c>
      <c r="Q350" s="235" t="s">
        <v>156</v>
      </c>
      <c r="R350" s="235" t="s">
        <v>153</v>
      </c>
      <c r="S350" s="235" t="s">
        <v>107</v>
      </c>
      <c r="T350" s="235" t="s">
        <v>152</v>
      </c>
      <c r="U350" s="235" t="s">
        <v>106</v>
      </c>
      <c r="V350" s="235" t="s">
        <v>1820</v>
      </c>
      <c r="W350" s="235" t="s">
        <v>1821</v>
      </c>
      <c r="X350" s="33" t="str">
        <f t="shared" si="5"/>
        <v>3</v>
      </c>
      <c r="Y350" s="33" t="str">
        <f>IF(T350="","",IF(AND(T350&lt;&gt;'Tabelas auxiliares'!$B$239,T350&lt;&gt;'Tabelas auxiliares'!$B$240),"FOLHA DE PESSOAL",IF(X350='Tabelas auxiliares'!$A$240,"CUSTEIO",IF(X350='Tabelas auxiliares'!$A$239,"INVESTIMENTO","ERRO - VERIFICAR"))))</f>
        <v>CUSTEIO</v>
      </c>
      <c r="Z350" s="237">
        <v>9156</v>
      </c>
      <c r="AA350" s="237">
        <v>9156</v>
      </c>
      <c r="AB350" s="236"/>
      <c r="AC350" s="236"/>
    </row>
    <row r="351" spans="1:29" x14ac:dyDescent="0.25">
      <c r="A351" s="234" t="s">
        <v>459</v>
      </c>
      <c r="B351" s="54" t="s">
        <v>284</v>
      </c>
      <c r="C351" s="54" t="s">
        <v>460</v>
      </c>
      <c r="D351" t="s">
        <v>48</v>
      </c>
      <c r="E351" t="s">
        <v>105</v>
      </c>
      <c r="F351" s="33" t="str">
        <f>IFERROR(VLOOKUP(D351,'Tabelas auxiliares'!$A$3:$B$61,2,FALSE),"")</f>
        <v>PROEC - PRÓ-REITORIA DE EXTENSÃO E CULTURA</v>
      </c>
      <c r="G351" s="33" t="str">
        <f>IFERROR(VLOOKUP($B351,'Tabelas auxiliares'!$A$65:$C$102,2,FALSE),"")</f>
        <v>MATERIAIS DIDÁTICOS E SERVIÇOS - EXTENSÃO</v>
      </c>
      <c r="H351" s="33" t="str">
        <f>IFERROR(VLOOKUP($B351,'Tabelas auxiliares'!$A$65:$C$102,3,FALSE),"")</f>
        <v>SERVICO DE ENCADERNACAO /MATERIAL DE CONSUMO / MATERIAL PARA ATIVIDADES CULTURAIS E DE EXTENSÃO / CORAL</v>
      </c>
      <c r="I351" s="235" t="s">
        <v>2717</v>
      </c>
      <c r="J351" s="235" t="s">
        <v>2718</v>
      </c>
      <c r="K351" s="235" t="s">
        <v>2719</v>
      </c>
      <c r="L351" s="235" t="s">
        <v>2720</v>
      </c>
      <c r="M351" s="235" t="s">
        <v>2721</v>
      </c>
      <c r="N351" s="235" t="s">
        <v>154</v>
      </c>
      <c r="O351" s="235" t="s">
        <v>155</v>
      </c>
      <c r="P351" s="235" t="s">
        <v>188</v>
      </c>
      <c r="Q351" s="235" t="s">
        <v>156</v>
      </c>
      <c r="R351" s="235" t="s">
        <v>153</v>
      </c>
      <c r="S351" s="235" t="s">
        <v>462</v>
      </c>
      <c r="T351" s="235" t="s">
        <v>152</v>
      </c>
      <c r="U351" s="235" t="s">
        <v>106</v>
      </c>
      <c r="V351" s="235" t="s">
        <v>2049</v>
      </c>
      <c r="W351" s="235" t="s">
        <v>2050</v>
      </c>
      <c r="X351" s="33" t="str">
        <f t="shared" si="5"/>
        <v>3</v>
      </c>
      <c r="Y351" s="33" t="str">
        <f>IF(T351="","",IF(AND(T351&lt;&gt;'Tabelas auxiliares'!$B$239,T351&lt;&gt;'Tabelas auxiliares'!$B$240),"FOLHA DE PESSOAL",IF(X351='Tabelas auxiliares'!$A$240,"CUSTEIO",IF(X351='Tabelas auxiliares'!$A$239,"INVESTIMENTO","ERRO - VERIFICAR"))))</f>
        <v>CUSTEIO</v>
      </c>
      <c r="Z351" s="237">
        <v>11200</v>
      </c>
      <c r="AA351" s="237">
        <v>11200</v>
      </c>
      <c r="AB351" s="236"/>
      <c r="AC351" s="236"/>
    </row>
    <row r="352" spans="1:29" x14ac:dyDescent="0.25">
      <c r="A352" s="234" t="s">
        <v>459</v>
      </c>
      <c r="B352" s="54" t="s">
        <v>284</v>
      </c>
      <c r="C352" s="54" t="s">
        <v>460</v>
      </c>
      <c r="D352" t="s">
        <v>48</v>
      </c>
      <c r="E352" t="s">
        <v>105</v>
      </c>
      <c r="F352" s="33" t="str">
        <f>IFERROR(VLOOKUP(D352,'Tabelas auxiliares'!$A$3:$B$61,2,FALSE),"")</f>
        <v>PROEC - PRÓ-REITORIA DE EXTENSÃO E CULTURA</v>
      </c>
      <c r="G352" s="33" t="str">
        <f>IFERROR(VLOOKUP($B352,'Tabelas auxiliares'!$A$65:$C$102,2,FALSE),"")</f>
        <v>MATERIAIS DIDÁTICOS E SERVIÇOS - EXTENSÃO</v>
      </c>
      <c r="H352" s="33" t="str">
        <f>IFERROR(VLOOKUP($B352,'Tabelas auxiliares'!$A$65:$C$102,3,FALSE),"")</f>
        <v>SERVICO DE ENCADERNACAO /MATERIAL DE CONSUMO / MATERIAL PARA ATIVIDADES CULTURAIS E DE EXTENSÃO / CORAL</v>
      </c>
      <c r="I352" s="235" t="s">
        <v>495</v>
      </c>
      <c r="J352" s="235" t="s">
        <v>2722</v>
      </c>
      <c r="K352" s="235" t="s">
        <v>2723</v>
      </c>
      <c r="L352" s="235" t="s">
        <v>2724</v>
      </c>
      <c r="M352" s="235" t="s">
        <v>2716</v>
      </c>
      <c r="N352" s="235" t="s">
        <v>154</v>
      </c>
      <c r="O352" s="235" t="s">
        <v>155</v>
      </c>
      <c r="P352" s="235" t="s">
        <v>188</v>
      </c>
      <c r="Q352" s="235" t="s">
        <v>156</v>
      </c>
      <c r="R352" s="235" t="s">
        <v>153</v>
      </c>
      <c r="S352" s="235" t="s">
        <v>107</v>
      </c>
      <c r="T352" s="235" t="s">
        <v>152</v>
      </c>
      <c r="U352" s="235" t="s">
        <v>106</v>
      </c>
      <c r="V352" s="235" t="s">
        <v>1460</v>
      </c>
      <c r="W352" s="235" t="s">
        <v>1461</v>
      </c>
      <c r="X352" s="33" t="str">
        <f t="shared" si="5"/>
        <v>3</v>
      </c>
      <c r="Y352" s="33" t="str">
        <f>IF(T352="","",IF(AND(T352&lt;&gt;'Tabelas auxiliares'!$B$239,T352&lt;&gt;'Tabelas auxiliares'!$B$240),"FOLHA DE PESSOAL",IF(X352='Tabelas auxiliares'!$A$240,"CUSTEIO",IF(X352='Tabelas auxiliares'!$A$239,"INVESTIMENTO","ERRO - VERIFICAR"))))</f>
        <v>CUSTEIO</v>
      </c>
      <c r="Z352" s="237">
        <v>37.799999999999997</v>
      </c>
      <c r="AA352" s="236"/>
      <c r="AB352" s="236"/>
      <c r="AC352" s="237">
        <v>37.799999999999997</v>
      </c>
    </row>
    <row r="353" spans="1:29" x14ac:dyDescent="0.25">
      <c r="A353" s="234" t="s">
        <v>459</v>
      </c>
      <c r="B353" s="54" t="s">
        <v>284</v>
      </c>
      <c r="C353" s="54" t="s">
        <v>460</v>
      </c>
      <c r="D353" t="s">
        <v>48</v>
      </c>
      <c r="E353" t="s">
        <v>105</v>
      </c>
      <c r="F353" s="33" t="str">
        <f>IFERROR(VLOOKUP(D353,'Tabelas auxiliares'!$A$3:$B$61,2,FALSE),"")</f>
        <v>PROEC - PRÓ-REITORIA DE EXTENSÃO E CULTURA</v>
      </c>
      <c r="G353" s="33" t="str">
        <f>IFERROR(VLOOKUP($B353,'Tabelas auxiliares'!$A$65:$C$102,2,FALSE),"")</f>
        <v>MATERIAIS DIDÁTICOS E SERVIÇOS - EXTENSÃO</v>
      </c>
      <c r="H353" s="33" t="str">
        <f>IFERROR(VLOOKUP($B353,'Tabelas auxiliares'!$A$65:$C$102,3,FALSE),"")</f>
        <v>SERVICO DE ENCADERNACAO /MATERIAL DE CONSUMO / MATERIAL PARA ATIVIDADES CULTURAIS E DE EXTENSÃO / CORAL</v>
      </c>
      <c r="I353" s="235" t="s">
        <v>495</v>
      </c>
      <c r="J353" s="235" t="s">
        <v>2722</v>
      </c>
      <c r="K353" s="235" t="s">
        <v>2723</v>
      </c>
      <c r="L353" s="235" t="s">
        <v>2724</v>
      </c>
      <c r="M353" s="235" t="s">
        <v>2716</v>
      </c>
      <c r="N353" s="235" t="s">
        <v>154</v>
      </c>
      <c r="O353" s="235" t="s">
        <v>155</v>
      </c>
      <c r="P353" s="235" t="s">
        <v>188</v>
      </c>
      <c r="Q353" s="235" t="s">
        <v>156</v>
      </c>
      <c r="R353" s="235" t="s">
        <v>153</v>
      </c>
      <c r="S353" s="235" t="s">
        <v>107</v>
      </c>
      <c r="T353" s="235" t="s">
        <v>152</v>
      </c>
      <c r="U353" s="235" t="s">
        <v>106</v>
      </c>
      <c r="V353" s="235" t="s">
        <v>1559</v>
      </c>
      <c r="W353" s="235" t="s">
        <v>1560</v>
      </c>
      <c r="X353" s="33" t="str">
        <f t="shared" si="5"/>
        <v>3</v>
      </c>
      <c r="Y353" s="33" t="str">
        <f>IF(T353="","",IF(AND(T353&lt;&gt;'Tabelas auxiliares'!$B$239,T353&lt;&gt;'Tabelas auxiliares'!$B$240),"FOLHA DE PESSOAL",IF(X353='Tabelas auxiliares'!$A$240,"CUSTEIO",IF(X353='Tabelas auxiliares'!$A$239,"INVESTIMENTO","ERRO - VERIFICAR"))))</f>
        <v>CUSTEIO</v>
      </c>
      <c r="Z353" s="237">
        <v>57.24</v>
      </c>
      <c r="AA353" s="236"/>
      <c r="AB353" s="236"/>
      <c r="AC353" s="237">
        <v>57.24</v>
      </c>
    </row>
    <row r="354" spans="1:29" x14ac:dyDescent="0.25">
      <c r="A354" s="234" t="s">
        <v>459</v>
      </c>
      <c r="B354" s="54" t="s">
        <v>284</v>
      </c>
      <c r="C354" s="54" t="s">
        <v>460</v>
      </c>
      <c r="D354" t="s">
        <v>48</v>
      </c>
      <c r="E354" t="s">
        <v>105</v>
      </c>
      <c r="F354" s="33" t="str">
        <f>IFERROR(VLOOKUP(D354,'Tabelas auxiliares'!$A$3:$B$61,2,FALSE),"")</f>
        <v>PROEC - PRÓ-REITORIA DE EXTENSÃO E CULTURA</v>
      </c>
      <c r="G354" s="33" t="str">
        <f>IFERROR(VLOOKUP($B354,'Tabelas auxiliares'!$A$65:$C$102,2,FALSE),"")</f>
        <v>MATERIAIS DIDÁTICOS E SERVIÇOS - EXTENSÃO</v>
      </c>
      <c r="H354" s="33" t="str">
        <f>IFERROR(VLOOKUP($B354,'Tabelas auxiliares'!$A$65:$C$102,3,FALSE),"")</f>
        <v>SERVICO DE ENCADERNACAO /MATERIAL DE CONSUMO / MATERIAL PARA ATIVIDADES CULTURAIS E DE EXTENSÃO / CORAL</v>
      </c>
      <c r="I354" s="235" t="s">
        <v>495</v>
      </c>
      <c r="J354" s="235" t="s">
        <v>2722</v>
      </c>
      <c r="K354" s="235" t="s">
        <v>2723</v>
      </c>
      <c r="L354" s="235" t="s">
        <v>2724</v>
      </c>
      <c r="M354" s="235" t="s">
        <v>2716</v>
      </c>
      <c r="N354" s="235" t="s">
        <v>154</v>
      </c>
      <c r="O354" s="235" t="s">
        <v>155</v>
      </c>
      <c r="P354" s="235" t="s">
        <v>188</v>
      </c>
      <c r="Q354" s="235" t="s">
        <v>156</v>
      </c>
      <c r="R354" s="235" t="s">
        <v>153</v>
      </c>
      <c r="S354" s="235" t="s">
        <v>107</v>
      </c>
      <c r="T354" s="235" t="s">
        <v>152</v>
      </c>
      <c r="U354" s="235" t="s">
        <v>106</v>
      </c>
      <c r="V354" s="235" t="s">
        <v>2725</v>
      </c>
      <c r="W354" s="235" t="s">
        <v>2726</v>
      </c>
      <c r="X354" s="33" t="str">
        <f t="shared" si="5"/>
        <v>3</v>
      </c>
      <c r="Y354" s="33" t="str">
        <f>IF(T354="","",IF(AND(T354&lt;&gt;'Tabelas auxiliares'!$B$239,T354&lt;&gt;'Tabelas auxiliares'!$B$240),"FOLHA DE PESSOAL",IF(X354='Tabelas auxiliares'!$A$240,"CUSTEIO",IF(X354='Tabelas auxiliares'!$A$239,"INVESTIMENTO","ERRO - VERIFICAR"))))</f>
        <v>CUSTEIO</v>
      </c>
      <c r="Z354" s="237">
        <v>117.2</v>
      </c>
      <c r="AA354" s="236"/>
      <c r="AB354" s="236"/>
      <c r="AC354" s="237">
        <v>117.2</v>
      </c>
    </row>
    <row r="355" spans="1:29" x14ac:dyDescent="0.25">
      <c r="A355" s="234" t="s">
        <v>459</v>
      </c>
      <c r="B355" s="54" t="s">
        <v>284</v>
      </c>
      <c r="C355" s="54" t="s">
        <v>460</v>
      </c>
      <c r="D355" t="s">
        <v>48</v>
      </c>
      <c r="E355" t="s">
        <v>105</v>
      </c>
      <c r="F355" s="33" t="str">
        <f>IFERROR(VLOOKUP(D355,'Tabelas auxiliares'!$A$3:$B$61,2,FALSE),"")</f>
        <v>PROEC - PRÓ-REITORIA DE EXTENSÃO E CULTURA</v>
      </c>
      <c r="G355" s="33" t="str">
        <f>IFERROR(VLOOKUP($B355,'Tabelas auxiliares'!$A$65:$C$102,2,FALSE),"")</f>
        <v>MATERIAIS DIDÁTICOS E SERVIÇOS - EXTENSÃO</v>
      </c>
      <c r="H355" s="33" t="str">
        <f>IFERROR(VLOOKUP($B355,'Tabelas auxiliares'!$A$65:$C$102,3,FALSE),"")</f>
        <v>SERVICO DE ENCADERNACAO /MATERIAL DE CONSUMO / MATERIAL PARA ATIVIDADES CULTURAIS E DE EXTENSÃO / CORAL</v>
      </c>
      <c r="I355" s="235" t="s">
        <v>495</v>
      </c>
      <c r="J355" s="235" t="s">
        <v>2722</v>
      </c>
      <c r="K355" s="235" t="s">
        <v>2723</v>
      </c>
      <c r="L355" s="235" t="s">
        <v>2724</v>
      </c>
      <c r="M355" s="235" t="s">
        <v>2716</v>
      </c>
      <c r="N355" s="235" t="s">
        <v>154</v>
      </c>
      <c r="O355" s="235" t="s">
        <v>155</v>
      </c>
      <c r="P355" s="235" t="s">
        <v>188</v>
      </c>
      <c r="Q355" s="235" t="s">
        <v>156</v>
      </c>
      <c r="R355" s="235" t="s">
        <v>153</v>
      </c>
      <c r="S355" s="235" t="s">
        <v>107</v>
      </c>
      <c r="T355" s="235" t="s">
        <v>152</v>
      </c>
      <c r="U355" s="235" t="s">
        <v>106</v>
      </c>
      <c r="V355" s="235" t="s">
        <v>2361</v>
      </c>
      <c r="W355" s="235" t="s">
        <v>2362</v>
      </c>
      <c r="X355" s="33" t="str">
        <f t="shared" si="5"/>
        <v>3</v>
      </c>
      <c r="Y355" s="33" t="str">
        <f>IF(T355="","",IF(AND(T355&lt;&gt;'Tabelas auxiliares'!$B$239,T355&lt;&gt;'Tabelas auxiliares'!$B$240),"FOLHA DE PESSOAL",IF(X355='Tabelas auxiliares'!$A$240,"CUSTEIO",IF(X355='Tabelas auxiliares'!$A$239,"INVESTIMENTO","ERRO - VERIFICAR"))))</f>
        <v>CUSTEIO</v>
      </c>
      <c r="Z355" s="237">
        <v>117.6</v>
      </c>
      <c r="AA355" s="236"/>
      <c r="AB355" s="236"/>
      <c r="AC355" s="237">
        <v>117.6</v>
      </c>
    </row>
    <row r="356" spans="1:29" x14ac:dyDescent="0.25">
      <c r="A356" s="234" t="s">
        <v>459</v>
      </c>
      <c r="B356" s="54" t="s">
        <v>284</v>
      </c>
      <c r="C356" s="54" t="s">
        <v>460</v>
      </c>
      <c r="D356" t="s">
        <v>48</v>
      </c>
      <c r="E356" t="s">
        <v>105</v>
      </c>
      <c r="F356" s="33" t="str">
        <f>IFERROR(VLOOKUP(D356,'Tabelas auxiliares'!$A$3:$B$61,2,FALSE),"")</f>
        <v>PROEC - PRÓ-REITORIA DE EXTENSÃO E CULTURA</v>
      </c>
      <c r="G356" s="33" t="str">
        <f>IFERROR(VLOOKUP($B356,'Tabelas auxiliares'!$A$65:$C$102,2,FALSE),"")</f>
        <v>MATERIAIS DIDÁTICOS E SERVIÇOS - EXTENSÃO</v>
      </c>
      <c r="H356" s="33" t="str">
        <f>IFERROR(VLOOKUP($B356,'Tabelas auxiliares'!$A$65:$C$102,3,FALSE),"")</f>
        <v>SERVICO DE ENCADERNACAO /MATERIAL DE CONSUMO / MATERIAL PARA ATIVIDADES CULTURAIS E DE EXTENSÃO / CORAL</v>
      </c>
      <c r="I356" s="235" t="s">
        <v>495</v>
      </c>
      <c r="J356" s="235" t="s">
        <v>2722</v>
      </c>
      <c r="K356" s="235" t="s">
        <v>2723</v>
      </c>
      <c r="L356" s="235" t="s">
        <v>2724</v>
      </c>
      <c r="M356" s="235" t="s">
        <v>2716</v>
      </c>
      <c r="N356" s="235" t="s">
        <v>154</v>
      </c>
      <c r="O356" s="235" t="s">
        <v>155</v>
      </c>
      <c r="P356" s="235" t="s">
        <v>188</v>
      </c>
      <c r="Q356" s="235" t="s">
        <v>156</v>
      </c>
      <c r="R356" s="235" t="s">
        <v>153</v>
      </c>
      <c r="S356" s="235" t="s">
        <v>107</v>
      </c>
      <c r="T356" s="235" t="s">
        <v>152</v>
      </c>
      <c r="U356" s="235" t="s">
        <v>106</v>
      </c>
      <c r="V356" s="235" t="s">
        <v>2597</v>
      </c>
      <c r="W356" s="235" t="s">
        <v>2598</v>
      </c>
      <c r="X356" s="33" t="str">
        <f t="shared" si="5"/>
        <v>3</v>
      </c>
      <c r="Y356" s="33" t="str">
        <f>IF(T356="","",IF(AND(T356&lt;&gt;'Tabelas auxiliares'!$B$239,T356&lt;&gt;'Tabelas auxiliares'!$B$240),"FOLHA DE PESSOAL",IF(X356='Tabelas auxiliares'!$A$240,"CUSTEIO",IF(X356='Tabelas auxiliares'!$A$239,"INVESTIMENTO","ERRO - VERIFICAR"))))</f>
        <v>CUSTEIO</v>
      </c>
      <c r="Z356" s="237">
        <v>374.8</v>
      </c>
      <c r="AA356" s="236"/>
      <c r="AB356" s="236"/>
      <c r="AC356" s="237">
        <v>374.8</v>
      </c>
    </row>
    <row r="357" spans="1:29" x14ac:dyDescent="0.25">
      <c r="A357" s="234" t="s">
        <v>459</v>
      </c>
      <c r="B357" s="54" t="s">
        <v>284</v>
      </c>
      <c r="C357" s="54" t="s">
        <v>460</v>
      </c>
      <c r="D357" t="s">
        <v>48</v>
      </c>
      <c r="E357" t="s">
        <v>105</v>
      </c>
      <c r="F357" s="33" t="str">
        <f>IFERROR(VLOOKUP(D357,'Tabelas auxiliares'!$A$3:$B$61,2,FALSE),"")</f>
        <v>PROEC - PRÓ-REITORIA DE EXTENSÃO E CULTURA</v>
      </c>
      <c r="G357" s="33" t="str">
        <f>IFERROR(VLOOKUP($B357,'Tabelas auxiliares'!$A$65:$C$102,2,FALSE),"")</f>
        <v>MATERIAIS DIDÁTICOS E SERVIÇOS - EXTENSÃO</v>
      </c>
      <c r="H357" s="33" t="str">
        <f>IFERROR(VLOOKUP($B357,'Tabelas auxiliares'!$A$65:$C$102,3,FALSE),"")</f>
        <v>SERVICO DE ENCADERNACAO /MATERIAL DE CONSUMO / MATERIAL PARA ATIVIDADES CULTURAIS E DE EXTENSÃO / CORAL</v>
      </c>
      <c r="I357" s="235" t="s">
        <v>495</v>
      </c>
      <c r="J357" s="235" t="s">
        <v>2722</v>
      </c>
      <c r="K357" s="235" t="s">
        <v>2723</v>
      </c>
      <c r="L357" s="235" t="s">
        <v>2724</v>
      </c>
      <c r="M357" s="235" t="s">
        <v>2716</v>
      </c>
      <c r="N357" s="235" t="s">
        <v>154</v>
      </c>
      <c r="O357" s="235" t="s">
        <v>155</v>
      </c>
      <c r="P357" s="235" t="s">
        <v>188</v>
      </c>
      <c r="Q357" s="235" t="s">
        <v>156</v>
      </c>
      <c r="R357" s="235" t="s">
        <v>153</v>
      </c>
      <c r="S357" s="235" t="s">
        <v>107</v>
      </c>
      <c r="T357" s="235" t="s">
        <v>152</v>
      </c>
      <c r="U357" s="235" t="s">
        <v>106</v>
      </c>
      <c r="V357" s="235" t="s">
        <v>2599</v>
      </c>
      <c r="W357" s="235" t="s">
        <v>2600</v>
      </c>
      <c r="X357" s="33" t="str">
        <f t="shared" si="5"/>
        <v>3</v>
      </c>
      <c r="Y357" s="33" t="str">
        <f>IF(T357="","",IF(AND(T357&lt;&gt;'Tabelas auxiliares'!$B$239,T357&lt;&gt;'Tabelas auxiliares'!$B$240),"FOLHA DE PESSOAL",IF(X357='Tabelas auxiliares'!$A$240,"CUSTEIO",IF(X357='Tabelas auxiliares'!$A$239,"INVESTIMENTO","ERRO - VERIFICAR"))))</f>
        <v>CUSTEIO</v>
      </c>
      <c r="Z357" s="237">
        <v>71.3</v>
      </c>
      <c r="AA357" s="236"/>
      <c r="AB357" s="236"/>
      <c r="AC357" s="237">
        <v>71.3</v>
      </c>
    </row>
    <row r="358" spans="1:29" x14ac:dyDescent="0.25">
      <c r="A358" s="234" t="s">
        <v>459</v>
      </c>
      <c r="B358" s="54" t="s">
        <v>284</v>
      </c>
      <c r="C358" s="54" t="s">
        <v>460</v>
      </c>
      <c r="D358" t="s">
        <v>48</v>
      </c>
      <c r="E358" t="s">
        <v>105</v>
      </c>
      <c r="F358" s="33" t="str">
        <f>IFERROR(VLOOKUP(D358,'Tabelas auxiliares'!$A$3:$B$61,2,FALSE),"")</f>
        <v>PROEC - PRÓ-REITORIA DE EXTENSÃO E CULTURA</v>
      </c>
      <c r="G358" s="33" t="str">
        <f>IFERROR(VLOOKUP($B358,'Tabelas auxiliares'!$A$65:$C$102,2,FALSE),"")</f>
        <v>MATERIAIS DIDÁTICOS E SERVIÇOS - EXTENSÃO</v>
      </c>
      <c r="H358" s="33" t="str">
        <f>IFERROR(VLOOKUP($B358,'Tabelas auxiliares'!$A$65:$C$102,3,FALSE),"")</f>
        <v>SERVICO DE ENCADERNACAO /MATERIAL DE CONSUMO / MATERIAL PARA ATIVIDADES CULTURAIS E DE EXTENSÃO / CORAL</v>
      </c>
      <c r="I358" s="235" t="s">
        <v>495</v>
      </c>
      <c r="J358" s="235" t="s">
        <v>2722</v>
      </c>
      <c r="K358" s="235" t="s">
        <v>2723</v>
      </c>
      <c r="L358" s="235" t="s">
        <v>2724</v>
      </c>
      <c r="M358" s="235" t="s">
        <v>2716</v>
      </c>
      <c r="N358" s="235" t="s">
        <v>154</v>
      </c>
      <c r="O358" s="235" t="s">
        <v>155</v>
      </c>
      <c r="P358" s="235" t="s">
        <v>188</v>
      </c>
      <c r="Q358" s="235" t="s">
        <v>156</v>
      </c>
      <c r="R358" s="235" t="s">
        <v>153</v>
      </c>
      <c r="S358" s="235" t="s">
        <v>107</v>
      </c>
      <c r="T358" s="235" t="s">
        <v>152</v>
      </c>
      <c r="U358" s="235" t="s">
        <v>106</v>
      </c>
      <c r="V358" s="235" t="s">
        <v>2727</v>
      </c>
      <c r="W358" s="235" t="s">
        <v>2728</v>
      </c>
      <c r="X358" s="33" t="str">
        <f t="shared" si="5"/>
        <v>3</v>
      </c>
      <c r="Y358" s="33" t="str">
        <f>IF(T358="","",IF(AND(T358&lt;&gt;'Tabelas auxiliares'!$B$239,T358&lt;&gt;'Tabelas auxiliares'!$B$240),"FOLHA DE PESSOAL",IF(X358='Tabelas auxiliares'!$A$240,"CUSTEIO",IF(X358='Tabelas auxiliares'!$A$239,"INVESTIMENTO","ERRO - VERIFICAR"))))</f>
        <v>CUSTEIO</v>
      </c>
      <c r="Z358" s="237">
        <v>27.96</v>
      </c>
      <c r="AA358" s="236"/>
      <c r="AB358" s="236"/>
      <c r="AC358" s="237">
        <v>27.96</v>
      </c>
    </row>
    <row r="359" spans="1:29" x14ac:dyDescent="0.25">
      <c r="A359" s="234" t="s">
        <v>459</v>
      </c>
      <c r="B359" s="54" t="s">
        <v>284</v>
      </c>
      <c r="C359" s="54" t="s">
        <v>460</v>
      </c>
      <c r="D359" t="s">
        <v>48</v>
      </c>
      <c r="E359" t="s">
        <v>105</v>
      </c>
      <c r="F359" s="33" t="str">
        <f>IFERROR(VLOOKUP(D359,'Tabelas auxiliares'!$A$3:$B$61,2,FALSE),"")</f>
        <v>PROEC - PRÓ-REITORIA DE EXTENSÃO E CULTURA</v>
      </c>
      <c r="G359" s="33" t="str">
        <f>IFERROR(VLOOKUP($B359,'Tabelas auxiliares'!$A$65:$C$102,2,FALSE),"")</f>
        <v>MATERIAIS DIDÁTICOS E SERVIÇOS - EXTENSÃO</v>
      </c>
      <c r="H359" s="33" t="str">
        <f>IFERROR(VLOOKUP($B359,'Tabelas auxiliares'!$A$65:$C$102,3,FALSE),"")</f>
        <v>SERVICO DE ENCADERNACAO /MATERIAL DE CONSUMO / MATERIAL PARA ATIVIDADES CULTURAIS E DE EXTENSÃO / CORAL</v>
      </c>
      <c r="I359" s="235" t="s">
        <v>495</v>
      </c>
      <c r="J359" s="235" t="s">
        <v>2722</v>
      </c>
      <c r="K359" s="235" t="s">
        <v>2723</v>
      </c>
      <c r="L359" s="235" t="s">
        <v>2724</v>
      </c>
      <c r="M359" s="235" t="s">
        <v>2716</v>
      </c>
      <c r="N359" s="235" t="s">
        <v>154</v>
      </c>
      <c r="O359" s="235" t="s">
        <v>155</v>
      </c>
      <c r="P359" s="235" t="s">
        <v>188</v>
      </c>
      <c r="Q359" s="235" t="s">
        <v>156</v>
      </c>
      <c r="R359" s="235" t="s">
        <v>153</v>
      </c>
      <c r="S359" s="235" t="s">
        <v>107</v>
      </c>
      <c r="T359" s="235" t="s">
        <v>152</v>
      </c>
      <c r="U359" s="235" t="s">
        <v>106</v>
      </c>
      <c r="V359" s="235" t="s">
        <v>2729</v>
      </c>
      <c r="W359" s="235" t="s">
        <v>2730</v>
      </c>
      <c r="X359" s="33" t="str">
        <f t="shared" si="5"/>
        <v>3</v>
      </c>
      <c r="Y359" s="33" t="str">
        <f>IF(T359="","",IF(AND(T359&lt;&gt;'Tabelas auxiliares'!$B$239,T359&lt;&gt;'Tabelas auxiliares'!$B$240),"FOLHA DE PESSOAL",IF(X359='Tabelas auxiliares'!$A$240,"CUSTEIO",IF(X359='Tabelas auxiliares'!$A$239,"INVESTIMENTO","ERRO - VERIFICAR"))))</f>
        <v>CUSTEIO</v>
      </c>
      <c r="Z359" s="237">
        <v>44.61</v>
      </c>
      <c r="AA359" s="236"/>
      <c r="AB359" s="236"/>
      <c r="AC359" s="237">
        <v>44.61</v>
      </c>
    </row>
    <row r="360" spans="1:29" x14ac:dyDescent="0.25">
      <c r="A360" s="234" t="s">
        <v>459</v>
      </c>
      <c r="B360" s="54" t="s">
        <v>284</v>
      </c>
      <c r="C360" s="54" t="s">
        <v>460</v>
      </c>
      <c r="D360" t="s">
        <v>48</v>
      </c>
      <c r="E360" t="s">
        <v>105</v>
      </c>
      <c r="F360" s="33" t="str">
        <f>IFERROR(VLOOKUP(D360,'Tabelas auxiliares'!$A$3:$B$61,2,FALSE),"")</f>
        <v>PROEC - PRÓ-REITORIA DE EXTENSÃO E CULTURA</v>
      </c>
      <c r="G360" s="33" t="str">
        <f>IFERROR(VLOOKUP($B360,'Tabelas auxiliares'!$A$65:$C$102,2,FALSE),"")</f>
        <v>MATERIAIS DIDÁTICOS E SERVIÇOS - EXTENSÃO</v>
      </c>
      <c r="H360" s="33" t="str">
        <f>IFERROR(VLOOKUP($B360,'Tabelas auxiliares'!$A$65:$C$102,3,FALSE),"")</f>
        <v>SERVICO DE ENCADERNACAO /MATERIAL DE CONSUMO / MATERIAL PARA ATIVIDADES CULTURAIS E DE EXTENSÃO / CORAL</v>
      </c>
      <c r="I360" s="235" t="s">
        <v>495</v>
      </c>
      <c r="J360" s="235" t="s">
        <v>2722</v>
      </c>
      <c r="K360" s="235" t="s">
        <v>2723</v>
      </c>
      <c r="L360" s="235" t="s">
        <v>2724</v>
      </c>
      <c r="M360" s="235" t="s">
        <v>2716</v>
      </c>
      <c r="N360" s="235" t="s">
        <v>154</v>
      </c>
      <c r="O360" s="235" t="s">
        <v>155</v>
      </c>
      <c r="P360" s="235" t="s">
        <v>188</v>
      </c>
      <c r="Q360" s="235" t="s">
        <v>156</v>
      </c>
      <c r="R360" s="235" t="s">
        <v>153</v>
      </c>
      <c r="S360" s="235" t="s">
        <v>107</v>
      </c>
      <c r="T360" s="235" t="s">
        <v>152</v>
      </c>
      <c r="U360" s="235" t="s">
        <v>106</v>
      </c>
      <c r="V360" s="235" t="s">
        <v>2731</v>
      </c>
      <c r="W360" s="235" t="s">
        <v>2732</v>
      </c>
      <c r="X360" s="33" t="str">
        <f t="shared" si="5"/>
        <v>3</v>
      </c>
      <c r="Y360" s="33" t="str">
        <f>IF(T360="","",IF(AND(T360&lt;&gt;'Tabelas auxiliares'!$B$239,T360&lt;&gt;'Tabelas auxiliares'!$B$240),"FOLHA DE PESSOAL",IF(X360='Tabelas auxiliares'!$A$240,"CUSTEIO",IF(X360='Tabelas auxiliares'!$A$239,"INVESTIMENTO","ERRO - VERIFICAR"))))</f>
        <v>CUSTEIO</v>
      </c>
      <c r="Z360" s="237">
        <v>602.45000000000005</v>
      </c>
      <c r="AA360" s="236"/>
      <c r="AB360" s="236"/>
      <c r="AC360" s="237">
        <v>602.45000000000005</v>
      </c>
    </row>
    <row r="361" spans="1:29" x14ac:dyDescent="0.25">
      <c r="A361" s="234" t="s">
        <v>459</v>
      </c>
      <c r="B361" s="54" t="s">
        <v>284</v>
      </c>
      <c r="C361" s="54" t="s">
        <v>460</v>
      </c>
      <c r="D361" t="s">
        <v>48</v>
      </c>
      <c r="E361" t="s">
        <v>105</v>
      </c>
      <c r="F361" s="33" t="str">
        <f>IFERROR(VLOOKUP(D361,'Tabelas auxiliares'!$A$3:$B$61,2,FALSE),"")</f>
        <v>PROEC - PRÓ-REITORIA DE EXTENSÃO E CULTURA</v>
      </c>
      <c r="G361" s="33" t="str">
        <f>IFERROR(VLOOKUP($B361,'Tabelas auxiliares'!$A$65:$C$102,2,FALSE),"")</f>
        <v>MATERIAIS DIDÁTICOS E SERVIÇOS - EXTENSÃO</v>
      </c>
      <c r="H361" s="33" t="str">
        <f>IFERROR(VLOOKUP($B361,'Tabelas auxiliares'!$A$65:$C$102,3,FALSE),"")</f>
        <v>SERVICO DE ENCADERNACAO /MATERIAL DE CONSUMO / MATERIAL PARA ATIVIDADES CULTURAIS E DE EXTENSÃO / CORAL</v>
      </c>
      <c r="I361" s="235" t="s">
        <v>1939</v>
      </c>
      <c r="J361" s="235" t="s">
        <v>2733</v>
      </c>
      <c r="K361" s="235" t="s">
        <v>2734</v>
      </c>
      <c r="L361" s="235" t="s">
        <v>2735</v>
      </c>
      <c r="M361" s="235" t="s">
        <v>2736</v>
      </c>
      <c r="N361" s="235" t="s">
        <v>154</v>
      </c>
      <c r="O361" s="235" t="s">
        <v>155</v>
      </c>
      <c r="P361" s="235" t="s">
        <v>188</v>
      </c>
      <c r="Q361" s="235" t="s">
        <v>156</v>
      </c>
      <c r="R361" s="235" t="s">
        <v>153</v>
      </c>
      <c r="S361" s="235" t="s">
        <v>107</v>
      </c>
      <c r="T361" s="235" t="s">
        <v>152</v>
      </c>
      <c r="U361" s="235" t="s">
        <v>106</v>
      </c>
      <c r="V361" s="235" t="s">
        <v>2737</v>
      </c>
      <c r="W361" s="235" t="s">
        <v>2738</v>
      </c>
      <c r="X361" s="33" t="str">
        <f t="shared" si="5"/>
        <v>3</v>
      </c>
      <c r="Y361" s="33" t="str">
        <f>IF(T361="","",IF(AND(T361&lt;&gt;'Tabelas auxiliares'!$B$239,T361&lt;&gt;'Tabelas auxiliares'!$B$240),"FOLHA DE PESSOAL",IF(X361='Tabelas auxiliares'!$A$240,"CUSTEIO",IF(X361='Tabelas auxiliares'!$A$239,"INVESTIMENTO","ERRO - VERIFICAR"))))</f>
        <v>CUSTEIO</v>
      </c>
      <c r="Z361" s="237">
        <v>1800</v>
      </c>
      <c r="AA361" s="237">
        <v>1800</v>
      </c>
      <c r="AB361" s="236"/>
      <c r="AC361" s="236"/>
    </row>
    <row r="362" spans="1:29" x14ac:dyDescent="0.25">
      <c r="A362" s="234" t="s">
        <v>459</v>
      </c>
      <c r="B362" s="54" t="s">
        <v>284</v>
      </c>
      <c r="C362" s="54" t="s">
        <v>460</v>
      </c>
      <c r="D362" t="s">
        <v>48</v>
      </c>
      <c r="E362" t="s">
        <v>105</v>
      </c>
      <c r="F362" s="33" t="str">
        <f>IFERROR(VLOOKUP(D362,'Tabelas auxiliares'!$A$3:$B$61,2,FALSE),"")</f>
        <v>PROEC - PRÓ-REITORIA DE EXTENSÃO E CULTURA</v>
      </c>
      <c r="G362" s="33" t="str">
        <f>IFERROR(VLOOKUP($B362,'Tabelas auxiliares'!$A$65:$C$102,2,FALSE),"")</f>
        <v>MATERIAIS DIDÁTICOS E SERVIÇOS - EXTENSÃO</v>
      </c>
      <c r="H362" s="33" t="str">
        <f>IFERROR(VLOOKUP($B362,'Tabelas auxiliares'!$A$65:$C$102,3,FALSE),"")</f>
        <v>SERVICO DE ENCADERNACAO /MATERIAL DE CONSUMO / MATERIAL PARA ATIVIDADES CULTURAIS E DE EXTENSÃO / CORAL</v>
      </c>
      <c r="I362" s="235" t="s">
        <v>492</v>
      </c>
      <c r="J362" s="235" t="s">
        <v>2739</v>
      </c>
      <c r="K362" s="235" t="s">
        <v>2740</v>
      </c>
      <c r="L362" s="235" t="s">
        <v>2741</v>
      </c>
      <c r="M362" s="235" t="s">
        <v>1532</v>
      </c>
      <c r="N362" s="235" t="s">
        <v>157</v>
      </c>
      <c r="O362" s="235" t="s">
        <v>155</v>
      </c>
      <c r="P362" s="235" t="s">
        <v>505</v>
      </c>
      <c r="Q362" s="235" t="s">
        <v>156</v>
      </c>
      <c r="R362" s="235" t="s">
        <v>153</v>
      </c>
      <c r="S362" s="235" t="s">
        <v>107</v>
      </c>
      <c r="T362" s="235" t="s">
        <v>216</v>
      </c>
      <c r="U362" s="235" t="s">
        <v>506</v>
      </c>
      <c r="V362" s="235" t="s">
        <v>1504</v>
      </c>
      <c r="W362" s="235" t="s">
        <v>1505</v>
      </c>
      <c r="X362" s="33" t="str">
        <f t="shared" si="5"/>
        <v>3</v>
      </c>
      <c r="Y362" s="33" t="str">
        <f>IF(T362="","",IF(AND(T362&lt;&gt;'Tabelas auxiliares'!$B$239,T362&lt;&gt;'Tabelas auxiliares'!$B$240),"FOLHA DE PESSOAL",IF(X362='Tabelas auxiliares'!$A$240,"CUSTEIO",IF(X362='Tabelas auxiliares'!$A$239,"INVESTIMENTO","ERRO - VERIFICAR"))))</f>
        <v>CUSTEIO</v>
      </c>
      <c r="Z362" s="237">
        <v>4062</v>
      </c>
      <c r="AA362" s="237">
        <v>1761</v>
      </c>
      <c r="AB362" s="237">
        <v>134.6</v>
      </c>
      <c r="AC362" s="237">
        <v>2166.4</v>
      </c>
    </row>
    <row r="363" spans="1:29" x14ac:dyDescent="0.25">
      <c r="A363" s="234" t="s">
        <v>459</v>
      </c>
      <c r="B363" s="54" t="s">
        <v>284</v>
      </c>
      <c r="C363" s="54" t="s">
        <v>460</v>
      </c>
      <c r="D363" t="s">
        <v>48</v>
      </c>
      <c r="E363" t="s">
        <v>105</v>
      </c>
      <c r="F363" s="33" t="str">
        <f>IFERROR(VLOOKUP(D363,'Tabelas auxiliares'!$A$3:$B$61,2,FALSE),"")</f>
        <v>PROEC - PRÓ-REITORIA DE EXTENSÃO E CULTURA</v>
      </c>
      <c r="G363" s="33" t="str">
        <f>IFERROR(VLOOKUP($B363,'Tabelas auxiliares'!$A$65:$C$102,2,FALSE),"")</f>
        <v>MATERIAIS DIDÁTICOS E SERVIÇOS - EXTENSÃO</v>
      </c>
      <c r="H363" s="33" t="str">
        <f>IFERROR(VLOOKUP($B363,'Tabelas auxiliares'!$A$65:$C$102,3,FALSE),"")</f>
        <v>SERVICO DE ENCADERNACAO /MATERIAL DE CONSUMO / MATERIAL PARA ATIVIDADES CULTURAIS E DE EXTENSÃO / CORAL</v>
      </c>
      <c r="I363" s="235" t="s">
        <v>1834</v>
      </c>
      <c r="J363" s="235" t="s">
        <v>2742</v>
      </c>
      <c r="K363" s="235" t="s">
        <v>2743</v>
      </c>
      <c r="L363" s="235" t="s">
        <v>2744</v>
      </c>
      <c r="M363" s="235" t="s">
        <v>2745</v>
      </c>
      <c r="N363" s="235" t="s">
        <v>154</v>
      </c>
      <c r="O363" s="235" t="s">
        <v>155</v>
      </c>
      <c r="P363" s="235" t="s">
        <v>188</v>
      </c>
      <c r="Q363" s="235" t="s">
        <v>156</v>
      </c>
      <c r="R363" s="235" t="s">
        <v>153</v>
      </c>
      <c r="S363" s="235" t="s">
        <v>462</v>
      </c>
      <c r="T363" s="235" t="s">
        <v>152</v>
      </c>
      <c r="U363" s="235" t="s">
        <v>106</v>
      </c>
      <c r="V363" s="235" t="s">
        <v>2587</v>
      </c>
      <c r="W363" s="235" t="s">
        <v>2588</v>
      </c>
      <c r="X363" s="33" t="str">
        <f t="shared" si="5"/>
        <v>3</v>
      </c>
      <c r="Y363" s="33" t="str">
        <f>IF(T363="","",IF(AND(T363&lt;&gt;'Tabelas auxiliares'!$B$239,T363&lt;&gt;'Tabelas auxiliares'!$B$240),"FOLHA DE PESSOAL",IF(X363='Tabelas auxiliares'!$A$240,"CUSTEIO",IF(X363='Tabelas auxiliares'!$A$239,"INVESTIMENTO","ERRO - VERIFICAR"))))</f>
        <v>CUSTEIO</v>
      </c>
      <c r="Z363" s="237">
        <v>1647</v>
      </c>
      <c r="AA363" s="236"/>
      <c r="AB363" s="236"/>
      <c r="AC363" s="237">
        <v>1647</v>
      </c>
    </row>
    <row r="364" spans="1:29" x14ac:dyDescent="0.25">
      <c r="A364" s="234" t="s">
        <v>459</v>
      </c>
      <c r="B364" s="54" t="s">
        <v>284</v>
      </c>
      <c r="C364" s="54" t="s">
        <v>460</v>
      </c>
      <c r="D364" t="s">
        <v>48</v>
      </c>
      <c r="E364" t="s">
        <v>105</v>
      </c>
      <c r="F364" s="33" t="str">
        <f>IFERROR(VLOOKUP(D364,'Tabelas auxiliares'!$A$3:$B$61,2,FALSE),"")</f>
        <v>PROEC - PRÓ-REITORIA DE EXTENSÃO E CULTURA</v>
      </c>
      <c r="G364" s="33" t="str">
        <f>IFERROR(VLOOKUP($B364,'Tabelas auxiliares'!$A$65:$C$102,2,FALSE),"")</f>
        <v>MATERIAIS DIDÁTICOS E SERVIÇOS - EXTENSÃO</v>
      </c>
      <c r="H364" s="33" t="str">
        <f>IFERROR(VLOOKUP($B364,'Tabelas auxiliares'!$A$65:$C$102,3,FALSE),"")</f>
        <v>SERVICO DE ENCADERNACAO /MATERIAL DE CONSUMO / MATERIAL PARA ATIVIDADES CULTURAIS E DE EXTENSÃO / CORAL</v>
      </c>
      <c r="I364" s="235" t="s">
        <v>1834</v>
      </c>
      <c r="J364" s="235" t="s">
        <v>2742</v>
      </c>
      <c r="K364" s="235" t="s">
        <v>2743</v>
      </c>
      <c r="L364" s="235" t="s">
        <v>2744</v>
      </c>
      <c r="M364" s="235" t="s">
        <v>2745</v>
      </c>
      <c r="N364" s="235" t="s">
        <v>154</v>
      </c>
      <c r="O364" s="235" t="s">
        <v>155</v>
      </c>
      <c r="P364" s="235" t="s">
        <v>188</v>
      </c>
      <c r="Q364" s="235" t="s">
        <v>156</v>
      </c>
      <c r="R364" s="235" t="s">
        <v>153</v>
      </c>
      <c r="S364" s="235" t="s">
        <v>462</v>
      </c>
      <c r="T364" s="235" t="s">
        <v>152</v>
      </c>
      <c r="U364" s="235" t="s">
        <v>106</v>
      </c>
      <c r="V364" s="235" t="s">
        <v>2746</v>
      </c>
      <c r="W364" s="235" t="s">
        <v>2747</v>
      </c>
      <c r="X364" s="33" t="str">
        <f t="shared" si="5"/>
        <v>3</v>
      </c>
      <c r="Y364" s="33" t="str">
        <f>IF(T364="","",IF(AND(T364&lt;&gt;'Tabelas auxiliares'!$B$239,T364&lt;&gt;'Tabelas auxiliares'!$B$240),"FOLHA DE PESSOAL",IF(X364='Tabelas auxiliares'!$A$240,"CUSTEIO",IF(X364='Tabelas auxiliares'!$A$239,"INVESTIMENTO","ERRO - VERIFICAR"))))</f>
        <v>CUSTEIO</v>
      </c>
      <c r="Z364" s="237">
        <v>18</v>
      </c>
      <c r="AA364" s="236"/>
      <c r="AB364" s="236"/>
      <c r="AC364" s="237">
        <v>18</v>
      </c>
    </row>
    <row r="365" spans="1:29" x14ac:dyDescent="0.25">
      <c r="A365" s="234" t="s">
        <v>459</v>
      </c>
      <c r="B365" s="54" t="s">
        <v>284</v>
      </c>
      <c r="C365" s="54" t="s">
        <v>907</v>
      </c>
      <c r="D365" t="s">
        <v>48</v>
      </c>
      <c r="E365" t="s">
        <v>105</v>
      </c>
      <c r="F365" s="33" t="str">
        <f>IFERROR(VLOOKUP(D365,'Tabelas auxiliares'!$A$3:$B$61,2,FALSE),"")</f>
        <v>PROEC - PRÓ-REITORIA DE EXTENSÃO E CULTURA</v>
      </c>
      <c r="G365" s="33" t="str">
        <f>IFERROR(VLOOKUP($B365,'Tabelas auxiliares'!$A$65:$C$102,2,FALSE),"")</f>
        <v>MATERIAIS DIDÁTICOS E SERVIÇOS - EXTENSÃO</v>
      </c>
      <c r="H365" s="33" t="str">
        <f>IFERROR(VLOOKUP($B365,'Tabelas auxiliares'!$A$65:$C$102,3,FALSE),"")</f>
        <v>SERVICO DE ENCADERNACAO /MATERIAL DE CONSUMO / MATERIAL PARA ATIVIDADES CULTURAIS E DE EXTENSÃO / CORAL</v>
      </c>
      <c r="I365" s="235" t="s">
        <v>2748</v>
      </c>
      <c r="J365" s="235" t="s">
        <v>2749</v>
      </c>
      <c r="K365" s="235" t="s">
        <v>2750</v>
      </c>
      <c r="L365" s="235" t="s">
        <v>2751</v>
      </c>
      <c r="M365" s="235" t="s">
        <v>2752</v>
      </c>
      <c r="N365" s="235" t="s">
        <v>154</v>
      </c>
      <c r="O365" s="235" t="s">
        <v>155</v>
      </c>
      <c r="P365" s="235" t="s">
        <v>188</v>
      </c>
      <c r="Q365" s="235" t="s">
        <v>156</v>
      </c>
      <c r="R365" s="235" t="s">
        <v>153</v>
      </c>
      <c r="S365" s="235" t="s">
        <v>462</v>
      </c>
      <c r="T365" s="235" t="s">
        <v>152</v>
      </c>
      <c r="U365" s="235" t="s">
        <v>106</v>
      </c>
      <c r="V365" s="235" t="s">
        <v>2753</v>
      </c>
      <c r="W365" s="235" t="s">
        <v>2754</v>
      </c>
      <c r="X365" s="33" t="str">
        <f t="shared" si="5"/>
        <v>3</v>
      </c>
      <c r="Y365" s="33" t="str">
        <f>IF(T365="","",IF(AND(T365&lt;&gt;'Tabelas auxiliares'!$B$239,T365&lt;&gt;'Tabelas auxiliares'!$B$240),"FOLHA DE PESSOAL",IF(X365='Tabelas auxiliares'!$A$240,"CUSTEIO",IF(X365='Tabelas auxiliares'!$A$239,"INVESTIMENTO","ERRO - VERIFICAR"))))</f>
        <v>CUSTEIO</v>
      </c>
      <c r="Z365" s="237">
        <v>864.7</v>
      </c>
      <c r="AA365" s="236"/>
      <c r="AB365" s="236"/>
      <c r="AC365" s="237">
        <v>864.7</v>
      </c>
    </row>
    <row r="366" spans="1:29" x14ac:dyDescent="0.25">
      <c r="A366" s="234" t="s">
        <v>459</v>
      </c>
      <c r="B366" s="54" t="s">
        <v>284</v>
      </c>
      <c r="C366" s="54" t="s">
        <v>907</v>
      </c>
      <c r="D366" t="s">
        <v>48</v>
      </c>
      <c r="E366" t="s">
        <v>105</v>
      </c>
      <c r="F366" s="33" t="str">
        <f>IFERROR(VLOOKUP(D366,'Tabelas auxiliares'!$A$3:$B$61,2,FALSE),"")</f>
        <v>PROEC - PRÓ-REITORIA DE EXTENSÃO E CULTURA</v>
      </c>
      <c r="G366" s="33" t="str">
        <f>IFERROR(VLOOKUP($B366,'Tabelas auxiliares'!$A$65:$C$102,2,FALSE),"")</f>
        <v>MATERIAIS DIDÁTICOS E SERVIÇOS - EXTENSÃO</v>
      </c>
      <c r="H366" s="33" t="str">
        <f>IFERROR(VLOOKUP($B366,'Tabelas auxiliares'!$A$65:$C$102,3,FALSE),"")</f>
        <v>SERVICO DE ENCADERNACAO /MATERIAL DE CONSUMO / MATERIAL PARA ATIVIDADES CULTURAIS E DE EXTENSÃO / CORAL</v>
      </c>
      <c r="I366" s="235" t="s">
        <v>2748</v>
      </c>
      <c r="J366" s="235" t="s">
        <v>2749</v>
      </c>
      <c r="K366" s="235" t="s">
        <v>2755</v>
      </c>
      <c r="L366" s="235" t="s">
        <v>2751</v>
      </c>
      <c r="M366" s="235" t="s">
        <v>2716</v>
      </c>
      <c r="N366" s="235" t="s">
        <v>154</v>
      </c>
      <c r="O366" s="235" t="s">
        <v>155</v>
      </c>
      <c r="P366" s="235" t="s">
        <v>188</v>
      </c>
      <c r="Q366" s="235" t="s">
        <v>156</v>
      </c>
      <c r="R366" s="235" t="s">
        <v>153</v>
      </c>
      <c r="S366" s="235" t="s">
        <v>462</v>
      </c>
      <c r="T366" s="235" t="s">
        <v>152</v>
      </c>
      <c r="U366" s="235" t="s">
        <v>106</v>
      </c>
      <c r="V366" s="235" t="s">
        <v>2753</v>
      </c>
      <c r="W366" s="235" t="s">
        <v>2754</v>
      </c>
      <c r="X366" s="33" t="str">
        <f t="shared" si="5"/>
        <v>3</v>
      </c>
      <c r="Y366" s="33" t="str">
        <f>IF(T366="","",IF(AND(T366&lt;&gt;'Tabelas auxiliares'!$B$239,T366&lt;&gt;'Tabelas auxiliares'!$B$240),"FOLHA DE PESSOAL",IF(X366='Tabelas auxiliares'!$A$240,"CUSTEIO",IF(X366='Tabelas auxiliares'!$A$239,"INVESTIMENTO","ERRO - VERIFICAR"))))</f>
        <v>CUSTEIO</v>
      </c>
      <c r="Z366" s="237">
        <v>513.67999999999995</v>
      </c>
      <c r="AA366" s="236"/>
      <c r="AB366" s="236"/>
      <c r="AC366" s="237">
        <v>513.67999999999995</v>
      </c>
    </row>
    <row r="367" spans="1:29" x14ac:dyDescent="0.25">
      <c r="A367" s="234" t="s">
        <v>459</v>
      </c>
      <c r="B367" s="54" t="s">
        <v>285</v>
      </c>
      <c r="C367" s="54" t="s">
        <v>460</v>
      </c>
      <c r="D367" t="s">
        <v>48</v>
      </c>
      <c r="E367" t="s">
        <v>105</v>
      </c>
      <c r="F367" s="33" t="str">
        <f>IFERROR(VLOOKUP(D367,'Tabelas auxiliares'!$A$3:$B$61,2,FALSE),"")</f>
        <v>PROEC - PRÓ-REITORIA DE EXTENSÃO E CULTURA</v>
      </c>
      <c r="G367" s="33" t="str">
        <f>IFERROR(VLOOKUP($B367,'Tabelas auxiliares'!$A$65:$C$102,2,FALSE),"")</f>
        <v>MATERIAIS DIDÁTICOS E SERVIÇOS - EDITORA</v>
      </c>
      <c r="H367" s="33" t="str">
        <f>IFERROR(VLOOKUP($B367,'Tabelas auxiliares'!$A$65:$C$102,3,FALSE),"")</f>
        <v>LOCAÇÃO DE ESPAÇO EM ESTANDE COLETIVO/MATERIAL DE CONSUMO/MATERIAL PARA ATIVIDADES DA EDITORA/ REGISTRO ISBN/SERVICO DE ENCADERNACAO</v>
      </c>
      <c r="I367" s="235" t="s">
        <v>2105</v>
      </c>
      <c r="J367" s="235" t="s">
        <v>2756</v>
      </c>
      <c r="K367" s="235" t="s">
        <v>2757</v>
      </c>
      <c r="L367" s="235" t="s">
        <v>2758</v>
      </c>
      <c r="M367" s="235" t="s">
        <v>2759</v>
      </c>
      <c r="N367" s="235" t="s">
        <v>154</v>
      </c>
      <c r="O367" s="235" t="s">
        <v>155</v>
      </c>
      <c r="P367" s="235" t="s">
        <v>188</v>
      </c>
      <c r="Q367" s="235" t="s">
        <v>156</v>
      </c>
      <c r="R367" s="235" t="s">
        <v>153</v>
      </c>
      <c r="S367" s="235" t="s">
        <v>107</v>
      </c>
      <c r="T367" s="235" t="s">
        <v>152</v>
      </c>
      <c r="U367" s="235" t="s">
        <v>106</v>
      </c>
      <c r="V367" s="235" t="s">
        <v>1159</v>
      </c>
      <c r="W367" s="235" t="s">
        <v>1056</v>
      </c>
      <c r="X367" s="33" t="str">
        <f t="shared" si="5"/>
        <v>3</v>
      </c>
      <c r="Y367" s="33" t="str">
        <f>IF(T367="","",IF(AND(T367&lt;&gt;'Tabelas auxiliares'!$B$239,T367&lt;&gt;'Tabelas auxiliares'!$B$240),"FOLHA DE PESSOAL",IF(X367='Tabelas auxiliares'!$A$240,"CUSTEIO",IF(X367='Tabelas auxiliares'!$A$239,"INVESTIMENTO","ERRO - VERIFICAR"))))</f>
        <v>CUSTEIO</v>
      </c>
      <c r="Z367" s="237">
        <v>636</v>
      </c>
      <c r="AA367" s="237">
        <v>636</v>
      </c>
      <c r="AB367" s="236"/>
      <c r="AC367" s="236"/>
    </row>
    <row r="368" spans="1:29" x14ac:dyDescent="0.25">
      <c r="A368" s="234" t="s">
        <v>459</v>
      </c>
      <c r="B368" s="54" t="s">
        <v>285</v>
      </c>
      <c r="C368" s="54" t="s">
        <v>460</v>
      </c>
      <c r="D368" t="s">
        <v>48</v>
      </c>
      <c r="E368" t="s">
        <v>105</v>
      </c>
      <c r="F368" s="33" t="str">
        <f>IFERROR(VLOOKUP(D368,'Tabelas auxiliares'!$A$3:$B$61,2,FALSE),"")</f>
        <v>PROEC - PRÓ-REITORIA DE EXTENSÃO E CULTURA</v>
      </c>
      <c r="G368" s="33" t="str">
        <f>IFERROR(VLOOKUP($B368,'Tabelas auxiliares'!$A$65:$C$102,2,FALSE),"")</f>
        <v>MATERIAIS DIDÁTICOS E SERVIÇOS - EDITORA</v>
      </c>
      <c r="H368" s="33" t="str">
        <f>IFERROR(VLOOKUP($B368,'Tabelas auxiliares'!$A$65:$C$102,3,FALSE),"")</f>
        <v>LOCAÇÃO DE ESPAÇO EM ESTANDE COLETIVO/MATERIAL DE CONSUMO/MATERIAL PARA ATIVIDADES DA EDITORA/ REGISTRO ISBN/SERVICO DE ENCADERNACAO</v>
      </c>
      <c r="I368" s="235" t="s">
        <v>2105</v>
      </c>
      <c r="J368" s="235" t="s">
        <v>2756</v>
      </c>
      <c r="K368" s="235" t="s">
        <v>2757</v>
      </c>
      <c r="L368" s="235" t="s">
        <v>2758</v>
      </c>
      <c r="M368" s="235" t="s">
        <v>2759</v>
      </c>
      <c r="N368" s="235" t="s">
        <v>154</v>
      </c>
      <c r="O368" s="235" t="s">
        <v>155</v>
      </c>
      <c r="P368" s="235" t="s">
        <v>188</v>
      </c>
      <c r="Q368" s="235" t="s">
        <v>156</v>
      </c>
      <c r="R368" s="235" t="s">
        <v>153</v>
      </c>
      <c r="S368" s="235" t="s">
        <v>107</v>
      </c>
      <c r="T368" s="235" t="s">
        <v>152</v>
      </c>
      <c r="U368" s="235" t="s">
        <v>106</v>
      </c>
      <c r="V368" s="235" t="s">
        <v>1164</v>
      </c>
      <c r="W368" s="235" t="s">
        <v>1165</v>
      </c>
      <c r="X368" s="33" t="str">
        <f t="shared" si="5"/>
        <v>3</v>
      </c>
      <c r="Y368" s="33" t="str">
        <f>IF(T368="","",IF(AND(T368&lt;&gt;'Tabelas auxiliares'!$B$239,T368&lt;&gt;'Tabelas auxiliares'!$B$240),"FOLHA DE PESSOAL",IF(X368='Tabelas auxiliares'!$A$240,"CUSTEIO",IF(X368='Tabelas auxiliares'!$A$239,"INVESTIMENTO","ERRO - VERIFICAR"))))</f>
        <v>CUSTEIO</v>
      </c>
      <c r="Z368" s="237">
        <v>999</v>
      </c>
      <c r="AA368" s="237">
        <v>999</v>
      </c>
      <c r="AB368" s="236"/>
      <c r="AC368" s="236"/>
    </row>
    <row r="369" spans="1:29" x14ac:dyDescent="0.25">
      <c r="A369" s="234" t="s">
        <v>459</v>
      </c>
      <c r="B369" s="54" t="s">
        <v>285</v>
      </c>
      <c r="C369" s="54" t="s">
        <v>460</v>
      </c>
      <c r="D369" t="s">
        <v>48</v>
      </c>
      <c r="E369" t="s">
        <v>105</v>
      </c>
      <c r="F369" s="33" t="str">
        <f>IFERROR(VLOOKUP(D369,'Tabelas auxiliares'!$A$3:$B$61,2,FALSE),"")</f>
        <v>PROEC - PRÓ-REITORIA DE EXTENSÃO E CULTURA</v>
      </c>
      <c r="G369" s="33" t="str">
        <f>IFERROR(VLOOKUP($B369,'Tabelas auxiliares'!$A$65:$C$102,2,FALSE),"")</f>
        <v>MATERIAIS DIDÁTICOS E SERVIÇOS - EDITORA</v>
      </c>
      <c r="H369" s="33" t="str">
        <f>IFERROR(VLOOKUP($B369,'Tabelas auxiliares'!$A$65:$C$102,3,FALSE),"")</f>
        <v>LOCAÇÃO DE ESPAÇO EM ESTANDE COLETIVO/MATERIAL DE CONSUMO/MATERIAL PARA ATIVIDADES DA EDITORA/ REGISTRO ISBN/SERVICO DE ENCADERNACAO</v>
      </c>
      <c r="I369" s="235" t="s">
        <v>2760</v>
      </c>
      <c r="J369" s="235" t="s">
        <v>2756</v>
      </c>
      <c r="K369" s="235" t="s">
        <v>2761</v>
      </c>
      <c r="L369" s="235" t="s">
        <v>2762</v>
      </c>
      <c r="M369" s="235" t="s">
        <v>2759</v>
      </c>
      <c r="N369" s="235" t="s">
        <v>154</v>
      </c>
      <c r="O369" s="235" t="s">
        <v>155</v>
      </c>
      <c r="P369" s="235" t="s">
        <v>188</v>
      </c>
      <c r="Q369" s="235" t="s">
        <v>156</v>
      </c>
      <c r="R369" s="235" t="s">
        <v>153</v>
      </c>
      <c r="S369" s="235" t="s">
        <v>107</v>
      </c>
      <c r="T369" s="235" t="s">
        <v>152</v>
      </c>
      <c r="U369" s="235" t="s">
        <v>106</v>
      </c>
      <c r="V369" s="235" t="s">
        <v>1559</v>
      </c>
      <c r="W369" s="235" t="s">
        <v>1560</v>
      </c>
      <c r="X369" s="33" t="str">
        <f t="shared" si="5"/>
        <v>3</v>
      </c>
      <c r="Y369" s="33" t="str">
        <f>IF(T369="","",IF(AND(T369&lt;&gt;'Tabelas auxiliares'!$B$239,T369&lt;&gt;'Tabelas auxiliares'!$B$240),"FOLHA DE PESSOAL",IF(X369='Tabelas auxiliares'!$A$240,"CUSTEIO",IF(X369='Tabelas auxiliares'!$A$239,"INVESTIMENTO","ERRO - VERIFICAR"))))</f>
        <v>CUSTEIO</v>
      </c>
      <c r="Z369" s="237">
        <v>12204</v>
      </c>
      <c r="AA369" s="237">
        <v>12204</v>
      </c>
      <c r="AB369" s="236"/>
      <c r="AC369" s="236"/>
    </row>
    <row r="370" spans="1:29" x14ac:dyDescent="0.25">
      <c r="A370" s="234" t="s">
        <v>459</v>
      </c>
      <c r="B370" s="54" t="s">
        <v>285</v>
      </c>
      <c r="C370" s="54" t="s">
        <v>460</v>
      </c>
      <c r="D370" t="s">
        <v>50</v>
      </c>
      <c r="E370" t="s">
        <v>105</v>
      </c>
      <c r="F370" s="33" t="str">
        <f>IFERROR(VLOOKUP(D370,'Tabelas auxiliares'!$A$3:$B$61,2,FALSE),"")</f>
        <v>EDITORA DA UFABC</v>
      </c>
      <c r="G370" s="33" t="str">
        <f>IFERROR(VLOOKUP($B370,'Tabelas auxiliares'!$A$65:$C$102,2,FALSE),"")</f>
        <v>MATERIAIS DIDÁTICOS E SERVIÇOS - EDITORA</v>
      </c>
      <c r="H370" s="33" t="str">
        <f>IFERROR(VLOOKUP($B370,'Tabelas auxiliares'!$A$65:$C$102,3,FALSE),"")</f>
        <v>LOCAÇÃO DE ESPAÇO EM ESTANDE COLETIVO/MATERIAL DE CONSUMO/MATERIAL PARA ATIVIDADES DA EDITORA/ REGISTRO ISBN/SERVICO DE ENCADERNACAO</v>
      </c>
      <c r="I370" s="235" t="s">
        <v>2763</v>
      </c>
      <c r="J370" s="235" t="s">
        <v>2756</v>
      </c>
      <c r="K370" s="235" t="s">
        <v>2764</v>
      </c>
      <c r="L370" s="235" t="s">
        <v>2762</v>
      </c>
      <c r="M370" s="235" t="s">
        <v>2759</v>
      </c>
      <c r="N370" s="235" t="s">
        <v>154</v>
      </c>
      <c r="O370" s="235" t="s">
        <v>155</v>
      </c>
      <c r="P370" s="235" t="s">
        <v>188</v>
      </c>
      <c r="Q370" s="235" t="s">
        <v>156</v>
      </c>
      <c r="R370" s="235" t="s">
        <v>153</v>
      </c>
      <c r="S370" s="235" t="s">
        <v>107</v>
      </c>
      <c r="T370" s="235" t="s">
        <v>152</v>
      </c>
      <c r="U370" s="235" t="s">
        <v>106</v>
      </c>
      <c r="V370" s="235" t="s">
        <v>1164</v>
      </c>
      <c r="W370" s="235" t="s">
        <v>1165</v>
      </c>
      <c r="X370" s="33" t="str">
        <f t="shared" si="5"/>
        <v>3</v>
      </c>
      <c r="Y370" s="33" t="str">
        <f>IF(T370="","",IF(AND(T370&lt;&gt;'Tabelas auxiliares'!$B$239,T370&lt;&gt;'Tabelas auxiliares'!$B$240),"FOLHA DE PESSOAL",IF(X370='Tabelas auxiliares'!$A$240,"CUSTEIO",IF(X370='Tabelas auxiliares'!$A$239,"INVESTIMENTO","ERRO - VERIFICAR"))))</f>
        <v>CUSTEIO</v>
      </c>
      <c r="Z370" s="237">
        <v>15</v>
      </c>
      <c r="AA370" s="237">
        <v>15</v>
      </c>
      <c r="AB370" s="236"/>
      <c r="AC370" s="236"/>
    </row>
    <row r="371" spans="1:29" x14ac:dyDescent="0.25">
      <c r="A371" s="234" t="s">
        <v>459</v>
      </c>
      <c r="B371" s="54" t="s">
        <v>285</v>
      </c>
      <c r="C371" s="54" t="s">
        <v>460</v>
      </c>
      <c r="D371" t="s">
        <v>50</v>
      </c>
      <c r="E371" t="s">
        <v>105</v>
      </c>
      <c r="F371" s="33" t="str">
        <f>IFERROR(VLOOKUP(D371,'Tabelas auxiliares'!$A$3:$B$61,2,FALSE),"")</f>
        <v>EDITORA DA UFABC</v>
      </c>
      <c r="G371" s="33" t="str">
        <f>IFERROR(VLOOKUP($B371,'Tabelas auxiliares'!$A$65:$C$102,2,FALSE),"")</f>
        <v>MATERIAIS DIDÁTICOS E SERVIÇOS - EDITORA</v>
      </c>
      <c r="H371" s="33" t="str">
        <f>IFERROR(VLOOKUP($B371,'Tabelas auxiliares'!$A$65:$C$102,3,FALSE),"")</f>
        <v>LOCAÇÃO DE ESPAÇO EM ESTANDE COLETIVO/MATERIAL DE CONSUMO/MATERIAL PARA ATIVIDADES DA EDITORA/ REGISTRO ISBN/SERVICO DE ENCADERNACAO</v>
      </c>
      <c r="I371" s="235" t="s">
        <v>2763</v>
      </c>
      <c r="J371" s="235" t="s">
        <v>2756</v>
      </c>
      <c r="K371" s="235" t="s">
        <v>2765</v>
      </c>
      <c r="L371" s="235" t="s">
        <v>2762</v>
      </c>
      <c r="M371" s="235" t="s">
        <v>2759</v>
      </c>
      <c r="N371" s="235" t="s">
        <v>154</v>
      </c>
      <c r="O371" s="235" t="s">
        <v>155</v>
      </c>
      <c r="P371" s="235" t="s">
        <v>188</v>
      </c>
      <c r="Q371" s="235" t="s">
        <v>156</v>
      </c>
      <c r="R371" s="235" t="s">
        <v>153</v>
      </c>
      <c r="S371" s="235" t="s">
        <v>107</v>
      </c>
      <c r="T371" s="235" t="s">
        <v>152</v>
      </c>
      <c r="U371" s="235" t="s">
        <v>106</v>
      </c>
      <c r="V371" s="235" t="s">
        <v>1559</v>
      </c>
      <c r="W371" s="235" t="s">
        <v>1560</v>
      </c>
      <c r="X371" s="33" t="str">
        <f t="shared" si="5"/>
        <v>3</v>
      </c>
      <c r="Y371" s="33" t="str">
        <f>IF(T371="","",IF(AND(T371&lt;&gt;'Tabelas auxiliares'!$B$239,T371&lt;&gt;'Tabelas auxiliares'!$B$240),"FOLHA DE PESSOAL",IF(X371='Tabelas auxiliares'!$A$240,"CUSTEIO",IF(X371='Tabelas auxiliares'!$A$239,"INVESTIMENTO","ERRO - VERIFICAR"))))</f>
        <v>CUSTEIO</v>
      </c>
      <c r="Z371" s="237">
        <v>1830</v>
      </c>
      <c r="AA371" s="237">
        <v>1830</v>
      </c>
      <c r="AB371" s="236"/>
      <c r="AC371" s="236"/>
    </row>
    <row r="372" spans="1:29" x14ac:dyDescent="0.25">
      <c r="A372" s="234" t="s">
        <v>459</v>
      </c>
      <c r="B372" s="54" t="s">
        <v>285</v>
      </c>
      <c r="C372" s="54" t="s">
        <v>460</v>
      </c>
      <c r="D372" t="s">
        <v>50</v>
      </c>
      <c r="E372" t="s">
        <v>105</v>
      </c>
      <c r="F372" s="33" t="str">
        <f>IFERROR(VLOOKUP(D372,'Tabelas auxiliares'!$A$3:$B$61,2,FALSE),"")</f>
        <v>EDITORA DA UFABC</v>
      </c>
      <c r="G372" s="33" t="str">
        <f>IFERROR(VLOOKUP($B372,'Tabelas auxiliares'!$A$65:$C$102,2,FALSE),"")</f>
        <v>MATERIAIS DIDÁTICOS E SERVIÇOS - EDITORA</v>
      </c>
      <c r="H372" s="33" t="str">
        <f>IFERROR(VLOOKUP($B372,'Tabelas auxiliares'!$A$65:$C$102,3,FALSE),"")</f>
        <v>LOCAÇÃO DE ESPAÇO EM ESTANDE COLETIVO/MATERIAL DE CONSUMO/MATERIAL PARA ATIVIDADES DA EDITORA/ REGISTRO ISBN/SERVICO DE ENCADERNACAO</v>
      </c>
      <c r="I372" s="235" t="s">
        <v>2760</v>
      </c>
      <c r="J372" s="235" t="s">
        <v>2756</v>
      </c>
      <c r="K372" s="235" t="s">
        <v>2766</v>
      </c>
      <c r="L372" s="235" t="s">
        <v>2762</v>
      </c>
      <c r="M372" s="235" t="s">
        <v>2759</v>
      </c>
      <c r="N372" s="235" t="s">
        <v>154</v>
      </c>
      <c r="O372" s="235" t="s">
        <v>155</v>
      </c>
      <c r="P372" s="235" t="s">
        <v>188</v>
      </c>
      <c r="Q372" s="235" t="s">
        <v>156</v>
      </c>
      <c r="R372" s="235" t="s">
        <v>153</v>
      </c>
      <c r="S372" s="235" t="s">
        <v>107</v>
      </c>
      <c r="T372" s="235" t="s">
        <v>152</v>
      </c>
      <c r="U372" s="235" t="s">
        <v>106</v>
      </c>
      <c r="V372" s="235" t="s">
        <v>1159</v>
      </c>
      <c r="W372" s="235" t="s">
        <v>1056</v>
      </c>
      <c r="X372" s="33" t="str">
        <f t="shared" si="5"/>
        <v>3</v>
      </c>
      <c r="Y372" s="33" t="str">
        <f>IF(T372="","",IF(AND(T372&lt;&gt;'Tabelas auxiliares'!$B$239,T372&lt;&gt;'Tabelas auxiliares'!$B$240),"FOLHA DE PESSOAL",IF(X372='Tabelas auxiliares'!$A$240,"CUSTEIO",IF(X372='Tabelas auxiliares'!$A$239,"INVESTIMENTO","ERRO - VERIFICAR"))))</f>
        <v>CUSTEIO</v>
      </c>
      <c r="Z372" s="237">
        <v>422</v>
      </c>
      <c r="AA372" s="237">
        <v>422</v>
      </c>
      <c r="AB372" s="236"/>
      <c r="AC372" s="236"/>
    </row>
    <row r="373" spans="1:29" x14ac:dyDescent="0.25">
      <c r="A373" s="234" t="s">
        <v>459</v>
      </c>
      <c r="B373" s="54" t="s">
        <v>285</v>
      </c>
      <c r="C373" s="54" t="s">
        <v>460</v>
      </c>
      <c r="D373" t="s">
        <v>50</v>
      </c>
      <c r="E373" t="s">
        <v>105</v>
      </c>
      <c r="F373" s="33" t="str">
        <f>IFERROR(VLOOKUP(D373,'Tabelas auxiliares'!$A$3:$B$61,2,FALSE),"")</f>
        <v>EDITORA DA UFABC</v>
      </c>
      <c r="G373" s="33" t="str">
        <f>IFERROR(VLOOKUP($B373,'Tabelas auxiliares'!$A$65:$C$102,2,FALSE),"")</f>
        <v>MATERIAIS DIDÁTICOS E SERVIÇOS - EDITORA</v>
      </c>
      <c r="H373" s="33" t="str">
        <f>IFERROR(VLOOKUP($B373,'Tabelas auxiliares'!$A$65:$C$102,3,FALSE),"")</f>
        <v>LOCAÇÃO DE ESPAÇO EM ESTANDE COLETIVO/MATERIAL DE CONSUMO/MATERIAL PARA ATIVIDADES DA EDITORA/ REGISTRO ISBN/SERVICO DE ENCADERNACAO</v>
      </c>
      <c r="I373" s="235" t="s">
        <v>2760</v>
      </c>
      <c r="J373" s="235" t="s">
        <v>2756</v>
      </c>
      <c r="K373" s="235" t="s">
        <v>2767</v>
      </c>
      <c r="L373" s="235" t="s">
        <v>2762</v>
      </c>
      <c r="M373" s="235" t="s">
        <v>2759</v>
      </c>
      <c r="N373" s="235" t="s">
        <v>154</v>
      </c>
      <c r="O373" s="235" t="s">
        <v>155</v>
      </c>
      <c r="P373" s="235" t="s">
        <v>188</v>
      </c>
      <c r="Q373" s="235" t="s">
        <v>156</v>
      </c>
      <c r="R373" s="235" t="s">
        <v>153</v>
      </c>
      <c r="S373" s="235" t="s">
        <v>107</v>
      </c>
      <c r="T373" s="235" t="s">
        <v>152</v>
      </c>
      <c r="U373" s="235" t="s">
        <v>106</v>
      </c>
      <c r="V373" s="235" t="s">
        <v>1559</v>
      </c>
      <c r="W373" s="235" t="s">
        <v>1560</v>
      </c>
      <c r="X373" s="33" t="str">
        <f t="shared" si="5"/>
        <v>3</v>
      </c>
      <c r="Y373" s="33" t="str">
        <f>IF(T373="","",IF(AND(T373&lt;&gt;'Tabelas auxiliares'!$B$239,T373&lt;&gt;'Tabelas auxiliares'!$B$240),"FOLHA DE PESSOAL",IF(X373='Tabelas auxiliares'!$A$240,"CUSTEIO",IF(X373='Tabelas auxiliares'!$A$239,"INVESTIMENTO","ERRO - VERIFICAR"))))</f>
        <v>CUSTEIO</v>
      </c>
      <c r="Z373" s="237">
        <v>12447</v>
      </c>
      <c r="AA373" s="237">
        <v>5319</v>
      </c>
      <c r="AB373" s="236"/>
      <c r="AC373" s="237">
        <v>7128</v>
      </c>
    </row>
    <row r="374" spans="1:29" x14ac:dyDescent="0.25">
      <c r="A374" s="234" t="s">
        <v>459</v>
      </c>
      <c r="B374" s="54" t="s">
        <v>285</v>
      </c>
      <c r="C374" s="54" t="s">
        <v>460</v>
      </c>
      <c r="D374" t="s">
        <v>50</v>
      </c>
      <c r="E374" t="s">
        <v>105</v>
      </c>
      <c r="F374" s="33" t="str">
        <f>IFERROR(VLOOKUP(D374,'Tabelas auxiliares'!$A$3:$B$61,2,FALSE),"")</f>
        <v>EDITORA DA UFABC</v>
      </c>
      <c r="G374" s="33" t="str">
        <f>IFERROR(VLOOKUP($B374,'Tabelas auxiliares'!$A$65:$C$102,2,FALSE),"")</f>
        <v>MATERIAIS DIDÁTICOS E SERVIÇOS - EDITORA</v>
      </c>
      <c r="H374" s="33" t="str">
        <f>IFERROR(VLOOKUP($B374,'Tabelas auxiliares'!$A$65:$C$102,3,FALSE),"")</f>
        <v>LOCAÇÃO DE ESPAÇO EM ESTANDE COLETIVO/MATERIAL DE CONSUMO/MATERIAL PARA ATIVIDADES DA EDITORA/ REGISTRO ISBN/SERVICO DE ENCADERNACAO</v>
      </c>
      <c r="I374" s="235" t="s">
        <v>2768</v>
      </c>
      <c r="J374" s="235" t="s">
        <v>2769</v>
      </c>
      <c r="K374" s="235" t="s">
        <v>2770</v>
      </c>
      <c r="L374" s="235" t="s">
        <v>2771</v>
      </c>
      <c r="M374" s="235" t="s">
        <v>1552</v>
      </c>
      <c r="N374" s="235" t="s">
        <v>154</v>
      </c>
      <c r="O374" s="235" t="s">
        <v>155</v>
      </c>
      <c r="P374" s="235" t="s">
        <v>188</v>
      </c>
      <c r="Q374" s="235" t="s">
        <v>156</v>
      </c>
      <c r="R374" s="235" t="s">
        <v>153</v>
      </c>
      <c r="S374" s="235" t="s">
        <v>107</v>
      </c>
      <c r="T374" s="235" t="s">
        <v>152</v>
      </c>
      <c r="U374" s="235" t="s">
        <v>106</v>
      </c>
      <c r="V374" s="235" t="s">
        <v>1164</v>
      </c>
      <c r="W374" s="235" t="s">
        <v>1165</v>
      </c>
      <c r="X374" s="33" t="str">
        <f t="shared" si="5"/>
        <v>3</v>
      </c>
      <c r="Y374" s="33" t="str">
        <f>IF(T374="","",IF(AND(T374&lt;&gt;'Tabelas auxiliares'!$B$239,T374&lt;&gt;'Tabelas auxiliares'!$B$240),"FOLHA DE PESSOAL",IF(X374='Tabelas auxiliares'!$A$240,"CUSTEIO",IF(X374='Tabelas auxiliares'!$A$239,"INVESTIMENTO","ERRO - VERIFICAR"))))</f>
        <v>CUSTEIO</v>
      </c>
      <c r="Z374" s="237">
        <v>665</v>
      </c>
      <c r="AA374" s="237">
        <v>590</v>
      </c>
      <c r="AB374" s="236"/>
      <c r="AC374" s="237">
        <v>75</v>
      </c>
    </row>
    <row r="375" spans="1:29" x14ac:dyDescent="0.25">
      <c r="A375" s="234" t="s">
        <v>459</v>
      </c>
      <c r="B375" s="54" t="s">
        <v>286</v>
      </c>
      <c r="C375" s="54" t="s">
        <v>460</v>
      </c>
      <c r="D375" t="s">
        <v>24</v>
      </c>
      <c r="E375" t="s">
        <v>105</v>
      </c>
      <c r="F375" s="33" t="str">
        <f>IFERROR(VLOOKUP(D375,'Tabelas auxiliares'!$A$3:$B$61,2,FALSE),"")</f>
        <v>ACI - SERVIÇOS GRÁFICOS * D.U.C</v>
      </c>
      <c r="G375" s="33" t="str">
        <f>IFERROR(VLOOKUP($B375,'Tabelas auxiliares'!$A$65:$C$102,2,FALSE),"")</f>
        <v>MATERIAIS DE CONSUMO NÃO ACADÊMICOS</v>
      </c>
      <c r="H375" s="33" t="str">
        <f>IFERROR(VLOOKUP($B375,'Tabelas auxiliares'!$A$65:$C$102,3,FALSE),"")</f>
        <v>ALMOXARIFADO VIRTUAL/ CARIMBOS/ INSUMOS IMPRESSORA PLOTTER E IMPRESSORA 3D/MATERIAL DE SAÚDE (Ex. PROAP, DSQV, EPI) / MATERIAL DE EXPEDIENTE /MATERIAL ESPORTIVO /TINTAS</v>
      </c>
      <c r="I375" s="235" t="s">
        <v>2772</v>
      </c>
      <c r="J375" s="235" t="s">
        <v>2773</v>
      </c>
      <c r="K375" s="235" t="s">
        <v>2774</v>
      </c>
      <c r="L375" s="235" t="s">
        <v>2775</v>
      </c>
      <c r="M375" s="235" t="s">
        <v>2776</v>
      </c>
      <c r="N375" s="235" t="s">
        <v>154</v>
      </c>
      <c r="O375" s="235" t="s">
        <v>155</v>
      </c>
      <c r="P375" s="235" t="s">
        <v>188</v>
      </c>
      <c r="Q375" s="235" t="s">
        <v>156</v>
      </c>
      <c r="R375" s="235" t="s">
        <v>153</v>
      </c>
      <c r="S375" s="235" t="s">
        <v>107</v>
      </c>
      <c r="T375" s="235" t="s">
        <v>152</v>
      </c>
      <c r="U375" s="235" t="s">
        <v>106</v>
      </c>
      <c r="V375" s="235" t="s">
        <v>1170</v>
      </c>
      <c r="W375" s="235" t="s">
        <v>1171</v>
      </c>
      <c r="X375" s="33" t="str">
        <f t="shared" si="5"/>
        <v>3</v>
      </c>
      <c r="Y375" s="33" t="str">
        <f>IF(T375="","",IF(AND(T375&lt;&gt;'Tabelas auxiliares'!$B$239,T375&lt;&gt;'Tabelas auxiliares'!$B$240),"FOLHA DE PESSOAL",IF(X375='Tabelas auxiliares'!$A$240,"CUSTEIO",IF(X375='Tabelas auxiliares'!$A$239,"INVESTIMENTO","ERRO - VERIFICAR"))))</f>
        <v>CUSTEIO</v>
      </c>
      <c r="Z375" s="237">
        <v>4251.6000000000004</v>
      </c>
      <c r="AA375" s="237">
        <v>4251.6000000000004</v>
      </c>
      <c r="AB375" s="236"/>
      <c r="AC375" s="236"/>
    </row>
    <row r="376" spans="1:29" x14ac:dyDescent="0.25">
      <c r="A376" s="234" t="s">
        <v>459</v>
      </c>
      <c r="B376" s="54" t="s">
        <v>286</v>
      </c>
      <c r="C376" s="54" t="s">
        <v>460</v>
      </c>
      <c r="D376" t="s">
        <v>24</v>
      </c>
      <c r="E376" t="s">
        <v>105</v>
      </c>
      <c r="F376" s="33" t="str">
        <f>IFERROR(VLOOKUP(D376,'Tabelas auxiliares'!$A$3:$B$61,2,FALSE),"")</f>
        <v>ACI - SERVIÇOS GRÁFICOS * D.U.C</v>
      </c>
      <c r="G376" s="33" t="str">
        <f>IFERROR(VLOOKUP($B376,'Tabelas auxiliares'!$A$65:$C$102,2,FALSE),"")</f>
        <v>MATERIAIS DE CONSUMO NÃO ACADÊMICOS</v>
      </c>
      <c r="H376" s="33" t="str">
        <f>IFERROR(VLOOKUP($B376,'Tabelas auxiliares'!$A$65:$C$102,3,FALSE),"")</f>
        <v>ALMOXARIFADO VIRTUAL/ CARIMBOS/ INSUMOS IMPRESSORA PLOTTER E IMPRESSORA 3D/MATERIAL DE SAÚDE (Ex. PROAP, DSQV, EPI) / MATERIAL DE EXPEDIENTE /MATERIAL ESPORTIVO /TINTAS</v>
      </c>
      <c r="I376" s="235" t="s">
        <v>2777</v>
      </c>
      <c r="J376" s="235" t="s">
        <v>2778</v>
      </c>
      <c r="K376" s="235" t="s">
        <v>2779</v>
      </c>
      <c r="L376" s="235" t="s">
        <v>2780</v>
      </c>
      <c r="M376" s="235" t="s">
        <v>2781</v>
      </c>
      <c r="N376" s="235" t="s">
        <v>154</v>
      </c>
      <c r="O376" s="235" t="s">
        <v>155</v>
      </c>
      <c r="P376" s="235" t="s">
        <v>188</v>
      </c>
      <c r="Q376" s="235" t="s">
        <v>156</v>
      </c>
      <c r="R376" s="235" t="s">
        <v>153</v>
      </c>
      <c r="S376" s="235" t="s">
        <v>107</v>
      </c>
      <c r="T376" s="235" t="s">
        <v>152</v>
      </c>
      <c r="U376" s="235" t="s">
        <v>106</v>
      </c>
      <c r="V376" s="235" t="s">
        <v>1164</v>
      </c>
      <c r="W376" s="235" t="s">
        <v>1165</v>
      </c>
      <c r="X376" s="33" t="str">
        <f t="shared" si="5"/>
        <v>3</v>
      </c>
      <c r="Y376" s="33" t="str">
        <f>IF(T376="","",IF(AND(T376&lt;&gt;'Tabelas auxiliares'!$B$239,T376&lt;&gt;'Tabelas auxiliares'!$B$240),"FOLHA DE PESSOAL",IF(X376='Tabelas auxiliares'!$A$240,"CUSTEIO",IF(X376='Tabelas auxiliares'!$A$239,"INVESTIMENTO","ERRO - VERIFICAR"))))</f>
        <v>CUSTEIO</v>
      </c>
      <c r="Z376" s="237">
        <v>10000</v>
      </c>
      <c r="AA376" s="237">
        <v>10000</v>
      </c>
      <c r="AB376" s="236"/>
      <c r="AC376" s="236"/>
    </row>
    <row r="377" spans="1:29" x14ac:dyDescent="0.25">
      <c r="A377" s="234" t="s">
        <v>459</v>
      </c>
      <c r="B377" s="54" t="s">
        <v>286</v>
      </c>
      <c r="C377" s="54" t="s">
        <v>460</v>
      </c>
      <c r="D377" t="s">
        <v>24</v>
      </c>
      <c r="E377" t="s">
        <v>105</v>
      </c>
      <c r="F377" s="33" t="str">
        <f>IFERROR(VLOOKUP(D377,'Tabelas auxiliares'!$A$3:$B$61,2,FALSE),"")</f>
        <v>ACI - SERVIÇOS GRÁFICOS * D.U.C</v>
      </c>
      <c r="G377" s="33" t="str">
        <f>IFERROR(VLOOKUP($B377,'Tabelas auxiliares'!$A$65:$C$102,2,FALSE),"")</f>
        <v>MATERIAIS DE CONSUMO NÃO ACADÊMICOS</v>
      </c>
      <c r="H377" s="33" t="str">
        <f>IFERROR(VLOOKUP($B377,'Tabelas auxiliares'!$A$65:$C$102,3,FALSE),"")</f>
        <v>ALMOXARIFADO VIRTUAL/ CARIMBOS/ INSUMOS IMPRESSORA PLOTTER E IMPRESSORA 3D/MATERIAL DE SAÚDE (Ex. PROAP, DSQV, EPI) / MATERIAL DE EXPEDIENTE /MATERIAL ESPORTIVO /TINTAS</v>
      </c>
      <c r="I377" s="235" t="s">
        <v>2284</v>
      </c>
      <c r="J377" s="235" t="s">
        <v>2782</v>
      </c>
      <c r="K377" s="235" t="s">
        <v>2783</v>
      </c>
      <c r="L377" s="235" t="s">
        <v>2784</v>
      </c>
      <c r="M377" s="235" t="s">
        <v>1169</v>
      </c>
      <c r="N377" s="235" t="s">
        <v>154</v>
      </c>
      <c r="O377" s="235" t="s">
        <v>155</v>
      </c>
      <c r="P377" s="235" t="s">
        <v>188</v>
      </c>
      <c r="Q377" s="235" t="s">
        <v>156</v>
      </c>
      <c r="R377" s="235" t="s">
        <v>153</v>
      </c>
      <c r="S377" s="235" t="s">
        <v>107</v>
      </c>
      <c r="T377" s="235" t="s">
        <v>152</v>
      </c>
      <c r="U377" s="235" t="s">
        <v>106</v>
      </c>
      <c r="V377" s="235" t="s">
        <v>1170</v>
      </c>
      <c r="W377" s="235" t="s">
        <v>1171</v>
      </c>
      <c r="X377" s="33" t="str">
        <f t="shared" si="5"/>
        <v>3</v>
      </c>
      <c r="Y377" s="33" t="str">
        <f>IF(T377="","",IF(AND(T377&lt;&gt;'Tabelas auxiliares'!$B$239,T377&lt;&gt;'Tabelas auxiliares'!$B$240),"FOLHA DE PESSOAL",IF(X377='Tabelas auxiliares'!$A$240,"CUSTEIO",IF(X377='Tabelas auxiliares'!$A$239,"INVESTIMENTO","ERRO - VERIFICAR"))))</f>
        <v>CUSTEIO</v>
      </c>
      <c r="Z377" s="237">
        <v>4291.0200000000004</v>
      </c>
      <c r="AA377" s="237">
        <v>4291.0200000000004</v>
      </c>
      <c r="AB377" s="236"/>
      <c r="AC377" s="236"/>
    </row>
    <row r="378" spans="1:29" x14ac:dyDescent="0.25">
      <c r="A378" s="234" t="s">
        <v>459</v>
      </c>
      <c r="B378" s="54" t="s">
        <v>286</v>
      </c>
      <c r="C378" s="54" t="s">
        <v>460</v>
      </c>
      <c r="D378" t="s">
        <v>24</v>
      </c>
      <c r="E378" t="s">
        <v>105</v>
      </c>
      <c r="F378" s="33" t="str">
        <f>IFERROR(VLOOKUP(D378,'Tabelas auxiliares'!$A$3:$B$61,2,FALSE),"")</f>
        <v>ACI - SERVIÇOS GRÁFICOS * D.U.C</v>
      </c>
      <c r="G378" s="33" t="str">
        <f>IFERROR(VLOOKUP($B378,'Tabelas auxiliares'!$A$65:$C$102,2,FALSE),"")</f>
        <v>MATERIAIS DE CONSUMO NÃO ACADÊMICOS</v>
      </c>
      <c r="H378" s="33" t="str">
        <f>IFERROR(VLOOKUP($B378,'Tabelas auxiliares'!$A$65:$C$102,3,FALSE),"")</f>
        <v>ALMOXARIFADO VIRTUAL/ CARIMBOS/ INSUMOS IMPRESSORA PLOTTER E IMPRESSORA 3D/MATERIAL DE SAÚDE (Ex. PROAP, DSQV, EPI) / MATERIAL DE EXPEDIENTE /MATERIAL ESPORTIVO /TINTAS</v>
      </c>
      <c r="I378" s="235" t="s">
        <v>480</v>
      </c>
      <c r="J378" s="235" t="s">
        <v>2778</v>
      </c>
      <c r="K378" s="235" t="s">
        <v>2785</v>
      </c>
      <c r="L378" s="235" t="s">
        <v>2780</v>
      </c>
      <c r="M378" s="235" t="s">
        <v>2781</v>
      </c>
      <c r="N378" s="235" t="s">
        <v>154</v>
      </c>
      <c r="O378" s="235" t="s">
        <v>155</v>
      </c>
      <c r="P378" s="235" t="s">
        <v>188</v>
      </c>
      <c r="Q378" s="235" t="s">
        <v>156</v>
      </c>
      <c r="R378" s="235" t="s">
        <v>153</v>
      </c>
      <c r="S378" s="235" t="s">
        <v>107</v>
      </c>
      <c r="T378" s="235" t="s">
        <v>152</v>
      </c>
      <c r="U378" s="235" t="s">
        <v>106</v>
      </c>
      <c r="V378" s="235" t="s">
        <v>1164</v>
      </c>
      <c r="W378" s="235" t="s">
        <v>1165</v>
      </c>
      <c r="X378" s="33" t="str">
        <f t="shared" si="5"/>
        <v>3</v>
      </c>
      <c r="Y378" s="33" t="str">
        <f>IF(T378="","",IF(AND(T378&lt;&gt;'Tabelas auxiliares'!$B$239,T378&lt;&gt;'Tabelas auxiliares'!$B$240),"FOLHA DE PESSOAL",IF(X378='Tabelas auxiliares'!$A$240,"CUSTEIO",IF(X378='Tabelas auxiliares'!$A$239,"INVESTIMENTO","ERRO - VERIFICAR"))))</f>
        <v>CUSTEIO</v>
      </c>
      <c r="Z378" s="237">
        <v>16381.81</v>
      </c>
      <c r="AA378" s="236"/>
      <c r="AB378" s="236"/>
      <c r="AC378" s="237">
        <v>16381.81</v>
      </c>
    </row>
    <row r="379" spans="1:29" x14ac:dyDescent="0.25">
      <c r="A379" s="234" t="s">
        <v>459</v>
      </c>
      <c r="B379" s="54" t="s">
        <v>286</v>
      </c>
      <c r="C379" s="54" t="s">
        <v>460</v>
      </c>
      <c r="D379" t="s">
        <v>28</v>
      </c>
      <c r="E379" t="s">
        <v>105</v>
      </c>
      <c r="F379" s="33" t="str">
        <f>IFERROR(VLOOKUP(D379,'Tabelas auxiliares'!$A$3:$B$61,2,FALSE),"")</f>
        <v>PU - PREFEITURA UNIVERSITÁRIA</v>
      </c>
      <c r="G379" s="33" t="str">
        <f>IFERROR(VLOOKUP($B379,'Tabelas auxiliares'!$A$65:$C$102,2,FALSE),"")</f>
        <v>MATERIAIS DE CONSUMO NÃO ACADÊMICOS</v>
      </c>
      <c r="H379" s="33" t="str">
        <f>IFERROR(VLOOKUP($B379,'Tabelas auxiliares'!$A$65:$C$102,3,FALSE),"")</f>
        <v>ALMOXARIFADO VIRTUAL/ CARIMBOS/ INSUMOS IMPRESSORA PLOTTER E IMPRESSORA 3D/MATERIAL DE SAÚDE (Ex. PROAP, DSQV, EPI) / MATERIAL DE EXPEDIENTE /MATERIAL ESPORTIVO /TINTAS</v>
      </c>
      <c r="I379" s="235" t="s">
        <v>2024</v>
      </c>
      <c r="J379" s="235" t="s">
        <v>2786</v>
      </c>
      <c r="K379" s="235" t="s">
        <v>2787</v>
      </c>
      <c r="L379" s="235" t="s">
        <v>2788</v>
      </c>
      <c r="M379" s="235" t="s">
        <v>2789</v>
      </c>
      <c r="N379" s="235" t="s">
        <v>154</v>
      </c>
      <c r="O379" s="235" t="s">
        <v>155</v>
      </c>
      <c r="P379" s="235" t="s">
        <v>188</v>
      </c>
      <c r="Q379" s="235" t="s">
        <v>156</v>
      </c>
      <c r="R379" s="235" t="s">
        <v>153</v>
      </c>
      <c r="S379" s="235" t="s">
        <v>462</v>
      </c>
      <c r="T379" s="235" t="s">
        <v>152</v>
      </c>
      <c r="U379" s="235" t="s">
        <v>106</v>
      </c>
      <c r="V379" s="235" t="s">
        <v>2597</v>
      </c>
      <c r="W379" s="235" t="s">
        <v>2598</v>
      </c>
      <c r="X379" s="33" t="str">
        <f t="shared" si="5"/>
        <v>3</v>
      </c>
      <c r="Y379" s="33" t="str">
        <f>IF(T379="","",IF(AND(T379&lt;&gt;'Tabelas auxiliares'!$B$239,T379&lt;&gt;'Tabelas auxiliares'!$B$240),"FOLHA DE PESSOAL",IF(X379='Tabelas auxiliares'!$A$240,"CUSTEIO",IF(X379='Tabelas auxiliares'!$A$239,"INVESTIMENTO","ERRO - VERIFICAR"))))</f>
        <v>CUSTEIO</v>
      </c>
      <c r="Z379" s="237">
        <v>13140.4</v>
      </c>
      <c r="AA379" s="237">
        <v>13140.4</v>
      </c>
      <c r="AB379" s="236"/>
      <c r="AC379" s="236"/>
    </row>
    <row r="380" spans="1:29" x14ac:dyDescent="0.25">
      <c r="A380" s="234" t="s">
        <v>459</v>
      </c>
      <c r="B380" s="54" t="s">
        <v>286</v>
      </c>
      <c r="C380" s="54" t="s">
        <v>460</v>
      </c>
      <c r="D380" t="s">
        <v>30</v>
      </c>
      <c r="E380" t="s">
        <v>105</v>
      </c>
      <c r="F380" s="33" t="str">
        <f>IFERROR(VLOOKUP(D380,'Tabelas auxiliares'!$A$3:$B$61,2,FALSE),"")</f>
        <v>PU - MATERIAL DE EXPEDIENTE * D.U.C</v>
      </c>
      <c r="G380" s="33" t="str">
        <f>IFERROR(VLOOKUP($B380,'Tabelas auxiliares'!$A$65:$C$102,2,FALSE),"")</f>
        <v>MATERIAIS DE CONSUMO NÃO ACADÊMICOS</v>
      </c>
      <c r="H380" s="33" t="str">
        <f>IFERROR(VLOOKUP($B380,'Tabelas auxiliares'!$A$65:$C$102,3,FALSE),"")</f>
        <v>ALMOXARIFADO VIRTUAL/ CARIMBOS/ INSUMOS IMPRESSORA PLOTTER E IMPRESSORA 3D/MATERIAL DE SAÚDE (Ex. PROAP, DSQV, EPI) / MATERIAL DE EXPEDIENTE /MATERIAL ESPORTIVO /TINTAS</v>
      </c>
      <c r="I380" s="235" t="s">
        <v>2790</v>
      </c>
      <c r="J380" s="235" t="s">
        <v>2791</v>
      </c>
      <c r="K380" s="235" t="s">
        <v>2792</v>
      </c>
      <c r="L380" s="235" t="s">
        <v>2793</v>
      </c>
      <c r="M380" s="235" t="s">
        <v>2794</v>
      </c>
      <c r="N380" s="235" t="s">
        <v>154</v>
      </c>
      <c r="O380" s="235" t="s">
        <v>155</v>
      </c>
      <c r="P380" s="235" t="s">
        <v>188</v>
      </c>
      <c r="Q380" s="235" t="s">
        <v>156</v>
      </c>
      <c r="R380" s="235" t="s">
        <v>153</v>
      </c>
      <c r="S380" s="235" t="s">
        <v>107</v>
      </c>
      <c r="T380" s="235" t="s">
        <v>152</v>
      </c>
      <c r="U380" s="235" t="s">
        <v>106</v>
      </c>
      <c r="V380" s="235" t="s">
        <v>1559</v>
      </c>
      <c r="W380" s="235" t="s">
        <v>1560</v>
      </c>
      <c r="X380" s="33" t="str">
        <f t="shared" si="5"/>
        <v>3</v>
      </c>
      <c r="Y380" s="33" t="str">
        <f>IF(T380="","",IF(AND(T380&lt;&gt;'Tabelas auxiliares'!$B$239,T380&lt;&gt;'Tabelas auxiliares'!$B$240),"FOLHA DE PESSOAL",IF(X380='Tabelas auxiliares'!$A$240,"CUSTEIO",IF(X380='Tabelas auxiliares'!$A$239,"INVESTIMENTO","ERRO - VERIFICAR"))))</f>
        <v>CUSTEIO</v>
      </c>
      <c r="Z380" s="237">
        <v>1198.7</v>
      </c>
      <c r="AA380" s="237">
        <v>1198.7</v>
      </c>
      <c r="AB380" s="236"/>
      <c r="AC380" s="236"/>
    </row>
    <row r="381" spans="1:29" x14ac:dyDescent="0.25">
      <c r="A381" s="234" t="s">
        <v>459</v>
      </c>
      <c r="B381" s="54" t="s">
        <v>286</v>
      </c>
      <c r="C381" s="54" t="s">
        <v>460</v>
      </c>
      <c r="D381" t="s">
        <v>30</v>
      </c>
      <c r="E381" t="s">
        <v>105</v>
      </c>
      <c r="F381" s="33" t="str">
        <f>IFERROR(VLOOKUP(D381,'Tabelas auxiliares'!$A$3:$B$61,2,FALSE),"")</f>
        <v>PU - MATERIAL DE EXPEDIENTE * D.U.C</v>
      </c>
      <c r="G381" s="33" t="str">
        <f>IFERROR(VLOOKUP($B381,'Tabelas auxiliares'!$A$65:$C$102,2,FALSE),"")</f>
        <v>MATERIAIS DE CONSUMO NÃO ACADÊMICOS</v>
      </c>
      <c r="H381" s="33" t="str">
        <f>IFERROR(VLOOKUP($B381,'Tabelas auxiliares'!$A$65:$C$102,3,FALSE),"")</f>
        <v>ALMOXARIFADO VIRTUAL/ CARIMBOS/ INSUMOS IMPRESSORA PLOTTER E IMPRESSORA 3D/MATERIAL DE SAÚDE (Ex. PROAP, DSQV, EPI) / MATERIAL DE EXPEDIENTE /MATERIAL ESPORTIVO /TINTAS</v>
      </c>
      <c r="I381" s="235" t="s">
        <v>2790</v>
      </c>
      <c r="J381" s="235" t="s">
        <v>2791</v>
      </c>
      <c r="K381" s="235" t="s">
        <v>2795</v>
      </c>
      <c r="L381" s="235" t="s">
        <v>2793</v>
      </c>
      <c r="M381" s="235" t="s">
        <v>2796</v>
      </c>
      <c r="N381" s="235" t="s">
        <v>154</v>
      </c>
      <c r="O381" s="235" t="s">
        <v>155</v>
      </c>
      <c r="P381" s="235" t="s">
        <v>188</v>
      </c>
      <c r="Q381" s="235" t="s">
        <v>156</v>
      </c>
      <c r="R381" s="235" t="s">
        <v>153</v>
      </c>
      <c r="S381" s="235" t="s">
        <v>107</v>
      </c>
      <c r="T381" s="235" t="s">
        <v>152</v>
      </c>
      <c r="U381" s="235" t="s">
        <v>106</v>
      </c>
      <c r="V381" s="235" t="s">
        <v>1559</v>
      </c>
      <c r="W381" s="235" t="s">
        <v>1560</v>
      </c>
      <c r="X381" s="33" t="str">
        <f t="shared" si="5"/>
        <v>3</v>
      </c>
      <c r="Y381" s="33" t="str">
        <f>IF(T381="","",IF(AND(T381&lt;&gt;'Tabelas auxiliares'!$B$239,T381&lt;&gt;'Tabelas auxiliares'!$B$240),"FOLHA DE PESSOAL",IF(X381='Tabelas auxiliares'!$A$240,"CUSTEIO",IF(X381='Tabelas auxiliares'!$A$239,"INVESTIMENTO","ERRO - VERIFICAR"))))</f>
        <v>CUSTEIO</v>
      </c>
      <c r="Z381" s="237">
        <v>4269.8500000000004</v>
      </c>
      <c r="AA381" s="237">
        <v>4269.8500000000004</v>
      </c>
      <c r="AB381" s="236"/>
      <c r="AC381" s="236"/>
    </row>
    <row r="382" spans="1:29" x14ac:dyDescent="0.25">
      <c r="A382" s="234" t="s">
        <v>459</v>
      </c>
      <c r="B382" s="54" t="s">
        <v>286</v>
      </c>
      <c r="C382" s="54" t="s">
        <v>460</v>
      </c>
      <c r="D382" t="s">
        <v>30</v>
      </c>
      <c r="E382" t="s">
        <v>105</v>
      </c>
      <c r="F382" s="33" t="str">
        <f>IFERROR(VLOOKUP(D382,'Tabelas auxiliares'!$A$3:$B$61,2,FALSE),"")</f>
        <v>PU - MATERIAL DE EXPEDIENTE * D.U.C</v>
      </c>
      <c r="G382" s="33" t="str">
        <f>IFERROR(VLOOKUP($B382,'Tabelas auxiliares'!$A$65:$C$102,2,FALSE),"")</f>
        <v>MATERIAIS DE CONSUMO NÃO ACADÊMICOS</v>
      </c>
      <c r="H382" s="33" t="str">
        <f>IFERROR(VLOOKUP($B382,'Tabelas auxiliares'!$A$65:$C$102,3,FALSE),"")</f>
        <v>ALMOXARIFADO VIRTUAL/ CARIMBOS/ INSUMOS IMPRESSORA PLOTTER E IMPRESSORA 3D/MATERIAL DE SAÚDE (Ex. PROAP, DSQV, EPI) / MATERIAL DE EXPEDIENTE /MATERIAL ESPORTIVO /TINTAS</v>
      </c>
      <c r="I382" s="235" t="s">
        <v>2080</v>
      </c>
      <c r="J382" s="235" t="s">
        <v>2797</v>
      </c>
      <c r="K382" s="235" t="s">
        <v>2798</v>
      </c>
      <c r="L382" s="235" t="s">
        <v>2799</v>
      </c>
      <c r="M382" s="235" t="s">
        <v>2800</v>
      </c>
      <c r="N382" s="235" t="s">
        <v>154</v>
      </c>
      <c r="O382" s="235" t="s">
        <v>155</v>
      </c>
      <c r="P382" s="235" t="s">
        <v>188</v>
      </c>
      <c r="Q382" s="235" t="s">
        <v>156</v>
      </c>
      <c r="R382" s="235" t="s">
        <v>153</v>
      </c>
      <c r="S382" s="235" t="s">
        <v>107</v>
      </c>
      <c r="T382" s="235" t="s">
        <v>152</v>
      </c>
      <c r="U382" s="235" t="s">
        <v>106</v>
      </c>
      <c r="V382" s="235" t="s">
        <v>1559</v>
      </c>
      <c r="W382" s="235" t="s">
        <v>1560</v>
      </c>
      <c r="X382" s="33" t="str">
        <f t="shared" si="5"/>
        <v>3</v>
      </c>
      <c r="Y382" s="33" t="str">
        <f>IF(T382="","",IF(AND(T382&lt;&gt;'Tabelas auxiliares'!$B$239,T382&lt;&gt;'Tabelas auxiliares'!$B$240),"FOLHA DE PESSOAL",IF(X382='Tabelas auxiliares'!$A$240,"CUSTEIO",IF(X382='Tabelas auxiliares'!$A$239,"INVESTIMENTO","ERRO - VERIFICAR"))))</f>
        <v>CUSTEIO</v>
      </c>
      <c r="Z382" s="237">
        <v>30000</v>
      </c>
      <c r="AA382" s="237">
        <v>22788.38</v>
      </c>
      <c r="AB382" s="236"/>
      <c r="AC382" s="237">
        <v>7211.62</v>
      </c>
    </row>
    <row r="383" spans="1:29" x14ac:dyDescent="0.25">
      <c r="A383" s="234" t="s">
        <v>459</v>
      </c>
      <c r="B383" s="54" t="s">
        <v>286</v>
      </c>
      <c r="C383" s="54" t="s">
        <v>460</v>
      </c>
      <c r="D383" t="s">
        <v>38</v>
      </c>
      <c r="E383" t="s">
        <v>105</v>
      </c>
      <c r="F383" s="33" t="str">
        <f>IFERROR(VLOOKUP(D383,'Tabelas auxiliares'!$A$3:$B$61,2,FALSE),"")</f>
        <v>CMCC - CENTRO DE MATEMÁTICA, COMPUTAÇÃO E COGNIÇÃO</v>
      </c>
      <c r="G383" s="33" t="str">
        <f>IFERROR(VLOOKUP($B383,'Tabelas auxiliares'!$A$65:$C$102,2,FALSE),"")</f>
        <v>MATERIAIS DE CONSUMO NÃO ACADÊMICOS</v>
      </c>
      <c r="H383" s="33" t="str">
        <f>IFERROR(VLOOKUP($B383,'Tabelas auxiliares'!$A$65:$C$102,3,FALSE),"")</f>
        <v>ALMOXARIFADO VIRTUAL/ CARIMBOS/ INSUMOS IMPRESSORA PLOTTER E IMPRESSORA 3D/MATERIAL DE SAÚDE (Ex. PROAP, DSQV, EPI) / MATERIAL DE EXPEDIENTE /MATERIAL ESPORTIVO /TINTAS</v>
      </c>
      <c r="I383" s="235" t="s">
        <v>2801</v>
      </c>
      <c r="J383" s="235" t="s">
        <v>2802</v>
      </c>
      <c r="K383" s="235" t="s">
        <v>2803</v>
      </c>
      <c r="L383" s="235" t="s">
        <v>2804</v>
      </c>
      <c r="M383" s="235" t="s">
        <v>2805</v>
      </c>
      <c r="N383" s="235" t="s">
        <v>154</v>
      </c>
      <c r="O383" s="235" t="s">
        <v>155</v>
      </c>
      <c r="P383" s="235" t="s">
        <v>188</v>
      </c>
      <c r="Q383" s="235" t="s">
        <v>156</v>
      </c>
      <c r="R383" s="235" t="s">
        <v>153</v>
      </c>
      <c r="S383" s="235" t="s">
        <v>107</v>
      </c>
      <c r="T383" s="235" t="s">
        <v>152</v>
      </c>
      <c r="U383" s="235" t="s">
        <v>106</v>
      </c>
      <c r="V383" s="235" t="s">
        <v>1564</v>
      </c>
      <c r="W383" s="235" t="s">
        <v>1565</v>
      </c>
      <c r="X383" s="33" t="str">
        <f t="shared" si="5"/>
        <v>3</v>
      </c>
      <c r="Y383" s="33" t="str">
        <f>IF(T383="","",IF(AND(T383&lt;&gt;'Tabelas auxiliares'!$B$239,T383&lt;&gt;'Tabelas auxiliares'!$B$240),"FOLHA DE PESSOAL",IF(X383='Tabelas auxiliares'!$A$240,"CUSTEIO",IF(X383='Tabelas auxiliares'!$A$239,"INVESTIMENTO","ERRO - VERIFICAR"))))</f>
        <v>CUSTEIO</v>
      </c>
      <c r="Z383" s="237">
        <v>351.6</v>
      </c>
      <c r="AA383" s="237">
        <v>351.6</v>
      </c>
      <c r="AB383" s="236"/>
      <c r="AC383" s="236"/>
    </row>
    <row r="384" spans="1:29" x14ac:dyDescent="0.25">
      <c r="A384" s="234" t="s">
        <v>459</v>
      </c>
      <c r="B384" s="54" t="s">
        <v>286</v>
      </c>
      <c r="C384" s="54" t="s">
        <v>460</v>
      </c>
      <c r="D384" t="s">
        <v>62</v>
      </c>
      <c r="E384" t="s">
        <v>105</v>
      </c>
      <c r="F384" s="33" t="str">
        <f>IFERROR(VLOOKUP(D384,'Tabelas auxiliares'!$A$3:$B$61,2,FALSE),"")</f>
        <v>PROAP - PNAES</v>
      </c>
      <c r="G384" s="33" t="str">
        <f>IFERROR(VLOOKUP($B384,'Tabelas auxiliares'!$A$65:$C$102,2,FALSE),"")</f>
        <v>MATERIAIS DE CONSUMO NÃO ACADÊMICOS</v>
      </c>
      <c r="H384" s="33" t="str">
        <f>IFERROR(VLOOKUP($B384,'Tabelas auxiliares'!$A$65:$C$102,3,FALSE),"")</f>
        <v>ALMOXARIFADO VIRTUAL/ CARIMBOS/ INSUMOS IMPRESSORA PLOTTER E IMPRESSORA 3D/MATERIAL DE SAÚDE (Ex. PROAP, DSQV, EPI) / MATERIAL DE EXPEDIENTE /MATERIAL ESPORTIVO /TINTAS</v>
      </c>
      <c r="I384" s="235" t="s">
        <v>2806</v>
      </c>
      <c r="J384" s="235" t="s">
        <v>2807</v>
      </c>
      <c r="K384" s="235" t="s">
        <v>2808</v>
      </c>
      <c r="L384" s="235" t="s">
        <v>2809</v>
      </c>
      <c r="M384" s="235" t="s">
        <v>2810</v>
      </c>
      <c r="N384" s="235" t="s">
        <v>154</v>
      </c>
      <c r="O384" s="235" t="s">
        <v>155</v>
      </c>
      <c r="P384" s="235" t="s">
        <v>188</v>
      </c>
      <c r="Q384" s="235" t="s">
        <v>156</v>
      </c>
      <c r="R384" s="235" t="s">
        <v>153</v>
      </c>
      <c r="S384" s="235" t="s">
        <v>107</v>
      </c>
      <c r="T384" s="235" t="s">
        <v>152</v>
      </c>
      <c r="U384" s="235" t="s">
        <v>106</v>
      </c>
      <c r="V384" s="235" t="s">
        <v>2811</v>
      </c>
      <c r="W384" s="235" t="s">
        <v>2812</v>
      </c>
      <c r="X384" s="33" t="str">
        <f t="shared" si="5"/>
        <v>3</v>
      </c>
      <c r="Y384" s="33" t="str">
        <f>IF(T384="","",IF(AND(T384&lt;&gt;'Tabelas auxiliares'!$B$239,T384&lt;&gt;'Tabelas auxiliares'!$B$240),"FOLHA DE PESSOAL",IF(X384='Tabelas auxiliares'!$A$240,"CUSTEIO",IF(X384='Tabelas auxiliares'!$A$239,"INVESTIMENTO","ERRO - VERIFICAR"))))</f>
        <v>CUSTEIO</v>
      </c>
      <c r="Z384" s="237">
        <v>16303.97</v>
      </c>
      <c r="AA384" s="237">
        <v>16303.97</v>
      </c>
      <c r="AB384" s="236"/>
      <c r="AC384" s="236"/>
    </row>
    <row r="385" spans="1:29" x14ac:dyDescent="0.25">
      <c r="A385" s="234" t="s">
        <v>459</v>
      </c>
      <c r="B385" s="54" t="s">
        <v>286</v>
      </c>
      <c r="C385" s="54" t="s">
        <v>460</v>
      </c>
      <c r="D385" t="s">
        <v>76</v>
      </c>
      <c r="E385" t="s">
        <v>105</v>
      </c>
      <c r="F385" s="33" t="str">
        <f>IFERROR(VLOOKUP(D385,'Tabelas auxiliares'!$A$3:$B$61,2,FALSE),"")</f>
        <v>NETEL - NÚCLEO EDUCACIONAL DE TECNOLOGIAS E LÍNGUAS</v>
      </c>
      <c r="G385" s="33" t="str">
        <f>IFERROR(VLOOKUP($B385,'Tabelas auxiliares'!$A$65:$C$102,2,FALSE),"")</f>
        <v>MATERIAIS DE CONSUMO NÃO ACADÊMICOS</v>
      </c>
      <c r="H385" s="33" t="str">
        <f>IFERROR(VLOOKUP($B385,'Tabelas auxiliares'!$A$65:$C$102,3,FALSE),"")</f>
        <v>ALMOXARIFADO VIRTUAL/ CARIMBOS/ INSUMOS IMPRESSORA PLOTTER E IMPRESSORA 3D/MATERIAL DE SAÚDE (Ex. PROAP, DSQV, EPI) / MATERIAL DE EXPEDIENTE /MATERIAL ESPORTIVO /TINTAS</v>
      </c>
      <c r="I385" s="235" t="s">
        <v>2813</v>
      </c>
      <c r="J385" s="235" t="s">
        <v>2406</v>
      </c>
      <c r="K385" s="235" t="s">
        <v>2814</v>
      </c>
      <c r="L385" s="235" t="s">
        <v>2408</v>
      </c>
      <c r="M385" s="235" t="s">
        <v>2815</v>
      </c>
      <c r="N385" s="235" t="s">
        <v>154</v>
      </c>
      <c r="O385" s="235" t="s">
        <v>155</v>
      </c>
      <c r="P385" s="235" t="s">
        <v>188</v>
      </c>
      <c r="Q385" s="235" t="s">
        <v>156</v>
      </c>
      <c r="R385" s="235" t="s">
        <v>153</v>
      </c>
      <c r="S385" s="235" t="s">
        <v>107</v>
      </c>
      <c r="T385" s="235" t="s">
        <v>152</v>
      </c>
      <c r="U385" s="235" t="s">
        <v>106</v>
      </c>
      <c r="V385" s="235" t="s">
        <v>2597</v>
      </c>
      <c r="W385" s="235" t="s">
        <v>2598</v>
      </c>
      <c r="X385" s="33" t="str">
        <f t="shared" si="5"/>
        <v>3</v>
      </c>
      <c r="Y385" s="33" t="str">
        <f>IF(T385="","",IF(AND(T385&lt;&gt;'Tabelas auxiliares'!$B$239,T385&lt;&gt;'Tabelas auxiliares'!$B$240),"FOLHA DE PESSOAL",IF(X385='Tabelas auxiliares'!$A$240,"CUSTEIO",IF(X385='Tabelas auxiliares'!$A$239,"INVESTIMENTO","ERRO - VERIFICAR"))))</f>
        <v>CUSTEIO</v>
      </c>
      <c r="Z385" s="237">
        <v>1299.96</v>
      </c>
      <c r="AA385" s="237">
        <v>1299.96</v>
      </c>
      <c r="AB385" s="236"/>
      <c r="AC385" s="236"/>
    </row>
    <row r="386" spans="1:29" x14ac:dyDescent="0.25">
      <c r="A386" s="234" t="s">
        <v>459</v>
      </c>
      <c r="B386" s="54" t="s">
        <v>286</v>
      </c>
      <c r="C386" s="54" t="s">
        <v>460</v>
      </c>
      <c r="D386" t="s">
        <v>81</v>
      </c>
      <c r="E386" t="s">
        <v>105</v>
      </c>
      <c r="F386" s="33" t="str">
        <f>IFERROR(VLOOKUP(D386,'Tabelas auxiliares'!$A$3:$B$61,2,FALSE),"")</f>
        <v>SUGEPE - SUPERINTENDÊNCIA DE GESTÃO DE PESSOAS</v>
      </c>
      <c r="G386" s="33" t="str">
        <f>IFERROR(VLOOKUP($B386,'Tabelas auxiliares'!$A$65:$C$102,2,FALSE),"")</f>
        <v>MATERIAIS DE CONSUMO NÃO ACADÊMICOS</v>
      </c>
      <c r="H386" s="33" t="str">
        <f>IFERROR(VLOOKUP($B386,'Tabelas auxiliares'!$A$65:$C$102,3,FALSE),"")</f>
        <v>ALMOXARIFADO VIRTUAL/ CARIMBOS/ INSUMOS IMPRESSORA PLOTTER E IMPRESSORA 3D/MATERIAL DE SAÚDE (Ex. PROAP, DSQV, EPI) / MATERIAL DE EXPEDIENTE /MATERIAL ESPORTIVO /TINTAS</v>
      </c>
      <c r="I386" s="235" t="s">
        <v>2816</v>
      </c>
      <c r="J386" s="235" t="s">
        <v>2817</v>
      </c>
      <c r="K386" s="235" t="s">
        <v>2818</v>
      </c>
      <c r="L386" s="235" t="s">
        <v>2819</v>
      </c>
      <c r="M386" s="235" t="s">
        <v>2820</v>
      </c>
      <c r="N386" s="235" t="s">
        <v>154</v>
      </c>
      <c r="O386" s="235" t="s">
        <v>155</v>
      </c>
      <c r="P386" s="235" t="s">
        <v>188</v>
      </c>
      <c r="Q386" s="235" t="s">
        <v>156</v>
      </c>
      <c r="R386" s="235" t="s">
        <v>153</v>
      </c>
      <c r="S386" s="235" t="s">
        <v>107</v>
      </c>
      <c r="T386" s="235" t="s">
        <v>152</v>
      </c>
      <c r="U386" s="235" t="s">
        <v>106</v>
      </c>
      <c r="V386" s="235" t="s">
        <v>1564</v>
      </c>
      <c r="W386" s="235" t="s">
        <v>1565</v>
      </c>
      <c r="X386" s="33" t="str">
        <f t="shared" si="5"/>
        <v>3</v>
      </c>
      <c r="Y386" s="33" t="str">
        <f>IF(T386="","",IF(AND(T386&lt;&gt;'Tabelas auxiliares'!$B$239,T386&lt;&gt;'Tabelas auxiliares'!$B$240),"FOLHA DE PESSOAL",IF(X386='Tabelas auxiliares'!$A$240,"CUSTEIO",IF(X386='Tabelas auxiliares'!$A$239,"INVESTIMENTO","ERRO - VERIFICAR"))))</f>
        <v>CUSTEIO</v>
      </c>
      <c r="Z386" s="237">
        <v>4441</v>
      </c>
      <c r="AA386" s="237">
        <v>4441</v>
      </c>
      <c r="AB386" s="236"/>
      <c r="AC386" s="236"/>
    </row>
    <row r="387" spans="1:29" x14ac:dyDescent="0.25">
      <c r="A387" s="234" t="s">
        <v>459</v>
      </c>
      <c r="B387" s="54" t="s">
        <v>286</v>
      </c>
      <c r="C387" s="54" t="s">
        <v>460</v>
      </c>
      <c r="D387" t="s">
        <v>81</v>
      </c>
      <c r="E387" t="s">
        <v>105</v>
      </c>
      <c r="F387" s="33" t="str">
        <f>IFERROR(VLOOKUP(D387,'Tabelas auxiliares'!$A$3:$B$61,2,FALSE),"")</f>
        <v>SUGEPE - SUPERINTENDÊNCIA DE GESTÃO DE PESSOAS</v>
      </c>
      <c r="G387" s="33" t="str">
        <f>IFERROR(VLOOKUP($B387,'Tabelas auxiliares'!$A$65:$C$102,2,FALSE),"")</f>
        <v>MATERIAIS DE CONSUMO NÃO ACADÊMICOS</v>
      </c>
      <c r="H387" s="33" t="str">
        <f>IFERROR(VLOOKUP($B387,'Tabelas auxiliares'!$A$65:$C$102,3,FALSE),"")</f>
        <v>ALMOXARIFADO VIRTUAL/ CARIMBOS/ INSUMOS IMPRESSORA PLOTTER E IMPRESSORA 3D/MATERIAL DE SAÚDE (Ex. PROAP, DSQV, EPI) / MATERIAL DE EXPEDIENTE /MATERIAL ESPORTIVO /TINTAS</v>
      </c>
      <c r="I387" s="235" t="s">
        <v>2821</v>
      </c>
      <c r="J387" s="235" t="s">
        <v>2817</v>
      </c>
      <c r="K387" s="235" t="s">
        <v>2822</v>
      </c>
      <c r="L387" s="235" t="s">
        <v>2819</v>
      </c>
      <c r="M387" s="235" t="s">
        <v>2823</v>
      </c>
      <c r="N387" s="235" t="s">
        <v>154</v>
      </c>
      <c r="O387" s="235" t="s">
        <v>155</v>
      </c>
      <c r="P387" s="235" t="s">
        <v>188</v>
      </c>
      <c r="Q387" s="235" t="s">
        <v>156</v>
      </c>
      <c r="R387" s="235" t="s">
        <v>153</v>
      </c>
      <c r="S387" s="235" t="s">
        <v>107</v>
      </c>
      <c r="T387" s="235" t="s">
        <v>152</v>
      </c>
      <c r="U387" s="235" t="s">
        <v>106</v>
      </c>
      <c r="V387" s="235" t="s">
        <v>1564</v>
      </c>
      <c r="W387" s="235" t="s">
        <v>1565</v>
      </c>
      <c r="X387" s="33" t="str">
        <f t="shared" si="5"/>
        <v>3</v>
      </c>
      <c r="Y387" s="33" t="str">
        <f>IF(T387="","",IF(AND(T387&lt;&gt;'Tabelas auxiliares'!$B$239,T387&lt;&gt;'Tabelas auxiliares'!$B$240),"FOLHA DE PESSOAL",IF(X387='Tabelas auxiliares'!$A$240,"CUSTEIO",IF(X387='Tabelas auxiliares'!$A$239,"INVESTIMENTO","ERRO - VERIFICAR"))))</f>
        <v>CUSTEIO</v>
      </c>
      <c r="Z387" s="237">
        <v>1520</v>
      </c>
      <c r="AA387" s="237">
        <v>1520</v>
      </c>
      <c r="AB387" s="236"/>
      <c r="AC387" s="236"/>
    </row>
    <row r="388" spans="1:29" x14ac:dyDescent="0.25">
      <c r="A388" s="234" t="s">
        <v>459</v>
      </c>
      <c r="B388" s="54" t="s">
        <v>286</v>
      </c>
      <c r="C388" s="54" t="s">
        <v>460</v>
      </c>
      <c r="D388" t="s">
        <v>81</v>
      </c>
      <c r="E388" t="s">
        <v>105</v>
      </c>
      <c r="F388" s="33" t="str">
        <f>IFERROR(VLOOKUP(D388,'Tabelas auxiliares'!$A$3:$B$61,2,FALSE),"")</f>
        <v>SUGEPE - SUPERINTENDÊNCIA DE GESTÃO DE PESSOAS</v>
      </c>
      <c r="G388" s="33" t="str">
        <f>IFERROR(VLOOKUP($B388,'Tabelas auxiliares'!$A$65:$C$102,2,FALSE),"")</f>
        <v>MATERIAIS DE CONSUMO NÃO ACADÊMICOS</v>
      </c>
      <c r="H388" s="33" t="str">
        <f>IFERROR(VLOOKUP($B388,'Tabelas auxiliares'!$A$65:$C$102,3,FALSE),"")</f>
        <v>ALMOXARIFADO VIRTUAL/ CARIMBOS/ INSUMOS IMPRESSORA PLOTTER E IMPRESSORA 3D/MATERIAL DE SAÚDE (Ex. PROAP, DSQV, EPI) / MATERIAL DE EXPEDIENTE /MATERIAL ESPORTIVO /TINTAS</v>
      </c>
      <c r="I388" s="235" t="s">
        <v>2824</v>
      </c>
      <c r="J388" s="235" t="s">
        <v>2825</v>
      </c>
      <c r="K388" s="235" t="s">
        <v>2826</v>
      </c>
      <c r="L388" s="235" t="s">
        <v>2827</v>
      </c>
      <c r="M388" s="235" t="s">
        <v>2828</v>
      </c>
      <c r="N388" s="235" t="s">
        <v>154</v>
      </c>
      <c r="O388" s="235" t="s">
        <v>155</v>
      </c>
      <c r="P388" s="235" t="s">
        <v>188</v>
      </c>
      <c r="Q388" s="235" t="s">
        <v>156</v>
      </c>
      <c r="R388" s="235" t="s">
        <v>153</v>
      </c>
      <c r="S388" s="235" t="s">
        <v>107</v>
      </c>
      <c r="T388" s="235" t="s">
        <v>152</v>
      </c>
      <c r="U388" s="235" t="s">
        <v>106</v>
      </c>
      <c r="V388" s="235" t="s">
        <v>2667</v>
      </c>
      <c r="W388" s="235" t="s">
        <v>2668</v>
      </c>
      <c r="X388" s="33" t="str">
        <f t="shared" ref="X388:X451" si="6">LEFT(V388,1)</f>
        <v>3</v>
      </c>
      <c r="Y388" s="33" t="str">
        <f>IF(T388="","",IF(AND(T388&lt;&gt;'Tabelas auxiliares'!$B$239,T388&lt;&gt;'Tabelas auxiliares'!$B$240),"FOLHA DE PESSOAL",IF(X388='Tabelas auxiliares'!$A$240,"CUSTEIO",IF(X388='Tabelas auxiliares'!$A$239,"INVESTIMENTO","ERRO - VERIFICAR"))))</f>
        <v>CUSTEIO</v>
      </c>
      <c r="Z388" s="237">
        <v>3783</v>
      </c>
      <c r="AA388" s="237">
        <v>3783</v>
      </c>
      <c r="AB388" s="236"/>
      <c r="AC388" s="236"/>
    </row>
    <row r="389" spans="1:29" x14ac:dyDescent="0.25">
      <c r="A389" s="234" t="s">
        <v>459</v>
      </c>
      <c r="B389" s="54" t="s">
        <v>286</v>
      </c>
      <c r="C389" s="54" t="s">
        <v>460</v>
      </c>
      <c r="D389" t="s">
        <v>81</v>
      </c>
      <c r="E389" t="s">
        <v>105</v>
      </c>
      <c r="F389" s="33" t="str">
        <f>IFERROR(VLOOKUP(D389,'Tabelas auxiliares'!$A$3:$B$61,2,FALSE),"")</f>
        <v>SUGEPE - SUPERINTENDÊNCIA DE GESTÃO DE PESSOAS</v>
      </c>
      <c r="G389" s="33" t="str">
        <f>IFERROR(VLOOKUP($B389,'Tabelas auxiliares'!$A$65:$C$102,2,FALSE),"")</f>
        <v>MATERIAIS DE CONSUMO NÃO ACADÊMICOS</v>
      </c>
      <c r="H389" s="33" t="str">
        <f>IFERROR(VLOOKUP($B389,'Tabelas auxiliares'!$A$65:$C$102,3,FALSE),"")</f>
        <v>ALMOXARIFADO VIRTUAL/ CARIMBOS/ INSUMOS IMPRESSORA PLOTTER E IMPRESSORA 3D/MATERIAL DE SAÚDE (Ex. PROAP, DSQV, EPI) / MATERIAL DE EXPEDIENTE /MATERIAL ESPORTIVO /TINTAS</v>
      </c>
      <c r="I389" s="235" t="s">
        <v>2824</v>
      </c>
      <c r="J389" s="235" t="s">
        <v>2825</v>
      </c>
      <c r="K389" s="235" t="s">
        <v>2829</v>
      </c>
      <c r="L389" s="235" t="s">
        <v>2827</v>
      </c>
      <c r="M389" s="235" t="s">
        <v>2828</v>
      </c>
      <c r="N389" s="235" t="s">
        <v>154</v>
      </c>
      <c r="O389" s="235" t="s">
        <v>155</v>
      </c>
      <c r="P389" s="235" t="s">
        <v>188</v>
      </c>
      <c r="Q389" s="235" t="s">
        <v>156</v>
      </c>
      <c r="R389" s="235" t="s">
        <v>153</v>
      </c>
      <c r="S389" s="235" t="s">
        <v>107</v>
      </c>
      <c r="T389" s="235" t="s">
        <v>152</v>
      </c>
      <c r="U389" s="235" t="s">
        <v>106</v>
      </c>
      <c r="V389" s="235" t="s">
        <v>1584</v>
      </c>
      <c r="W389" s="235" t="s">
        <v>1585</v>
      </c>
      <c r="X389" s="33" t="str">
        <f t="shared" si="6"/>
        <v>3</v>
      </c>
      <c r="Y389" s="33" t="str">
        <f>IF(T389="","",IF(AND(T389&lt;&gt;'Tabelas auxiliares'!$B$239,T389&lt;&gt;'Tabelas auxiliares'!$B$240),"FOLHA DE PESSOAL",IF(X389='Tabelas auxiliares'!$A$240,"CUSTEIO",IF(X389='Tabelas auxiliares'!$A$239,"INVESTIMENTO","ERRO - VERIFICAR"))))</f>
        <v>CUSTEIO</v>
      </c>
      <c r="Z389" s="237">
        <v>3160</v>
      </c>
      <c r="AA389" s="237">
        <v>3160</v>
      </c>
      <c r="AB389" s="236"/>
      <c r="AC389" s="236"/>
    </row>
    <row r="390" spans="1:29" x14ac:dyDescent="0.25">
      <c r="A390" s="234" t="s">
        <v>459</v>
      </c>
      <c r="B390" s="54" t="s">
        <v>286</v>
      </c>
      <c r="C390" s="54" t="s">
        <v>460</v>
      </c>
      <c r="D390" t="s">
        <v>81</v>
      </c>
      <c r="E390" t="s">
        <v>105</v>
      </c>
      <c r="F390" s="33" t="str">
        <f>IFERROR(VLOOKUP(D390,'Tabelas auxiliares'!$A$3:$B$61,2,FALSE),"")</f>
        <v>SUGEPE - SUPERINTENDÊNCIA DE GESTÃO DE PESSOAS</v>
      </c>
      <c r="G390" s="33" t="str">
        <f>IFERROR(VLOOKUP($B390,'Tabelas auxiliares'!$A$65:$C$102,2,FALSE),"")</f>
        <v>MATERIAIS DE CONSUMO NÃO ACADÊMICOS</v>
      </c>
      <c r="H390" s="33" t="str">
        <f>IFERROR(VLOOKUP($B390,'Tabelas auxiliares'!$A$65:$C$102,3,FALSE),"")</f>
        <v>ALMOXARIFADO VIRTUAL/ CARIMBOS/ INSUMOS IMPRESSORA PLOTTER E IMPRESSORA 3D/MATERIAL DE SAÚDE (Ex. PROAP, DSQV, EPI) / MATERIAL DE EXPEDIENTE /MATERIAL ESPORTIVO /TINTAS</v>
      </c>
      <c r="I390" s="235" t="s">
        <v>2207</v>
      </c>
      <c r="J390" s="235" t="s">
        <v>2830</v>
      </c>
      <c r="K390" s="235" t="s">
        <v>2831</v>
      </c>
      <c r="L390" s="235" t="s">
        <v>2832</v>
      </c>
      <c r="M390" s="235" t="s">
        <v>2833</v>
      </c>
      <c r="N390" s="235" t="s">
        <v>154</v>
      </c>
      <c r="O390" s="235" t="s">
        <v>155</v>
      </c>
      <c r="P390" s="235" t="s">
        <v>188</v>
      </c>
      <c r="Q390" s="235" t="s">
        <v>156</v>
      </c>
      <c r="R390" s="235" t="s">
        <v>153</v>
      </c>
      <c r="S390" s="235" t="s">
        <v>107</v>
      </c>
      <c r="T390" s="235" t="s">
        <v>152</v>
      </c>
      <c r="U390" s="235" t="s">
        <v>106</v>
      </c>
      <c r="V390" s="235" t="s">
        <v>1564</v>
      </c>
      <c r="W390" s="235" t="s">
        <v>1565</v>
      </c>
      <c r="X390" s="33" t="str">
        <f t="shared" si="6"/>
        <v>3</v>
      </c>
      <c r="Y390" s="33" t="str">
        <f>IF(T390="","",IF(AND(T390&lt;&gt;'Tabelas auxiliares'!$B$239,T390&lt;&gt;'Tabelas auxiliares'!$B$240),"FOLHA DE PESSOAL",IF(X390='Tabelas auxiliares'!$A$240,"CUSTEIO",IF(X390='Tabelas auxiliares'!$A$239,"INVESTIMENTO","ERRO - VERIFICAR"))))</f>
        <v>CUSTEIO</v>
      </c>
      <c r="Z390" s="237">
        <v>27596.799999999999</v>
      </c>
      <c r="AA390" s="237">
        <v>27596.799999999999</v>
      </c>
      <c r="AB390" s="236"/>
      <c r="AC390" s="236"/>
    </row>
    <row r="391" spans="1:29" x14ac:dyDescent="0.25">
      <c r="A391" s="234" t="s">
        <v>459</v>
      </c>
      <c r="B391" s="54" t="s">
        <v>286</v>
      </c>
      <c r="C391" s="54" t="s">
        <v>460</v>
      </c>
      <c r="D391" t="s">
        <v>81</v>
      </c>
      <c r="E391" t="s">
        <v>105</v>
      </c>
      <c r="F391" s="33" t="str">
        <f>IFERROR(VLOOKUP(D391,'Tabelas auxiliares'!$A$3:$B$61,2,FALSE),"")</f>
        <v>SUGEPE - SUPERINTENDÊNCIA DE GESTÃO DE PESSOAS</v>
      </c>
      <c r="G391" s="33" t="str">
        <f>IFERROR(VLOOKUP($B391,'Tabelas auxiliares'!$A$65:$C$102,2,FALSE),"")</f>
        <v>MATERIAIS DE CONSUMO NÃO ACADÊMICOS</v>
      </c>
      <c r="H391" s="33" t="str">
        <f>IFERROR(VLOOKUP($B391,'Tabelas auxiliares'!$A$65:$C$102,3,FALSE),"")</f>
        <v>ALMOXARIFADO VIRTUAL/ CARIMBOS/ INSUMOS IMPRESSORA PLOTTER E IMPRESSORA 3D/MATERIAL DE SAÚDE (Ex. PROAP, DSQV, EPI) / MATERIAL DE EXPEDIENTE /MATERIAL ESPORTIVO /TINTAS</v>
      </c>
      <c r="I391" s="235" t="s">
        <v>2834</v>
      </c>
      <c r="J391" s="235" t="s">
        <v>2830</v>
      </c>
      <c r="K391" s="235" t="s">
        <v>2835</v>
      </c>
      <c r="L391" s="235" t="s">
        <v>2832</v>
      </c>
      <c r="M391" s="235" t="s">
        <v>2836</v>
      </c>
      <c r="N391" s="235" t="s">
        <v>154</v>
      </c>
      <c r="O391" s="235" t="s">
        <v>155</v>
      </c>
      <c r="P391" s="235" t="s">
        <v>188</v>
      </c>
      <c r="Q391" s="235" t="s">
        <v>156</v>
      </c>
      <c r="R391" s="235" t="s">
        <v>153</v>
      </c>
      <c r="S391" s="235" t="s">
        <v>107</v>
      </c>
      <c r="T391" s="235" t="s">
        <v>152</v>
      </c>
      <c r="U391" s="235" t="s">
        <v>106</v>
      </c>
      <c r="V391" s="235" t="s">
        <v>1564</v>
      </c>
      <c r="W391" s="235" t="s">
        <v>1565</v>
      </c>
      <c r="X391" s="33" t="str">
        <f t="shared" si="6"/>
        <v>3</v>
      </c>
      <c r="Y391" s="33" t="str">
        <f>IF(T391="","",IF(AND(T391&lt;&gt;'Tabelas auxiliares'!$B$239,T391&lt;&gt;'Tabelas auxiliares'!$B$240),"FOLHA DE PESSOAL",IF(X391='Tabelas auxiliares'!$A$240,"CUSTEIO",IF(X391='Tabelas auxiliares'!$A$239,"INVESTIMENTO","ERRO - VERIFICAR"))))</f>
        <v>CUSTEIO</v>
      </c>
      <c r="Z391" s="237">
        <v>2800</v>
      </c>
      <c r="AA391" s="237">
        <v>2800</v>
      </c>
      <c r="AB391" s="236"/>
      <c r="AC391" s="236"/>
    </row>
    <row r="392" spans="1:29" x14ac:dyDescent="0.25">
      <c r="A392" s="234" t="s">
        <v>459</v>
      </c>
      <c r="B392" s="54" t="s">
        <v>286</v>
      </c>
      <c r="C392" s="54" t="s">
        <v>460</v>
      </c>
      <c r="D392" t="s">
        <v>81</v>
      </c>
      <c r="E392" t="s">
        <v>105</v>
      </c>
      <c r="F392" s="33" t="str">
        <f>IFERROR(VLOOKUP(D392,'Tabelas auxiliares'!$A$3:$B$61,2,FALSE),"")</f>
        <v>SUGEPE - SUPERINTENDÊNCIA DE GESTÃO DE PESSOAS</v>
      </c>
      <c r="G392" s="33" t="str">
        <f>IFERROR(VLOOKUP($B392,'Tabelas auxiliares'!$A$65:$C$102,2,FALSE),"")</f>
        <v>MATERIAIS DE CONSUMO NÃO ACADÊMICOS</v>
      </c>
      <c r="H392" s="33" t="str">
        <f>IFERROR(VLOOKUP($B392,'Tabelas auxiliares'!$A$65:$C$102,3,FALSE),"")</f>
        <v>ALMOXARIFADO VIRTUAL/ CARIMBOS/ INSUMOS IMPRESSORA PLOTTER E IMPRESSORA 3D/MATERIAL DE SAÚDE (Ex. PROAP, DSQV, EPI) / MATERIAL DE EXPEDIENTE /MATERIAL ESPORTIVO /TINTAS</v>
      </c>
      <c r="I392" s="235" t="s">
        <v>2837</v>
      </c>
      <c r="J392" s="235" t="s">
        <v>2838</v>
      </c>
      <c r="K392" s="235" t="s">
        <v>2839</v>
      </c>
      <c r="L392" s="235" t="s">
        <v>2840</v>
      </c>
      <c r="M392" s="235" t="s">
        <v>2841</v>
      </c>
      <c r="N392" s="235" t="s">
        <v>154</v>
      </c>
      <c r="O392" s="235" t="s">
        <v>155</v>
      </c>
      <c r="P392" s="235" t="s">
        <v>188</v>
      </c>
      <c r="Q392" s="235" t="s">
        <v>156</v>
      </c>
      <c r="R392" s="235" t="s">
        <v>153</v>
      </c>
      <c r="S392" s="235" t="s">
        <v>107</v>
      </c>
      <c r="T392" s="235" t="s">
        <v>152</v>
      </c>
      <c r="U392" s="235" t="s">
        <v>106</v>
      </c>
      <c r="V392" s="235" t="s">
        <v>2811</v>
      </c>
      <c r="W392" s="235" t="s">
        <v>2812</v>
      </c>
      <c r="X392" s="33" t="str">
        <f t="shared" si="6"/>
        <v>3</v>
      </c>
      <c r="Y392" s="33" t="str">
        <f>IF(T392="","",IF(AND(T392&lt;&gt;'Tabelas auxiliares'!$B$239,T392&lt;&gt;'Tabelas auxiliares'!$B$240),"FOLHA DE PESSOAL",IF(X392='Tabelas auxiliares'!$A$240,"CUSTEIO",IF(X392='Tabelas auxiliares'!$A$239,"INVESTIMENTO","ERRO - VERIFICAR"))))</f>
        <v>CUSTEIO</v>
      </c>
      <c r="Z392" s="237">
        <v>630</v>
      </c>
      <c r="AA392" s="237">
        <v>630</v>
      </c>
      <c r="AB392" s="236"/>
      <c r="AC392" s="236"/>
    </row>
    <row r="393" spans="1:29" x14ac:dyDescent="0.25">
      <c r="A393" s="234" t="s">
        <v>459</v>
      </c>
      <c r="B393" s="54" t="s">
        <v>286</v>
      </c>
      <c r="C393" s="54" t="s">
        <v>460</v>
      </c>
      <c r="D393" t="s">
        <v>81</v>
      </c>
      <c r="E393" t="s">
        <v>105</v>
      </c>
      <c r="F393" s="33" t="str">
        <f>IFERROR(VLOOKUP(D393,'Tabelas auxiliares'!$A$3:$B$61,2,FALSE),"")</f>
        <v>SUGEPE - SUPERINTENDÊNCIA DE GESTÃO DE PESSOAS</v>
      </c>
      <c r="G393" s="33" t="str">
        <f>IFERROR(VLOOKUP($B393,'Tabelas auxiliares'!$A$65:$C$102,2,FALSE),"")</f>
        <v>MATERIAIS DE CONSUMO NÃO ACADÊMICOS</v>
      </c>
      <c r="H393" s="33" t="str">
        <f>IFERROR(VLOOKUP($B393,'Tabelas auxiliares'!$A$65:$C$102,3,FALSE),"")</f>
        <v>ALMOXARIFADO VIRTUAL/ CARIMBOS/ INSUMOS IMPRESSORA PLOTTER E IMPRESSORA 3D/MATERIAL DE SAÚDE (Ex. PROAP, DSQV, EPI) / MATERIAL DE EXPEDIENTE /MATERIAL ESPORTIVO /TINTAS</v>
      </c>
      <c r="I393" s="235" t="s">
        <v>1786</v>
      </c>
      <c r="J393" s="235" t="s">
        <v>2830</v>
      </c>
      <c r="K393" s="235" t="s">
        <v>2842</v>
      </c>
      <c r="L393" s="235" t="s">
        <v>2843</v>
      </c>
      <c r="M393" s="235" t="s">
        <v>2833</v>
      </c>
      <c r="N393" s="235" t="s">
        <v>154</v>
      </c>
      <c r="O393" s="235" t="s">
        <v>155</v>
      </c>
      <c r="P393" s="235" t="s">
        <v>188</v>
      </c>
      <c r="Q393" s="235" t="s">
        <v>156</v>
      </c>
      <c r="R393" s="235" t="s">
        <v>153</v>
      </c>
      <c r="S393" s="235" t="s">
        <v>107</v>
      </c>
      <c r="T393" s="235" t="s">
        <v>152</v>
      </c>
      <c r="U393" s="235" t="s">
        <v>106</v>
      </c>
      <c r="V393" s="235" t="s">
        <v>1564</v>
      </c>
      <c r="W393" s="235" t="s">
        <v>1565</v>
      </c>
      <c r="X393" s="33" t="str">
        <f t="shared" si="6"/>
        <v>3</v>
      </c>
      <c r="Y393" s="33" t="str">
        <f>IF(T393="","",IF(AND(T393&lt;&gt;'Tabelas auxiliares'!$B$239,T393&lt;&gt;'Tabelas auxiliares'!$B$240),"FOLHA DE PESSOAL",IF(X393='Tabelas auxiliares'!$A$240,"CUSTEIO",IF(X393='Tabelas auxiliares'!$A$239,"INVESTIMENTO","ERRO - VERIFICAR"))))</f>
        <v>CUSTEIO</v>
      </c>
      <c r="Z393" s="237">
        <v>34236.080000000002</v>
      </c>
      <c r="AA393" s="237">
        <v>34236.080000000002</v>
      </c>
      <c r="AB393" s="236"/>
      <c r="AC393" s="236"/>
    </row>
    <row r="394" spans="1:29" x14ac:dyDescent="0.25">
      <c r="A394" s="234" t="s">
        <v>459</v>
      </c>
      <c r="B394" s="54" t="s">
        <v>287</v>
      </c>
      <c r="C394" s="54" t="s">
        <v>460</v>
      </c>
      <c r="D394" t="s">
        <v>28</v>
      </c>
      <c r="E394" t="s">
        <v>105</v>
      </c>
      <c r="F394" s="33" t="str">
        <f>IFERROR(VLOOKUP(D394,'Tabelas auxiliares'!$A$3:$B$61,2,FALSE),"")</f>
        <v>PU - PREFEITURA UNIVERSITÁRIA</v>
      </c>
      <c r="G394" s="33" t="str">
        <f>IFERROR(VLOOKUP($B394,'Tabelas auxiliares'!$A$65:$C$102,2,FALSE),"")</f>
        <v>MANUTENÇÃO</v>
      </c>
      <c r="H394" s="33" t="str">
        <f>IFERROR(VLOOKUP($B394,'Tabelas auxiliares'!$A$65:$C$102,3,FALSE),"")</f>
        <v>GERENCIAMENTO ALMOXARIFADO / AR CONDICIONADO / COMBATE INCÊNDIO / CORTINAS / ELEVADORES / GERADORES DE ENERGIA / HIDRÁULICA / IMÓVEIS / INSTALAÇÕES ELÉTRICAS  / JARDINAGEM / MANUTENÇÃO PREDIAL / DESINSETIZAÇÃO / CHAVEIRO / INVENTÁRIO PATRIMONIAL/EQUIPAMENTOS ACADEMIA</v>
      </c>
      <c r="I394" s="235" t="s">
        <v>2844</v>
      </c>
      <c r="J394" s="235" t="s">
        <v>2845</v>
      </c>
      <c r="K394" s="235" t="s">
        <v>2846</v>
      </c>
      <c r="L394" s="235" t="s">
        <v>2847</v>
      </c>
      <c r="M394" s="235" t="s">
        <v>2848</v>
      </c>
      <c r="N394" s="235" t="s">
        <v>154</v>
      </c>
      <c r="O394" s="235" t="s">
        <v>155</v>
      </c>
      <c r="P394" s="235" t="s">
        <v>188</v>
      </c>
      <c r="Q394" s="235" t="s">
        <v>156</v>
      </c>
      <c r="R394" s="235" t="s">
        <v>153</v>
      </c>
      <c r="S394" s="235" t="s">
        <v>107</v>
      </c>
      <c r="T394" s="235" t="s">
        <v>152</v>
      </c>
      <c r="U394" s="235" t="s">
        <v>106</v>
      </c>
      <c r="V394" s="235" t="s">
        <v>1591</v>
      </c>
      <c r="W394" s="235" t="s">
        <v>1592</v>
      </c>
      <c r="X394" s="33" t="str">
        <f t="shared" si="6"/>
        <v>3</v>
      </c>
      <c r="Y394" s="33" t="str">
        <f>IF(T394="","",IF(AND(T394&lt;&gt;'Tabelas auxiliares'!$B$239,T394&lt;&gt;'Tabelas auxiliares'!$B$240),"FOLHA DE PESSOAL",IF(X394='Tabelas auxiliares'!$A$240,"CUSTEIO",IF(X394='Tabelas auxiliares'!$A$239,"INVESTIMENTO","ERRO - VERIFICAR"))))</f>
        <v>CUSTEIO</v>
      </c>
      <c r="Z394" s="237">
        <v>97881.54</v>
      </c>
      <c r="AA394" s="237">
        <v>97881.54</v>
      </c>
      <c r="AB394" s="236"/>
      <c r="AC394" s="236"/>
    </row>
    <row r="395" spans="1:29" x14ac:dyDescent="0.25">
      <c r="A395" s="234" t="s">
        <v>459</v>
      </c>
      <c r="B395" s="54" t="s">
        <v>287</v>
      </c>
      <c r="C395" s="54" t="s">
        <v>460</v>
      </c>
      <c r="D395" t="s">
        <v>28</v>
      </c>
      <c r="E395" t="s">
        <v>105</v>
      </c>
      <c r="F395" s="33" t="str">
        <f>IFERROR(VLOOKUP(D395,'Tabelas auxiliares'!$A$3:$B$61,2,FALSE),"")</f>
        <v>PU - PREFEITURA UNIVERSITÁRIA</v>
      </c>
      <c r="G395" s="33" t="str">
        <f>IFERROR(VLOOKUP($B395,'Tabelas auxiliares'!$A$65:$C$102,2,FALSE),"")</f>
        <v>MANUTENÇÃO</v>
      </c>
      <c r="H395" s="33" t="str">
        <f>IFERROR(VLOOKUP($B395,'Tabelas auxiliares'!$A$65:$C$102,3,FALSE),"")</f>
        <v>GERENCIAMENTO ALMOXARIFADO / AR CONDICIONADO / COMBATE INCÊNDIO / CORTINAS / ELEVADORES / GERADORES DE ENERGIA / HIDRÁULICA / IMÓVEIS / INSTALAÇÕES ELÉTRICAS  / JARDINAGEM / MANUTENÇÃO PREDIAL / DESINSETIZAÇÃO / CHAVEIRO / INVENTÁRIO PATRIMONIAL/EQUIPAMENTOS ACADEMIA</v>
      </c>
      <c r="I395" s="235" t="s">
        <v>2849</v>
      </c>
      <c r="J395" s="235" t="s">
        <v>2850</v>
      </c>
      <c r="K395" s="235" t="s">
        <v>2851</v>
      </c>
      <c r="L395" s="235" t="s">
        <v>2852</v>
      </c>
      <c r="M395" s="235" t="s">
        <v>2853</v>
      </c>
      <c r="N395" s="235" t="s">
        <v>154</v>
      </c>
      <c r="O395" s="235" t="s">
        <v>155</v>
      </c>
      <c r="P395" s="235" t="s">
        <v>188</v>
      </c>
      <c r="Q395" s="235" t="s">
        <v>156</v>
      </c>
      <c r="R395" s="235" t="s">
        <v>153</v>
      </c>
      <c r="S395" s="235" t="s">
        <v>107</v>
      </c>
      <c r="T395" s="235" t="s">
        <v>152</v>
      </c>
      <c r="U395" s="235" t="s">
        <v>106</v>
      </c>
      <c r="V395" s="235" t="s">
        <v>1591</v>
      </c>
      <c r="W395" s="235" t="s">
        <v>1592</v>
      </c>
      <c r="X395" s="33" t="str">
        <f t="shared" si="6"/>
        <v>3</v>
      </c>
      <c r="Y395" s="33" t="str">
        <f>IF(T395="","",IF(AND(T395&lt;&gt;'Tabelas auxiliares'!$B$239,T395&lt;&gt;'Tabelas auxiliares'!$B$240),"FOLHA DE PESSOAL",IF(X395='Tabelas auxiliares'!$A$240,"CUSTEIO",IF(X395='Tabelas auxiliares'!$A$239,"INVESTIMENTO","ERRO - VERIFICAR"))))</f>
        <v>CUSTEIO</v>
      </c>
      <c r="Z395" s="237">
        <v>6857.96</v>
      </c>
      <c r="AA395" s="237">
        <v>6857.96</v>
      </c>
      <c r="AB395" s="236"/>
      <c r="AC395" s="236"/>
    </row>
    <row r="396" spans="1:29" x14ac:dyDescent="0.25">
      <c r="A396" s="234" t="s">
        <v>459</v>
      </c>
      <c r="B396" s="54" t="s">
        <v>287</v>
      </c>
      <c r="C396" s="54" t="s">
        <v>460</v>
      </c>
      <c r="D396" t="s">
        <v>28</v>
      </c>
      <c r="E396" t="s">
        <v>105</v>
      </c>
      <c r="F396" s="33" t="str">
        <f>IFERROR(VLOOKUP(D396,'Tabelas auxiliares'!$A$3:$B$61,2,FALSE),"")</f>
        <v>PU - PREFEITURA UNIVERSITÁRIA</v>
      </c>
      <c r="G396" s="33" t="str">
        <f>IFERROR(VLOOKUP($B396,'Tabelas auxiliares'!$A$65:$C$102,2,FALSE),"")</f>
        <v>MANUTENÇÃO</v>
      </c>
      <c r="H396" s="33" t="str">
        <f>IFERROR(VLOOKUP($B396,'Tabelas auxiliares'!$A$65:$C$102,3,FALSE),"")</f>
        <v>GERENCIAMENTO ALMOXARIFADO / AR CONDICIONADO / COMBATE INCÊNDIO / CORTINAS / ELEVADORES / GERADORES DE ENERGIA / HIDRÁULICA / IMÓVEIS / INSTALAÇÕES ELÉTRICAS  / JARDINAGEM / MANUTENÇÃO PREDIAL / DESINSETIZAÇÃO / CHAVEIRO / INVENTÁRIO PATRIMONIAL/EQUIPAMENTOS ACADEMIA</v>
      </c>
      <c r="I396" s="235" t="s">
        <v>2854</v>
      </c>
      <c r="J396" s="235" t="s">
        <v>2855</v>
      </c>
      <c r="K396" s="235" t="s">
        <v>2856</v>
      </c>
      <c r="L396" s="235" t="s">
        <v>2857</v>
      </c>
      <c r="M396" s="235" t="s">
        <v>2858</v>
      </c>
      <c r="N396" s="235" t="s">
        <v>154</v>
      </c>
      <c r="O396" s="235" t="s">
        <v>155</v>
      </c>
      <c r="P396" s="235" t="s">
        <v>188</v>
      </c>
      <c r="Q396" s="235" t="s">
        <v>156</v>
      </c>
      <c r="R396" s="235" t="s">
        <v>153</v>
      </c>
      <c r="S396" s="235" t="s">
        <v>107</v>
      </c>
      <c r="T396" s="235" t="s">
        <v>152</v>
      </c>
      <c r="U396" s="235" t="s">
        <v>106</v>
      </c>
      <c r="V396" s="235" t="s">
        <v>1584</v>
      </c>
      <c r="W396" s="235" t="s">
        <v>1585</v>
      </c>
      <c r="X396" s="33" t="str">
        <f t="shared" si="6"/>
        <v>3</v>
      </c>
      <c r="Y396" s="33" t="str">
        <f>IF(T396="","",IF(AND(T396&lt;&gt;'Tabelas auxiliares'!$B$239,T396&lt;&gt;'Tabelas auxiliares'!$B$240),"FOLHA DE PESSOAL",IF(X396='Tabelas auxiliares'!$A$240,"CUSTEIO",IF(X396='Tabelas auxiliares'!$A$239,"INVESTIMENTO","ERRO - VERIFICAR"))))</f>
        <v>CUSTEIO</v>
      </c>
      <c r="Z396" s="237">
        <v>4729.75</v>
      </c>
      <c r="AA396" s="237">
        <v>4729.75</v>
      </c>
      <c r="AB396" s="236"/>
      <c r="AC396" s="236"/>
    </row>
    <row r="397" spans="1:29" x14ac:dyDescent="0.25">
      <c r="A397" s="234" t="s">
        <v>459</v>
      </c>
      <c r="B397" s="54" t="s">
        <v>287</v>
      </c>
      <c r="C397" s="54" t="s">
        <v>460</v>
      </c>
      <c r="D397" t="s">
        <v>28</v>
      </c>
      <c r="E397" t="s">
        <v>105</v>
      </c>
      <c r="F397" s="33" t="str">
        <f>IFERROR(VLOOKUP(D397,'Tabelas auxiliares'!$A$3:$B$61,2,FALSE),"")</f>
        <v>PU - PREFEITURA UNIVERSITÁRIA</v>
      </c>
      <c r="G397" s="33" t="str">
        <f>IFERROR(VLOOKUP($B397,'Tabelas auxiliares'!$A$65:$C$102,2,FALSE),"")</f>
        <v>MANUTENÇÃO</v>
      </c>
      <c r="H397" s="33" t="str">
        <f>IFERROR(VLOOKUP($B397,'Tabelas auxiliares'!$A$65:$C$102,3,FALSE),"")</f>
        <v>GERENCIAMENTO ALMOXARIFADO / AR CONDICIONADO / COMBATE INCÊNDIO / CORTINAS / ELEVADORES / GERADORES DE ENERGIA / HIDRÁULICA / IMÓVEIS / INSTALAÇÕES ELÉTRICAS  / JARDINAGEM / MANUTENÇÃO PREDIAL / DESINSETIZAÇÃO / CHAVEIRO / INVENTÁRIO PATRIMONIAL/EQUIPAMENTOS ACADEMIA</v>
      </c>
      <c r="I397" s="235" t="s">
        <v>2859</v>
      </c>
      <c r="J397" s="235" t="s">
        <v>1597</v>
      </c>
      <c r="K397" s="235" t="s">
        <v>2860</v>
      </c>
      <c r="L397" s="235" t="s">
        <v>1599</v>
      </c>
      <c r="M397" s="235" t="s">
        <v>1600</v>
      </c>
      <c r="N397" s="235" t="s">
        <v>154</v>
      </c>
      <c r="O397" s="235" t="s">
        <v>155</v>
      </c>
      <c r="P397" s="235" t="s">
        <v>188</v>
      </c>
      <c r="Q397" s="235" t="s">
        <v>156</v>
      </c>
      <c r="R397" s="235" t="s">
        <v>153</v>
      </c>
      <c r="S397" s="235" t="s">
        <v>107</v>
      </c>
      <c r="T397" s="235" t="s">
        <v>152</v>
      </c>
      <c r="U397" s="235" t="s">
        <v>106</v>
      </c>
      <c r="V397" s="235" t="s">
        <v>1584</v>
      </c>
      <c r="W397" s="235" t="s">
        <v>1585</v>
      </c>
      <c r="X397" s="33" t="str">
        <f t="shared" si="6"/>
        <v>3</v>
      </c>
      <c r="Y397" s="33" t="str">
        <f>IF(T397="","",IF(AND(T397&lt;&gt;'Tabelas auxiliares'!$B$239,T397&lt;&gt;'Tabelas auxiliares'!$B$240),"FOLHA DE PESSOAL",IF(X397='Tabelas auxiliares'!$A$240,"CUSTEIO",IF(X397='Tabelas auxiliares'!$A$239,"INVESTIMENTO","ERRO - VERIFICAR"))))</f>
        <v>CUSTEIO</v>
      </c>
      <c r="Z397" s="237">
        <v>20799.830000000002</v>
      </c>
      <c r="AA397" s="236"/>
      <c r="AB397" s="236"/>
      <c r="AC397" s="237">
        <v>20799.830000000002</v>
      </c>
    </row>
    <row r="398" spans="1:29" x14ac:dyDescent="0.25">
      <c r="A398" s="234" t="s">
        <v>459</v>
      </c>
      <c r="B398" s="54" t="s">
        <v>287</v>
      </c>
      <c r="C398" s="54" t="s">
        <v>460</v>
      </c>
      <c r="D398" t="s">
        <v>28</v>
      </c>
      <c r="E398" t="s">
        <v>105</v>
      </c>
      <c r="F398" s="33" t="str">
        <f>IFERROR(VLOOKUP(D398,'Tabelas auxiliares'!$A$3:$B$61,2,FALSE),"")</f>
        <v>PU - PREFEITURA UNIVERSITÁRIA</v>
      </c>
      <c r="G398" s="33" t="str">
        <f>IFERROR(VLOOKUP($B398,'Tabelas auxiliares'!$A$65:$C$102,2,FALSE),"")</f>
        <v>MANUTENÇÃO</v>
      </c>
      <c r="H398" s="33" t="str">
        <f>IFERROR(VLOOKUP($B398,'Tabelas auxiliares'!$A$65:$C$102,3,FALSE),"")</f>
        <v>GERENCIAMENTO ALMOXARIFADO / AR CONDICIONADO / COMBATE INCÊNDIO / CORTINAS / ELEVADORES / GERADORES DE ENERGIA / HIDRÁULICA / IMÓVEIS / INSTALAÇÕES ELÉTRICAS  / JARDINAGEM / MANUTENÇÃO PREDIAL / DESINSETIZAÇÃO / CHAVEIRO / INVENTÁRIO PATRIMONIAL/EQUIPAMENTOS ACADEMIA</v>
      </c>
      <c r="I398" s="235" t="s">
        <v>2861</v>
      </c>
      <c r="J398" s="235" t="s">
        <v>2797</v>
      </c>
      <c r="K398" s="235" t="s">
        <v>2862</v>
      </c>
      <c r="L398" s="235" t="s">
        <v>2863</v>
      </c>
      <c r="M398" s="235" t="s">
        <v>2800</v>
      </c>
      <c r="N398" s="235" t="s">
        <v>154</v>
      </c>
      <c r="O398" s="235" t="s">
        <v>155</v>
      </c>
      <c r="P398" s="235" t="s">
        <v>188</v>
      </c>
      <c r="Q398" s="235" t="s">
        <v>156</v>
      </c>
      <c r="R398" s="235" t="s">
        <v>153</v>
      </c>
      <c r="S398" s="235" t="s">
        <v>107</v>
      </c>
      <c r="T398" s="235" t="s">
        <v>152</v>
      </c>
      <c r="U398" s="235" t="s">
        <v>106</v>
      </c>
      <c r="V398" s="235" t="s">
        <v>1559</v>
      </c>
      <c r="W398" s="235" t="s">
        <v>1560</v>
      </c>
      <c r="X398" s="33" t="str">
        <f t="shared" si="6"/>
        <v>3</v>
      </c>
      <c r="Y398" s="33" t="str">
        <f>IF(T398="","",IF(AND(T398&lt;&gt;'Tabelas auxiliares'!$B$239,T398&lt;&gt;'Tabelas auxiliares'!$B$240),"FOLHA DE PESSOAL",IF(X398='Tabelas auxiliares'!$A$240,"CUSTEIO",IF(X398='Tabelas auxiliares'!$A$239,"INVESTIMENTO","ERRO - VERIFICAR"))))</f>
        <v>CUSTEIO</v>
      </c>
      <c r="Z398" s="237">
        <v>10260.67</v>
      </c>
      <c r="AA398" s="236"/>
      <c r="AB398" s="236"/>
      <c r="AC398" s="237">
        <v>10260.67</v>
      </c>
    </row>
    <row r="399" spans="1:29" x14ac:dyDescent="0.25">
      <c r="A399" s="234" t="s">
        <v>459</v>
      </c>
      <c r="B399" s="54" t="s">
        <v>287</v>
      </c>
      <c r="C399" s="54" t="s">
        <v>460</v>
      </c>
      <c r="D399" t="s">
        <v>28</v>
      </c>
      <c r="E399" t="s">
        <v>105</v>
      </c>
      <c r="F399" s="33" t="str">
        <f>IFERROR(VLOOKUP(D399,'Tabelas auxiliares'!$A$3:$B$61,2,FALSE),"")</f>
        <v>PU - PREFEITURA UNIVERSITÁRIA</v>
      </c>
      <c r="G399" s="33" t="str">
        <f>IFERROR(VLOOKUP($B399,'Tabelas auxiliares'!$A$65:$C$102,2,FALSE),"")</f>
        <v>MANUTENÇÃO</v>
      </c>
      <c r="H399" s="33" t="str">
        <f>IFERROR(VLOOKUP($B399,'Tabelas auxiliares'!$A$65:$C$102,3,FALSE),"")</f>
        <v>GERENCIAMENTO ALMOXARIFADO / AR CONDICIONADO / COMBATE INCÊNDIO / CORTINAS / ELEVADORES / GERADORES DE ENERGIA / HIDRÁULICA / IMÓVEIS / INSTALAÇÕES ELÉTRICAS  / JARDINAGEM / MANUTENÇÃO PREDIAL / DESINSETIZAÇÃO / CHAVEIRO / INVENTÁRIO PATRIMONIAL/EQUIPAMENTOS ACADEMIA</v>
      </c>
      <c r="I399" s="235" t="s">
        <v>2864</v>
      </c>
      <c r="J399" s="235" t="s">
        <v>1587</v>
      </c>
      <c r="K399" s="235" t="s">
        <v>2865</v>
      </c>
      <c r="L399" s="235" t="s">
        <v>2866</v>
      </c>
      <c r="M399" s="235" t="s">
        <v>1590</v>
      </c>
      <c r="N399" s="235" t="s">
        <v>154</v>
      </c>
      <c r="O399" s="235" t="s">
        <v>155</v>
      </c>
      <c r="P399" s="235" t="s">
        <v>188</v>
      </c>
      <c r="Q399" s="235" t="s">
        <v>156</v>
      </c>
      <c r="R399" s="235" t="s">
        <v>153</v>
      </c>
      <c r="S399" s="235" t="s">
        <v>107</v>
      </c>
      <c r="T399" s="235" t="s">
        <v>152</v>
      </c>
      <c r="U399" s="235" t="s">
        <v>106</v>
      </c>
      <c r="V399" s="235" t="s">
        <v>1591</v>
      </c>
      <c r="W399" s="235" t="s">
        <v>1592</v>
      </c>
      <c r="X399" s="33" t="str">
        <f t="shared" si="6"/>
        <v>3</v>
      </c>
      <c r="Y399" s="33" t="str">
        <f>IF(T399="","",IF(AND(T399&lt;&gt;'Tabelas auxiliares'!$B$239,T399&lt;&gt;'Tabelas auxiliares'!$B$240),"FOLHA DE PESSOAL",IF(X399='Tabelas auxiliares'!$A$240,"CUSTEIO",IF(X399='Tabelas auxiliares'!$A$239,"INVESTIMENTO","ERRO - VERIFICAR"))))</f>
        <v>CUSTEIO</v>
      </c>
      <c r="Z399" s="237">
        <v>5203.42</v>
      </c>
      <c r="AA399" s="236"/>
      <c r="AB399" s="236"/>
      <c r="AC399" s="237">
        <v>5203.42</v>
      </c>
    </row>
    <row r="400" spans="1:29" x14ac:dyDescent="0.25">
      <c r="A400" s="234" t="s">
        <v>459</v>
      </c>
      <c r="B400" s="54" t="s">
        <v>287</v>
      </c>
      <c r="C400" s="54" t="s">
        <v>460</v>
      </c>
      <c r="D400" t="s">
        <v>28</v>
      </c>
      <c r="E400" t="s">
        <v>105</v>
      </c>
      <c r="F400" s="33" t="str">
        <f>IFERROR(VLOOKUP(D400,'Tabelas auxiliares'!$A$3:$B$61,2,FALSE),"")</f>
        <v>PU - PREFEITURA UNIVERSITÁRIA</v>
      </c>
      <c r="G400" s="33" t="str">
        <f>IFERROR(VLOOKUP($B400,'Tabelas auxiliares'!$A$65:$C$102,2,FALSE),"")</f>
        <v>MANUTENÇÃO</v>
      </c>
      <c r="H400" s="33" t="str">
        <f>IFERROR(VLOOKUP($B400,'Tabelas auxiliares'!$A$65:$C$102,3,FALSE),"")</f>
        <v>GERENCIAMENTO ALMOXARIFADO / AR CONDICIONADO / COMBATE INCÊNDIO / CORTINAS / ELEVADORES / GERADORES DE ENERGIA / HIDRÁULICA / IMÓVEIS / INSTALAÇÕES ELÉTRICAS  / JARDINAGEM / MANUTENÇÃO PREDIAL / DESINSETIZAÇÃO / CHAVEIRO / INVENTÁRIO PATRIMONIAL/EQUIPAMENTOS ACADEMIA</v>
      </c>
      <c r="I400" s="235" t="s">
        <v>464</v>
      </c>
      <c r="J400" s="235" t="s">
        <v>1576</v>
      </c>
      <c r="K400" s="235" t="s">
        <v>2867</v>
      </c>
      <c r="L400" s="235" t="s">
        <v>1578</v>
      </c>
      <c r="M400" s="235" t="s">
        <v>1579</v>
      </c>
      <c r="N400" s="235" t="s">
        <v>154</v>
      </c>
      <c r="O400" s="235" t="s">
        <v>155</v>
      </c>
      <c r="P400" s="235" t="s">
        <v>188</v>
      </c>
      <c r="Q400" s="235" t="s">
        <v>156</v>
      </c>
      <c r="R400" s="235" t="s">
        <v>153</v>
      </c>
      <c r="S400" s="235" t="s">
        <v>107</v>
      </c>
      <c r="T400" s="235" t="s">
        <v>152</v>
      </c>
      <c r="U400" s="235" t="s">
        <v>106</v>
      </c>
      <c r="V400" s="235" t="s">
        <v>396</v>
      </c>
      <c r="W400" s="235" t="s">
        <v>377</v>
      </c>
      <c r="X400" s="33" t="str">
        <f t="shared" si="6"/>
        <v>3</v>
      </c>
      <c r="Y400" s="33" t="str">
        <f>IF(T400="","",IF(AND(T400&lt;&gt;'Tabelas auxiliares'!$B$239,T400&lt;&gt;'Tabelas auxiliares'!$B$240),"FOLHA DE PESSOAL",IF(X400='Tabelas auxiliares'!$A$240,"CUSTEIO",IF(X400='Tabelas auxiliares'!$A$239,"INVESTIMENTO","ERRO - VERIFICAR"))))</f>
        <v>CUSTEIO</v>
      </c>
      <c r="Z400" s="237">
        <v>49722.31</v>
      </c>
      <c r="AA400" s="236"/>
      <c r="AB400" s="236"/>
      <c r="AC400" s="237">
        <v>49722.31</v>
      </c>
    </row>
    <row r="401" spans="1:29" x14ac:dyDescent="0.25">
      <c r="A401" s="234" t="s">
        <v>459</v>
      </c>
      <c r="B401" s="54" t="s">
        <v>287</v>
      </c>
      <c r="C401" s="54" t="s">
        <v>460</v>
      </c>
      <c r="D401" t="s">
        <v>28</v>
      </c>
      <c r="E401" t="s">
        <v>105</v>
      </c>
      <c r="F401" s="33" t="str">
        <f>IFERROR(VLOOKUP(D401,'Tabelas auxiliares'!$A$3:$B$61,2,FALSE),"")</f>
        <v>PU - PREFEITURA UNIVERSITÁRIA</v>
      </c>
      <c r="G401" s="33" t="str">
        <f>IFERROR(VLOOKUP($B401,'Tabelas auxiliares'!$A$65:$C$102,2,FALSE),"")</f>
        <v>MANUTENÇÃO</v>
      </c>
      <c r="H401" s="33" t="str">
        <f>IFERROR(VLOOKUP($B401,'Tabelas auxiliares'!$A$65:$C$102,3,FALSE),"")</f>
        <v>GERENCIAMENTO ALMOXARIFADO / AR CONDICIONADO / COMBATE INCÊNDIO / CORTINAS / ELEVADORES / GERADORES DE ENERGIA / HIDRÁULICA / IMÓVEIS / INSTALAÇÕES ELÉTRICAS  / JARDINAGEM / MANUTENÇÃO PREDIAL / DESINSETIZAÇÃO / CHAVEIRO / INVENTÁRIO PATRIMONIAL/EQUIPAMENTOS ACADEMIA</v>
      </c>
      <c r="I401" s="235" t="s">
        <v>2868</v>
      </c>
      <c r="J401" s="235" t="s">
        <v>2797</v>
      </c>
      <c r="K401" s="235" t="s">
        <v>2869</v>
      </c>
      <c r="L401" s="235" t="s">
        <v>2799</v>
      </c>
      <c r="M401" s="235" t="s">
        <v>2800</v>
      </c>
      <c r="N401" s="235" t="s">
        <v>154</v>
      </c>
      <c r="O401" s="235" t="s">
        <v>155</v>
      </c>
      <c r="P401" s="235" t="s">
        <v>188</v>
      </c>
      <c r="Q401" s="235" t="s">
        <v>156</v>
      </c>
      <c r="R401" s="235" t="s">
        <v>153</v>
      </c>
      <c r="S401" s="235" t="s">
        <v>107</v>
      </c>
      <c r="T401" s="235" t="s">
        <v>152</v>
      </c>
      <c r="U401" s="235" t="s">
        <v>106</v>
      </c>
      <c r="V401" s="235" t="s">
        <v>1559</v>
      </c>
      <c r="W401" s="235" t="s">
        <v>1560</v>
      </c>
      <c r="X401" s="33" t="str">
        <f t="shared" si="6"/>
        <v>3</v>
      </c>
      <c r="Y401" s="33" t="str">
        <f>IF(T401="","",IF(AND(T401&lt;&gt;'Tabelas auxiliares'!$B$239,T401&lt;&gt;'Tabelas auxiliares'!$B$240),"FOLHA DE PESSOAL",IF(X401='Tabelas auxiliares'!$A$240,"CUSTEIO",IF(X401='Tabelas auxiliares'!$A$239,"INVESTIMENTO","ERRO - VERIFICAR"))))</f>
        <v>CUSTEIO</v>
      </c>
      <c r="Z401" s="237">
        <v>2826.01</v>
      </c>
      <c r="AA401" s="236"/>
      <c r="AB401" s="236"/>
      <c r="AC401" s="237">
        <v>2826.01</v>
      </c>
    </row>
    <row r="402" spans="1:29" x14ac:dyDescent="0.25">
      <c r="A402" s="234" t="s">
        <v>459</v>
      </c>
      <c r="B402" s="54" t="s">
        <v>287</v>
      </c>
      <c r="C402" s="54" t="s">
        <v>460</v>
      </c>
      <c r="D402" t="s">
        <v>28</v>
      </c>
      <c r="E402" t="s">
        <v>105</v>
      </c>
      <c r="F402" s="33" t="str">
        <f>IFERROR(VLOOKUP(D402,'Tabelas auxiliares'!$A$3:$B$61,2,FALSE),"")</f>
        <v>PU - PREFEITURA UNIVERSITÁRIA</v>
      </c>
      <c r="G402" s="33" t="str">
        <f>IFERROR(VLOOKUP($B402,'Tabelas auxiliares'!$A$65:$C$102,2,FALSE),"")</f>
        <v>MANUTENÇÃO</v>
      </c>
      <c r="H402" s="33" t="str">
        <f>IFERROR(VLOOKUP($B402,'Tabelas auxiliares'!$A$65:$C$102,3,FALSE),"")</f>
        <v>GERENCIAMENTO ALMOXARIFADO / AR CONDICIONADO / COMBATE INCÊNDIO / CORTINAS / ELEVADORES / GERADORES DE ENERGIA / HIDRÁULICA / IMÓVEIS / INSTALAÇÕES ELÉTRICAS  / JARDINAGEM / MANUTENÇÃO PREDIAL / DESINSETIZAÇÃO / CHAVEIRO / INVENTÁRIO PATRIMONIAL/EQUIPAMENTOS ACADEMIA</v>
      </c>
      <c r="I402" s="235" t="s">
        <v>2069</v>
      </c>
      <c r="J402" s="235" t="s">
        <v>1601</v>
      </c>
      <c r="K402" s="235" t="s">
        <v>2870</v>
      </c>
      <c r="L402" s="235" t="s">
        <v>1603</v>
      </c>
      <c r="M402" s="235" t="s">
        <v>1604</v>
      </c>
      <c r="N402" s="235" t="s">
        <v>154</v>
      </c>
      <c r="O402" s="235" t="s">
        <v>155</v>
      </c>
      <c r="P402" s="235" t="s">
        <v>188</v>
      </c>
      <c r="Q402" s="235" t="s">
        <v>156</v>
      </c>
      <c r="R402" s="235" t="s">
        <v>153</v>
      </c>
      <c r="S402" s="235" t="s">
        <v>107</v>
      </c>
      <c r="T402" s="235" t="s">
        <v>152</v>
      </c>
      <c r="U402" s="235" t="s">
        <v>106</v>
      </c>
      <c r="V402" s="235" t="s">
        <v>1591</v>
      </c>
      <c r="W402" s="235" t="s">
        <v>1592</v>
      </c>
      <c r="X402" s="33" t="str">
        <f t="shared" si="6"/>
        <v>3</v>
      </c>
      <c r="Y402" s="33" t="str">
        <f>IF(T402="","",IF(AND(T402&lt;&gt;'Tabelas auxiliares'!$B$239,T402&lt;&gt;'Tabelas auxiliares'!$B$240),"FOLHA DE PESSOAL",IF(X402='Tabelas auxiliares'!$A$240,"CUSTEIO",IF(X402='Tabelas auxiliares'!$A$239,"INVESTIMENTO","ERRO - VERIFICAR"))))</f>
        <v>CUSTEIO</v>
      </c>
      <c r="Z402" s="237">
        <v>110000</v>
      </c>
      <c r="AA402" s="236"/>
      <c r="AB402" s="236"/>
      <c r="AC402" s="237">
        <v>110000</v>
      </c>
    </row>
    <row r="403" spans="1:29" x14ac:dyDescent="0.25">
      <c r="A403" s="234" t="s">
        <v>459</v>
      </c>
      <c r="B403" s="54" t="s">
        <v>287</v>
      </c>
      <c r="C403" s="54" t="s">
        <v>460</v>
      </c>
      <c r="D403" t="s">
        <v>28</v>
      </c>
      <c r="E403" t="s">
        <v>105</v>
      </c>
      <c r="F403" s="33" t="str">
        <f>IFERROR(VLOOKUP(D403,'Tabelas auxiliares'!$A$3:$B$61,2,FALSE),"")</f>
        <v>PU - PREFEITURA UNIVERSITÁRIA</v>
      </c>
      <c r="G403" s="33" t="str">
        <f>IFERROR(VLOOKUP($B403,'Tabelas auxiliares'!$A$65:$C$102,2,FALSE),"")</f>
        <v>MANUTENÇÃO</v>
      </c>
      <c r="H403" s="33" t="str">
        <f>IFERROR(VLOOKUP($B403,'Tabelas auxiliares'!$A$65:$C$102,3,FALSE),"")</f>
        <v>GERENCIAMENTO ALMOXARIFADO / AR CONDICIONADO / COMBATE INCÊNDIO / CORTINAS / ELEVADORES / GERADORES DE ENERGIA / HIDRÁULICA / IMÓVEIS / INSTALAÇÕES ELÉTRICAS  / JARDINAGEM / MANUTENÇÃO PREDIAL / DESINSETIZAÇÃO / CHAVEIRO / INVENTÁRIO PATRIMONIAL/EQUIPAMENTOS ACADEMIA</v>
      </c>
      <c r="I403" s="235" t="s">
        <v>2069</v>
      </c>
      <c r="J403" s="235" t="s">
        <v>1601</v>
      </c>
      <c r="K403" s="235" t="s">
        <v>2871</v>
      </c>
      <c r="L403" s="235" t="s">
        <v>1603</v>
      </c>
      <c r="M403" s="235" t="s">
        <v>1604</v>
      </c>
      <c r="N403" s="235" t="s">
        <v>154</v>
      </c>
      <c r="O403" s="235" t="s">
        <v>155</v>
      </c>
      <c r="P403" s="235" t="s">
        <v>188</v>
      </c>
      <c r="Q403" s="235" t="s">
        <v>156</v>
      </c>
      <c r="R403" s="235" t="s">
        <v>153</v>
      </c>
      <c r="S403" s="235" t="s">
        <v>462</v>
      </c>
      <c r="T403" s="235" t="s">
        <v>152</v>
      </c>
      <c r="U403" s="235" t="s">
        <v>106</v>
      </c>
      <c r="V403" s="235" t="s">
        <v>1591</v>
      </c>
      <c r="W403" s="235" t="s">
        <v>1592</v>
      </c>
      <c r="X403" s="33" t="str">
        <f t="shared" si="6"/>
        <v>3</v>
      </c>
      <c r="Y403" s="33" t="str">
        <f>IF(T403="","",IF(AND(T403&lt;&gt;'Tabelas auxiliares'!$B$239,T403&lt;&gt;'Tabelas auxiliares'!$B$240),"FOLHA DE PESSOAL",IF(X403='Tabelas auxiliares'!$A$240,"CUSTEIO",IF(X403='Tabelas auxiliares'!$A$239,"INVESTIMENTO","ERRO - VERIFICAR"))))</f>
        <v>CUSTEIO</v>
      </c>
      <c r="Z403" s="237">
        <v>200000</v>
      </c>
      <c r="AA403" s="236"/>
      <c r="AB403" s="237">
        <v>13910.57</v>
      </c>
      <c r="AC403" s="237">
        <v>186089.43</v>
      </c>
    </row>
    <row r="404" spans="1:29" x14ac:dyDescent="0.25">
      <c r="A404" s="234" t="s">
        <v>459</v>
      </c>
      <c r="B404" s="54" t="s">
        <v>287</v>
      </c>
      <c r="C404" s="54" t="s">
        <v>460</v>
      </c>
      <c r="D404" t="s">
        <v>28</v>
      </c>
      <c r="E404" t="s">
        <v>105</v>
      </c>
      <c r="F404" s="33" t="str">
        <f>IFERROR(VLOOKUP(D404,'Tabelas auxiliares'!$A$3:$B$61,2,FALSE),"")</f>
        <v>PU - PREFEITURA UNIVERSITÁRIA</v>
      </c>
      <c r="G404" s="33" t="str">
        <f>IFERROR(VLOOKUP($B404,'Tabelas auxiliares'!$A$65:$C$102,2,FALSE),"")</f>
        <v>MANUTENÇÃO</v>
      </c>
      <c r="H404" s="33" t="str">
        <f>IFERROR(VLOOKUP($B404,'Tabelas auxiliares'!$A$65:$C$102,3,FALSE),"")</f>
        <v>GERENCIAMENTO ALMOXARIFADO / AR CONDICIONADO / COMBATE INCÊNDIO / CORTINAS / ELEVADORES / GERADORES DE ENERGIA / HIDRÁULICA / IMÓVEIS / INSTALAÇÕES ELÉTRICAS  / JARDINAGEM / MANUTENÇÃO PREDIAL / DESINSETIZAÇÃO / CHAVEIRO / INVENTÁRIO PATRIMONIAL/EQUIPAMENTOS ACADEMIA</v>
      </c>
      <c r="I404" s="235" t="s">
        <v>477</v>
      </c>
      <c r="J404" s="235" t="s">
        <v>2872</v>
      </c>
      <c r="K404" s="235" t="s">
        <v>2873</v>
      </c>
      <c r="L404" s="235" t="s">
        <v>2874</v>
      </c>
      <c r="M404" s="235" t="s">
        <v>2875</v>
      </c>
      <c r="N404" s="235" t="s">
        <v>154</v>
      </c>
      <c r="O404" s="235" t="s">
        <v>155</v>
      </c>
      <c r="P404" s="235" t="s">
        <v>188</v>
      </c>
      <c r="Q404" s="235" t="s">
        <v>156</v>
      </c>
      <c r="R404" s="235" t="s">
        <v>153</v>
      </c>
      <c r="S404" s="235" t="s">
        <v>462</v>
      </c>
      <c r="T404" s="235" t="s">
        <v>152</v>
      </c>
      <c r="U404" s="235" t="s">
        <v>106</v>
      </c>
      <c r="V404" s="235" t="s">
        <v>1470</v>
      </c>
      <c r="W404" s="235" t="s">
        <v>1471</v>
      </c>
      <c r="X404" s="33" t="str">
        <f t="shared" si="6"/>
        <v>3</v>
      </c>
      <c r="Y404" s="33" t="str">
        <f>IF(T404="","",IF(AND(T404&lt;&gt;'Tabelas auxiliares'!$B$239,T404&lt;&gt;'Tabelas auxiliares'!$B$240),"FOLHA DE PESSOAL",IF(X404='Tabelas auxiliares'!$A$240,"CUSTEIO",IF(X404='Tabelas auxiliares'!$A$239,"INVESTIMENTO","ERRO - VERIFICAR"))))</f>
        <v>CUSTEIO</v>
      </c>
      <c r="Z404" s="237">
        <v>26469.16</v>
      </c>
      <c r="AA404" s="237">
        <v>17990.91</v>
      </c>
      <c r="AB404" s="236"/>
      <c r="AC404" s="237">
        <v>8478.25</v>
      </c>
    </row>
    <row r="405" spans="1:29" x14ac:dyDescent="0.25">
      <c r="A405" s="234" t="s">
        <v>459</v>
      </c>
      <c r="B405" s="54" t="s">
        <v>287</v>
      </c>
      <c r="C405" s="54" t="s">
        <v>460</v>
      </c>
      <c r="D405" t="s">
        <v>28</v>
      </c>
      <c r="E405" t="s">
        <v>105</v>
      </c>
      <c r="F405" s="33" t="str">
        <f>IFERROR(VLOOKUP(D405,'Tabelas auxiliares'!$A$3:$B$61,2,FALSE),"")</f>
        <v>PU - PREFEITURA UNIVERSITÁRIA</v>
      </c>
      <c r="G405" s="33" t="str">
        <f>IFERROR(VLOOKUP($B405,'Tabelas auxiliares'!$A$65:$C$102,2,FALSE),"")</f>
        <v>MANUTENÇÃO</v>
      </c>
      <c r="H405" s="33" t="str">
        <f>IFERROR(VLOOKUP($B405,'Tabelas auxiliares'!$A$65:$C$102,3,FALSE),"")</f>
        <v>GERENCIAMENTO ALMOXARIFADO / AR CONDICIONADO / COMBATE INCÊNDIO / CORTINAS / ELEVADORES / GERADORES DE ENERGIA / HIDRÁULICA / IMÓVEIS / INSTALAÇÕES ELÉTRICAS  / JARDINAGEM / MANUTENÇÃO PREDIAL / DESINSETIZAÇÃO / CHAVEIRO / INVENTÁRIO PATRIMONIAL/EQUIPAMENTOS ACADEMIA</v>
      </c>
      <c r="I405" s="235" t="s">
        <v>2717</v>
      </c>
      <c r="J405" s="235" t="s">
        <v>2876</v>
      </c>
      <c r="K405" s="235" t="s">
        <v>2877</v>
      </c>
      <c r="L405" s="235" t="s">
        <v>2878</v>
      </c>
      <c r="M405" s="235" t="s">
        <v>2879</v>
      </c>
      <c r="N405" s="235" t="s">
        <v>154</v>
      </c>
      <c r="O405" s="235" t="s">
        <v>155</v>
      </c>
      <c r="P405" s="235" t="s">
        <v>188</v>
      </c>
      <c r="Q405" s="235" t="s">
        <v>156</v>
      </c>
      <c r="R405" s="235" t="s">
        <v>153</v>
      </c>
      <c r="S405" s="235" t="s">
        <v>462</v>
      </c>
      <c r="T405" s="235" t="s">
        <v>152</v>
      </c>
      <c r="U405" s="235" t="s">
        <v>106</v>
      </c>
      <c r="V405" s="235" t="s">
        <v>1591</v>
      </c>
      <c r="W405" s="235" t="s">
        <v>1592</v>
      </c>
      <c r="X405" s="33" t="str">
        <f t="shared" si="6"/>
        <v>3</v>
      </c>
      <c r="Y405" s="33" t="str">
        <f>IF(T405="","",IF(AND(T405&lt;&gt;'Tabelas auxiliares'!$B$239,T405&lt;&gt;'Tabelas auxiliares'!$B$240),"FOLHA DE PESSOAL",IF(X405='Tabelas auxiliares'!$A$240,"CUSTEIO",IF(X405='Tabelas auxiliares'!$A$239,"INVESTIMENTO","ERRO - VERIFICAR"))))</f>
        <v>CUSTEIO</v>
      </c>
      <c r="Z405" s="237">
        <v>31027.09</v>
      </c>
      <c r="AA405" s="237">
        <v>21481.32</v>
      </c>
      <c r="AB405" s="236"/>
      <c r="AC405" s="237">
        <v>9545.77</v>
      </c>
    </row>
    <row r="406" spans="1:29" x14ac:dyDescent="0.25">
      <c r="A406" s="234" t="s">
        <v>459</v>
      </c>
      <c r="B406" s="54" t="s">
        <v>287</v>
      </c>
      <c r="C406" s="54" t="s">
        <v>460</v>
      </c>
      <c r="D406" t="s">
        <v>28</v>
      </c>
      <c r="E406" t="s">
        <v>105</v>
      </c>
      <c r="F406" s="33" t="str">
        <f>IFERROR(VLOOKUP(D406,'Tabelas auxiliares'!$A$3:$B$61,2,FALSE),"")</f>
        <v>PU - PREFEITURA UNIVERSITÁRIA</v>
      </c>
      <c r="G406" s="33" t="str">
        <f>IFERROR(VLOOKUP($B406,'Tabelas auxiliares'!$A$65:$C$102,2,FALSE),"")</f>
        <v>MANUTENÇÃO</v>
      </c>
      <c r="H406" s="33" t="str">
        <f>IFERROR(VLOOKUP($B406,'Tabelas auxiliares'!$A$65:$C$102,3,FALSE),"")</f>
        <v>GERENCIAMENTO ALMOXARIFADO / AR CONDICIONADO / COMBATE INCÊNDIO / CORTINAS / ELEVADORES / GERADORES DE ENERGIA / HIDRÁULICA / IMÓVEIS / INSTALAÇÕES ELÉTRICAS  / JARDINAGEM / MANUTENÇÃO PREDIAL / DESINSETIZAÇÃO / CHAVEIRO / INVENTÁRIO PATRIMONIAL/EQUIPAMENTOS ACADEMIA</v>
      </c>
      <c r="I406" s="235" t="s">
        <v>1786</v>
      </c>
      <c r="J406" s="235" t="s">
        <v>1580</v>
      </c>
      <c r="K406" s="235" t="s">
        <v>2880</v>
      </c>
      <c r="L406" s="235" t="s">
        <v>1606</v>
      </c>
      <c r="M406" s="235" t="s">
        <v>1583</v>
      </c>
      <c r="N406" s="235" t="s">
        <v>154</v>
      </c>
      <c r="O406" s="235" t="s">
        <v>155</v>
      </c>
      <c r="P406" s="235" t="s">
        <v>188</v>
      </c>
      <c r="Q406" s="235" t="s">
        <v>156</v>
      </c>
      <c r="R406" s="235" t="s">
        <v>153</v>
      </c>
      <c r="S406" s="235" t="s">
        <v>107</v>
      </c>
      <c r="T406" s="235" t="s">
        <v>152</v>
      </c>
      <c r="U406" s="235" t="s">
        <v>106</v>
      </c>
      <c r="V406" s="235" t="s">
        <v>1584</v>
      </c>
      <c r="W406" s="235" t="s">
        <v>1585</v>
      </c>
      <c r="X406" s="33" t="str">
        <f t="shared" si="6"/>
        <v>3</v>
      </c>
      <c r="Y406" s="33" t="str">
        <f>IF(T406="","",IF(AND(T406&lt;&gt;'Tabelas auxiliares'!$B$239,T406&lt;&gt;'Tabelas auxiliares'!$B$240),"FOLHA DE PESSOAL",IF(X406='Tabelas auxiliares'!$A$240,"CUSTEIO",IF(X406='Tabelas auxiliares'!$A$239,"INVESTIMENTO","ERRO - VERIFICAR"))))</f>
        <v>CUSTEIO</v>
      </c>
      <c r="Z406" s="237">
        <v>168037.71</v>
      </c>
      <c r="AA406" s="237">
        <v>50578.78</v>
      </c>
      <c r="AB406" s="237">
        <v>4064.34</v>
      </c>
      <c r="AC406" s="237">
        <v>113394.59</v>
      </c>
    </row>
    <row r="407" spans="1:29" x14ac:dyDescent="0.25">
      <c r="A407" s="234" t="s">
        <v>459</v>
      </c>
      <c r="B407" s="54" t="s">
        <v>287</v>
      </c>
      <c r="C407" s="54" t="s">
        <v>460</v>
      </c>
      <c r="D407" t="s">
        <v>28</v>
      </c>
      <c r="E407" t="s">
        <v>105</v>
      </c>
      <c r="F407" s="33" t="str">
        <f>IFERROR(VLOOKUP(D407,'Tabelas auxiliares'!$A$3:$B$61,2,FALSE),"")</f>
        <v>PU - PREFEITURA UNIVERSITÁRIA</v>
      </c>
      <c r="G407" s="33" t="str">
        <f>IFERROR(VLOOKUP($B407,'Tabelas auxiliares'!$A$65:$C$102,2,FALSE),"")</f>
        <v>MANUTENÇÃO</v>
      </c>
      <c r="H407" s="33" t="str">
        <f>IFERROR(VLOOKUP($B407,'Tabelas auxiliares'!$A$65:$C$102,3,FALSE),"")</f>
        <v>GERENCIAMENTO ALMOXARIFADO / AR CONDICIONADO / COMBATE INCÊNDIO / CORTINAS / ELEVADORES / GERADORES DE ENERGIA / HIDRÁULICA / IMÓVEIS / INSTALAÇÕES ELÉTRICAS  / JARDINAGEM / MANUTENÇÃO PREDIAL / DESINSETIZAÇÃO / CHAVEIRO / INVENTÁRIO PATRIMONIAL/EQUIPAMENTOS ACADEMIA</v>
      </c>
      <c r="I407" s="235" t="s">
        <v>2374</v>
      </c>
      <c r="J407" s="235" t="s">
        <v>1593</v>
      </c>
      <c r="K407" s="235" t="s">
        <v>2881</v>
      </c>
      <c r="L407" s="235" t="s">
        <v>1595</v>
      </c>
      <c r="M407" s="235" t="s">
        <v>1596</v>
      </c>
      <c r="N407" s="235" t="s">
        <v>154</v>
      </c>
      <c r="O407" s="235" t="s">
        <v>155</v>
      </c>
      <c r="P407" s="235" t="s">
        <v>188</v>
      </c>
      <c r="Q407" s="235" t="s">
        <v>156</v>
      </c>
      <c r="R407" s="235" t="s">
        <v>153</v>
      </c>
      <c r="S407" s="235" t="s">
        <v>462</v>
      </c>
      <c r="T407" s="235" t="s">
        <v>152</v>
      </c>
      <c r="U407" s="235" t="s">
        <v>106</v>
      </c>
      <c r="V407" s="235" t="s">
        <v>396</v>
      </c>
      <c r="W407" s="235" t="s">
        <v>377</v>
      </c>
      <c r="X407" s="33" t="str">
        <f t="shared" si="6"/>
        <v>3</v>
      </c>
      <c r="Y407" s="33" t="str">
        <f>IF(T407="","",IF(AND(T407&lt;&gt;'Tabelas auxiliares'!$B$239,T407&lt;&gt;'Tabelas auxiliares'!$B$240),"FOLHA DE PESSOAL",IF(X407='Tabelas auxiliares'!$A$240,"CUSTEIO",IF(X407='Tabelas auxiliares'!$A$239,"INVESTIMENTO","ERRO - VERIFICAR"))))</f>
        <v>CUSTEIO</v>
      </c>
      <c r="Z407" s="237">
        <v>24823.85</v>
      </c>
      <c r="AA407" s="236"/>
      <c r="AB407" s="236"/>
      <c r="AC407" s="237">
        <v>24823.85</v>
      </c>
    </row>
    <row r="408" spans="1:29" x14ac:dyDescent="0.25">
      <c r="A408" s="234" t="s">
        <v>459</v>
      </c>
      <c r="B408" s="54" t="s">
        <v>287</v>
      </c>
      <c r="C408" s="54" t="s">
        <v>460</v>
      </c>
      <c r="D408" t="s">
        <v>28</v>
      </c>
      <c r="E408" t="s">
        <v>105</v>
      </c>
      <c r="F408" s="33" t="str">
        <f>IFERROR(VLOOKUP(D408,'Tabelas auxiliares'!$A$3:$B$61,2,FALSE),"")</f>
        <v>PU - PREFEITURA UNIVERSITÁRIA</v>
      </c>
      <c r="G408" s="33" t="str">
        <f>IFERROR(VLOOKUP($B408,'Tabelas auxiliares'!$A$65:$C$102,2,FALSE),"")</f>
        <v>MANUTENÇÃO</v>
      </c>
      <c r="H408" s="33" t="str">
        <f>IFERROR(VLOOKUP($B408,'Tabelas auxiliares'!$A$65:$C$102,3,FALSE),"")</f>
        <v>GERENCIAMENTO ALMOXARIFADO / AR CONDICIONADO / COMBATE INCÊNDIO / CORTINAS / ELEVADORES / GERADORES DE ENERGIA / HIDRÁULICA / IMÓVEIS / INSTALAÇÕES ELÉTRICAS  / JARDINAGEM / MANUTENÇÃO PREDIAL / DESINSETIZAÇÃO / CHAVEIRO / INVENTÁRIO PATRIMONIAL/EQUIPAMENTOS ACADEMIA</v>
      </c>
      <c r="I408" s="235" t="s">
        <v>2374</v>
      </c>
      <c r="J408" s="235" t="s">
        <v>1601</v>
      </c>
      <c r="K408" s="235" t="s">
        <v>2882</v>
      </c>
      <c r="L408" s="235" t="s">
        <v>1603</v>
      </c>
      <c r="M408" s="235" t="s">
        <v>1604</v>
      </c>
      <c r="N408" s="235" t="s">
        <v>154</v>
      </c>
      <c r="O408" s="235" t="s">
        <v>155</v>
      </c>
      <c r="P408" s="235" t="s">
        <v>188</v>
      </c>
      <c r="Q408" s="235" t="s">
        <v>156</v>
      </c>
      <c r="R408" s="235" t="s">
        <v>153</v>
      </c>
      <c r="S408" s="235" t="s">
        <v>107</v>
      </c>
      <c r="T408" s="235" t="s">
        <v>216</v>
      </c>
      <c r="U408" s="235" t="s">
        <v>2883</v>
      </c>
      <c r="V408" s="235" t="s">
        <v>1591</v>
      </c>
      <c r="W408" s="235" t="s">
        <v>1592</v>
      </c>
      <c r="X408" s="33" t="str">
        <f t="shared" si="6"/>
        <v>3</v>
      </c>
      <c r="Y408" s="33" t="str">
        <f>IF(T408="","",IF(AND(T408&lt;&gt;'Tabelas auxiliares'!$B$239,T408&lt;&gt;'Tabelas auxiliares'!$B$240),"FOLHA DE PESSOAL",IF(X408='Tabelas auxiliares'!$A$240,"CUSTEIO",IF(X408='Tabelas auxiliares'!$A$239,"INVESTIMENTO","ERRO - VERIFICAR"))))</f>
        <v>CUSTEIO</v>
      </c>
      <c r="Z408" s="237">
        <v>479666.28</v>
      </c>
      <c r="AA408" s="237">
        <v>4653.68</v>
      </c>
      <c r="AB408" s="237">
        <v>387176.6</v>
      </c>
      <c r="AC408" s="237">
        <v>87836</v>
      </c>
    </row>
    <row r="409" spans="1:29" x14ac:dyDescent="0.25">
      <c r="A409" s="234" t="s">
        <v>459</v>
      </c>
      <c r="B409" t="s">
        <v>287</v>
      </c>
      <c r="C409" t="s">
        <v>460</v>
      </c>
      <c r="D409" t="s">
        <v>28</v>
      </c>
      <c r="E409" t="s">
        <v>105</v>
      </c>
      <c r="F409" s="33" t="str">
        <f>IFERROR(VLOOKUP(D409,'Tabelas auxiliares'!$A$3:$B$61,2,FALSE),"")</f>
        <v>PU - PREFEITURA UNIVERSITÁRIA</v>
      </c>
      <c r="G409" s="33" t="str">
        <f>IFERROR(VLOOKUP($B409,'Tabelas auxiliares'!$A$65:$C$102,2,FALSE),"")</f>
        <v>MANUTENÇÃO</v>
      </c>
      <c r="H409" s="33" t="str">
        <f>IFERROR(VLOOKUP($B409,'Tabelas auxiliares'!$A$65:$C$102,3,FALSE),"")</f>
        <v>GERENCIAMENTO ALMOXARIFADO / AR CONDICIONADO / COMBATE INCÊNDIO / CORTINAS / ELEVADORES / GERADORES DE ENERGIA / HIDRÁULICA / IMÓVEIS / INSTALAÇÕES ELÉTRICAS  / JARDINAGEM / MANUTENÇÃO PREDIAL / DESINSETIZAÇÃO / CHAVEIRO / INVENTÁRIO PATRIMONIAL/EQUIPAMENTOS ACADEMIA</v>
      </c>
      <c r="I409" s="235" t="s">
        <v>2884</v>
      </c>
      <c r="J409" s="235" t="s">
        <v>1587</v>
      </c>
      <c r="K409" s="235" t="s">
        <v>2885</v>
      </c>
      <c r="L409" s="235" t="s">
        <v>1589</v>
      </c>
      <c r="M409" s="235" t="s">
        <v>1590</v>
      </c>
      <c r="N409" s="235" t="s">
        <v>154</v>
      </c>
      <c r="O409" s="235" t="s">
        <v>155</v>
      </c>
      <c r="P409" s="235" t="s">
        <v>188</v>
      </c>
      <c r="Q409" s="235" t="s">
        <v>156</v>
      </c>
      <c r="R409" s="235" t="s">
        <v>153</v>
      </c>
      <c r="S409" s="235" t="s">
        <v>462</v>
      </c>
      <c r="T409" s="235" t="s">
        <v>152</v>
      </c>
      <c r="U409" s="235" t="s">
        <v>106</v>
      </c>
      <c r="V409" s="235" t="s">
        <v>1591</v>
      </c>
      <c r="W409" s="235" t="s">
        <v>1592</v>
      </c>
      <c r="X409" s="33" t="str">
        <f t="shared" si="6"/>
        <v>3</v>
      </c>
      <c r="Y409" s="33" t="str">
        <f>IF(T409="","",IF(AND(T409&lt;&gt;'Tabelas auxiliares'!$B$239,T409&lt;&gt;'Tabelas auxiliares'!$B$240),"FOLHA DE PESSOAL",IF(X409='Tabelas auxiliares'!$A$240,"CUSTEIO",IF(X409='Tabelas auxiliares'!$A$239,"INVESTIMENTO","ERRO - VERIFICAR"))))</f>
        <v>CUSTEIO</v>
      </c>
      <c r="Z409" s="237">
        <v>26116.67</v>
      </c>
      <c r="AA409" s="236"/>
      <c r="AB409" s="236"/>
      <c r="AC409" s="237">
        <v>26116.67</v>
      </c>
    </row>
    <row r="410" spans="1:29" x14ac:dyDescent="0.25">
      <c r="A410" s="234" t="s">
        <v>459</v>
      </c>
      <c r="B410" t="s">
        <v>287</v>
      </c>
      <c r="C410" t="s">
        <v>460</v>
      </c>
      <c r="D410" t="s">
        <v>28</v>
      </c>
      <c r="E410" t="s">
        <v>105</v>
      </c>
      <c r="F410" s="33" t="str">
        <f>IFERROR(VLOOKUP(D410,'Tabelas auxiliares'!$A$3:$B$61,2,FALSE),"")</f>
        <v>PU - PREFEITURA UNIVERSITÁRIA</v>
      </c>
      <c r="G410" s="33" t="str">
        <f>IFERROR(VLOOKUP($B410,'Tabelas auxiliares'!$A$65:$C$102,2,FALSE),"")</f>
        <v>MANUTENÇÃO</v>
      </c>
      <c r="H410" s="33" t="str">
        <f>IFERROR(VLOOKUP($B410,'Tabelas auxiliares'!$A$65:$C$102,3,FALSE),"")</f>
        <v>GERENCIAMENTO ALMOXARIFADO / AR CONDICIONADO / COMBATE INCÊNDIO / CORTINAS / ELEVADORES / GERADORES DE ENERGIA / HIDRÁULICA / IMÓVEIS / INSTALAÇÕES ELÉTRICAS  / JARDINAGEM / MANUTENÇÃO PREDIAL / DESINSETIZAÇÃO / CHAVEIRO / INVENTÁRIO PATRIMONIAL/EQUIPAMENTOS ACADEMIA</v>
      </c>
      <c r="I410" s="235" t="s">
        <v>1780</v>
      </c>
      <c r="J410" s="235" t="s">
        <v>1576</v>
      </c>
      <c r="K410" s="235" t="s">
        <v>2886</v>
      </c>
      <c r="L410" s="235" t="s">
        <v>1578</v>
      </c>
      <c r="M410" s="235" t="s">
        <v>1579</v>
      </c>
      <c r="N410" s="235" t="s">
        <v>154</v>
      </c>
      <c r="O410" s="235" t="s">
        <v>155</v>
      </c>
      <c r="P410" s="235" t="s">
        <v>188</v>
      </c>
      <c r="Q410" s="235" t="s">
        <v>156</v>
      </c>
      <c r="R410" s="235" t="s">
        <v>153</v>
      </c>
      <c r="S410" s="235" t="s">
        <v>107</v>
      </c>
      <c r="T410" s="235" t="s">
        <v>152</v>
      </c>
      <c r="U410" s="235" t="s">
        <v>106</v>
      </c>
      <c r="V410" s="235" t="s">
        <v>396</v>
      </c>
      <c r="W410" s="235" t="s">
        <v>377</v>
      </c>
      <c r="X410" s="33" t="str">
        <f t="shared" si="6"/>
        <v>3</v>
      </c>
      <c r="Y410" s="33" t="str">
        <f>IF(T410="","",IF(AND(T410&lt;&gt;'Tabelas auxiliares'!$B$239,T410&lt;&gt;'Tabelas auxiliares'!$B$240),"FOLHA DE PESSOAL",IF(X410='Tabelas auxiliares'!$A$240,"CUSTEIO",IF(X410='Tabelas auxiliares'!$A$239,"INVESTIMENTO","ERRO - VERIFICAR"))))</f>
        <v>CUSTEIO</v>
      </c>
      <c r="Z410" s="237">
        <v>15206.83</v>
      </c>
      <c r="AA410" s="236"/>
      <c r="AB410" s="237">
        <v>1209.6199999999999</v>
      </c>
      <c r="AC410" s="237">
        <v>13997.21</v>
      </c>
    </row>
    <row r="411" spans="1:29" x14ac:dyDescent="0.25">
      <c r="A411" s="234" t="s">
        <v>459</v>
      </c>
      <c r="B411" t="s">
        <v>287</v>
      </c>
      <c r="C411" t="s">
        <v>460</v>
      </c>
      <c r="D411" t="s">
        <v>28</v>
      </c>
      <c r="E411" t="s">
        <v>105</v>
      </c>
      <c r="F411" s="33" t="str">
        <f>IFERROR(VLOOKUP(D411,'Tabelas auxiliares'!$A$3:$B$61,2,FALSE),"")</f>
        <v>PU - PREFEITURA UNIVERSITÁRIA</v>
      </c>
      <c r="G411" s="33" t="str">
        <f>IFERROR(VLOOKUP($B411,'Tabelas auxiliares'!$A$65:$C$102,2,FALSE),"")</f>
        <v>MANUTENÇÃO</v>
      </c>
      <c r="H411" s="33" t="str">
        <f>IFERROR(VLOOKUP($B411,'Tabelas auxiliares'!$A$65:$C$102,3,FALSE),"")</f>
        <v>GERENCIAMENTO ALMOXARIFADO / AR CONDICIONADO / COMBATE INCÊNDIO / CORTINAS / ELEVADORES / GERADORES DE ENERGIA / HIDRÁULICA / IMÓVEIS / INSTALAÇÕES ELÉTRICAS  / JARDINAGEM / MANUTENÇÃO PREDIAL / DESINSETIZAÇÃO / CHAVEIRO / INVENTÁRIO PATRIMONIAL/EQUIPAMENTOS ACADEMIA</v>
      </c>
      <c r="I411" s="235" t="s">
        <v>1930</v>
      </c>
      <c r="J411" s="235" t="s">
        <v>1601</v>
      </c>
      <c r="K411" s="235" t="s">
        <v>2887</v>
      </c>
      <c r="L411" s="235" t="s">
        <v>1603</v>
      </c>
      <c r="M411" s="235" t="s">
        <v>1604</v>
      </c>
      <c r="N411" s="235" t="s">
        <v>154</v>
      </c>
      <c r="O411" s="235" t="s">
        <v>155</v>
      </c>
      <c r="P411" s="235" t="s">
        <v>188</v>
      </c>
      <c r="Q411" s="235" t="s">
        <v>156</v>
      </c>
      <c r="R411" s="235" t="s">
        <v>153</v>
      </c>
      <c r="S411" s="235" t="s">
        <v>107</v>
      </c>
      <c r="T411" s="235" t="s">
        <v>152</v>
      </c>
      <c r="U411" s="235" t="s">
        <v>106</v>
      </c>
      <c r="V411" s="235" t="s">
        <v>1591</v>
      </c>
      <c r="W411" s="235" t="s">
        <v>1592</v>
      </c>
      <c r="X411" s="33" t="str">
        <f t="shared" si="6"/>
        <v>3</v>
      </c>
      <c r="Y411" s="33" t="str">
        <f>IF(T411="","",IF(AND(T411&lt;&gt;'Tabelas auxiliares'!$B$239,T411&lt;&gt;'Tabelas auxiliares'!$B$240),"FOLHA DE PESSOAL",IF(X411='Tabelas auxiliares'!$A$240,"CUSTEIO",IF(X411='Tabelas auxiliares'!$A$239,"INVESTIMENTO","ERRO - VERIFICAR"))))</f>
        <v>CUSTEIO</v>
      </c>
      <c r="Z411" s="237">
        <v>69095.72</v>
      </c>
      <c r="AA411" s="236"/>
      <c r="AB411" s="236"/>
      <c r="AC411" s="237">
        <v>69095.72</v>
      </c>
    </row>
    <row r="412" spans="1:29" x14ac:dyDescent="0.25">
      <c r="A412" s="234" t="s">
        <v>459</v>
      </c>
      <c r="B412" t="s">
        <v>287</v>
      </c>
      <c r="C412" t="s">
        <v>460</v>
      </c>
      <c r="D412" t="s">
        <v>38</v>
      </c>
      <c r="E412" t="s">
        <v>105</v>
      </c>
      <c r="F412" s="33" t="str">
        <f>IFERROR(VLOOKUP(D412,'Tabelas auxiliares'!$A$3:$B$61,2,FALSE),"")</f>
        <v>CMCC - CENTRO DE MATEMÁTICA, COMPUTAÇÃO E COGNIÇÃO</v>
      </c>
      <c r="G412" s="33" t="str">
        <f>IFERROR(VLOOKUP($B412,'Tabelas auxiliares'!$A$65:$C$102,2,FALSE),"")</f>
        <v>MANUTENÇÃO</v>
      </c>
      <c r="H412" s="33" t="str">
        <f>IFERROR(VLOOKUP($B412,'Tabelas auxiliares'!$A$65:$C$102,3,FALSE),"")</f>
        <v>GERENCIAMENTO ALMOXARIFADO / AR CONDICIONADO / COMBATE INCÊNDIO / CORTINAS / ELEVADORES / GERADORES DE ENERGIA / HIDRÁULICA / IMÓVEIS / INSTALAÇÕES ELÉTRICAS  / JARDINAGEM / MANUTENÇÃO PREDIAL / DESINSETIZAÇÃO / CHAVEIRO / INVENTÁRIO PATRIMONIAL/EQUIPAMENTOS ACADEMIA</v>
      </c>
      <c r="I412" s="235" t="s">
        <v>2165</v>
      </c>
      <c r="J412" s="235" t="s">
        <v>2888</v>
      </c>
      <c r="K412" s="235" t="s">
        <v>2889</v>
      </c>
      <c r="L412" s="235" t="s">
        <v>2890</v>
      </c>
      <c r="M412" s="235" t="s">
        <v>2891</v>
      </c>
      <c r="N412" s="235" t="s">
        <v>154</v>
      </c>
      <c r="O412" s="235" t="s">
        <v>155</v>
      </c>
      <c r="P412" s="235" t="s">
        <v>188</v>
      </c>
      <c r="Q412" s="235" t="s">
        <v>156</v>
      </c>
      <c r="R412" s="235" t="s">
        <v>153</v>
      </c>
      <c r="S412" s="235" t="s">
        <v>107</v>
      </c>
      <c r="T412" s="235" t="s">
        <v>152</v>
      </c>
      <c r="U412" s="235" t="s">
        <v>106</v>
      </c>
      <c r="V412" s="235" t="s">
        <v>2361</v>
      </c>
      <c r="W412" s="235" t="s">
        <v>2362</v>
      </c>
      <c r="X412" s="33" t="str">
        <f t="shared" si="6"/>
        <v>3</v>
      </c>
      <c r="Y412" s="33" t="str">
        <f>IF(T412="","",IF(AND(T412&lt;&gt;'Tabelas auxiliares'!$B$239,T412&lt;&gt;'Tabelas auxiliares'!$B$240),"FOLHA DE PESSOAL",IF(X412='Tabelas auxiliares'!$A$240,"CUSTEIO",IF(X412='Tabelas auxiliares'!$A$239,"INVESTIMENTO","ERRO - VERIFICAR"))))</f>
        <v>CUSTEIO</v>
      </c>
      <c r="Z412" s="237">
        <v>9300</v>
      </c>
      <c r="AA412" s="236"/>
      <c r="AB412" s="237">
        <v>544.04999999999995</v>
      </c>
      <c r="AC412" s="237">
        <v>8755.9500000000007</v>
      </c>
    </row>
    <row r="413" spans="1:29" x14ac:dyDescent="0.25">
      <c r="A413" s="234" t="s">
        <v>459</v>
      </c>
      <c r="B413" t="s">
        <v>287</v>
      </c>
      <c r="C413" t="s">
        <v>460</v>
      </c>
      <c r="D413" t="s">
        <v>38</v>
      </c>
      <c r="E413" t="s">
        <v>105</v>
      </c>
      <c r="F413" s="33" t="str">
        <f>IFERROR(VLOOKUP(D413,'Tabelas auxiliares'!$A$3:$B$61,2,FALSE),"")</f>
        <v>CMCC - CENTRO DE MATEMÁTICA, COMPUTAÇÃO E COGNIÇÃO</v>
      </c>
      <c r="G413" s="33" t="str">
        <f>IFERROR(VLOOKUP($B413,'Tabelas auxiliares'!$A$65:$C$102,2,FALSE),"")</f>
        <v>MANUTENÇÃO</v>
      </c>
      <c r="H413" s="33" t="str">
        <f>IFERROR(VLOOKUP($B413,'Tabelas auxiliares'!$A$65:$C$102,3,FALSE),"")</f>
        <v>GERENCIAMENTO ALMOXARIFADO / AR CONDICIONADO / COMBATE INCÊNDIO / CORTINAS / ELEVADORES / GERADORES DE ENERGIA / HIDRÁULICA / IMÓVEIS / INSTALAÇÕES ELÉTRICAS  / JARDINAGEM / MANUTENÇÃO PREDIAL / DESINSETIZAÇÃO / CHAVEIRO / INVENTÁRIO PATRIMONIAL/EQUIPAMENTOS ACADEMIA</v>
      </c>
      <c r="I413" s="235" t="s">
        <v>2165</v>
      </c>
      <c r="J413" s="235" t="s">
        <v>2888</v>
      </c>
      <c r="K413" s="235" t="s">
        <v>2892</v>
      </c>
      <c r="L413" s="235" t="s">
        <v>2890</v>
      </c>
      <c r="M413" s="235" t="s">
        <v>2891</v>
      </c>
      <c r="N413" s="235" t="s">
        <v>154</v>
      </c>
      <c r="O413" s="235" t="s">
        <v>155</v>
      </c>
      <c r="P413" s="235" t="s">
        <v>188</v>
      </c>
      <c r="Q413" s="235" t="s">
        <v>156</v>
      </c>
      <c r="R413" s="235" t="s">
        <v>153</v>
      </c>
      <c r="S413" s="235" t="s">
        <v>107</v>
      </c>
      <c r="T413" s="235" t="s">
        <v>152</v>
      </c>
      <c r="U413" s="235" t="s">
        <v>106</v>
      </c>
      <c r="V413" s="235" t="s">
        <v>1584</v>
      </c>
      <c r="W413" s="235" t="s">
        <v>1585</v>
      </c>
      <c r="X413" s="33" t="str">
        <f t="shared" si="6"/>
        <v>3</v>
      </c>
      <c r="Y413" s="33" t="str">
        <f>IF(T413="","",IF(AND(T413&lt;&gt;'Tabelas auxiliares'!$B$239,T413&lt;&gt;'Tabelas auxiliares'!$B$240),"FOLHA DE PESSOAL",IF(X413='Tabelas auxiliares'!$A$240,"CUSTEIO",IF(X413='Tabelas auxiliares'!$A$239,"INVESTIMENTO","ERRO - VERIFICAR"))))</f>
        <v>CUSTEIO</v>
      </c>
      <c r="Z413" s="237">
        <v>1070</v>
      </c>
      <c r="AA413" s="236"/>
      <c r="AB413" s="237">
        <v>101.11</v>
      </c>
      <c r="AC413" s="237">
        <v>968.89</v>
      </c>
    </row>
    <row r="414" spans="1:29" x14ac:dyDescent="0.25">
      <c r="A414" s="234" t="s">
        <v>459</v>
      </c>
      <c r="B414" t="s">
        <v>287</v>
      </c>
      <c r="C414" t="s">
        <v>460</v>
      </c>
      <c r="D414" t="s">
        <v>81</v>
      </c>
      <c r="E414" t="s">
        <v>105</v>
      </c>
      <c r="F414" s="33" t="str">
        <f>IFERROR(VLOOKUP(D414,'Tabelas auxiliares'!$A$3:$B$61,2,FALSE),"")</f>
        <v>SUGEPE - SUPERINTENDÊNCIA DE GESTÃO DE PESSOAS</v>
      </c>
      <c r="G414" s="33" t="str">
        <f>IFERROR(VLOOKUP($B414,'Tabelas auxiliares'!$A$65:$C$102,2,FALSE),"")</f>
        <v>MANUTENÇÃO</v>
      </c>
      <c r="H414" s="33" t="str">
        <f>IFERROR(VLOOKUP($B414,'Tabelas auxiliares'!$A$65:$C$102,3,FALSE),"")</f>
        <v>GERENCIAMENTO ALMOXARIFADO / AR CONDICIONADO / COMBATE INCÊNDIO / CORTINAS / ELEVADORES / GERADORES DE ENERGIA / HIDRÁULICA / IMÓVEIS / INSTALAÇÕES ELÉTRICAS  / JARDINAGEM / MANUTENÇÃO PREDIAL / DESINSETIZAÇÃO / CHAVEIRO / INVENTÁRIO PATRIMONIAL/EQUIPAMENTOS ACADEMIA</v>
      </c>
      <c r="I414" s="235" t="s">
        <v>2893</v>
      </c>
      <c r="J414" s="235" t="s">
        <v>2894</v>
      </c>
      <c r="K414" s="235" t="s">
        <v>2895</v>
      </c>
      <c r="L414" s="235" t="s">
        <v>2896</v>
      </c>
      <c r="M414" s="235" t="s">
        <v>2897</v>
      </c>
      <c r="N414" s="235" t="s">
        <v>154</v>
      </c>
      <c r="O414" s="235" t="s">
        <v>155</v>
      </c>
      <c r="P414" s="235" t="s">
        <v>188</v>
      </c>
      <c r="Q414" s="235" t="s">
        <v>156</v>
      </c>
      <c r="R414" s="235" t="s">
        <v>153</v>
      </c>
      <c r="S414" s="235" t="s">
        <v>107</v>
      </c>
      <c r="T414" s="235" t="s">
        <v>152</v>
      </c>
      <c r="U414" s="235" t="s">
        <v>106</v>
      </c>
      <c r="V414" s="235" t="s">
        <v>2667</v>
      </c>
      <c r="W414" s="235" t="s">
        <v>2668</v>
      </c>
      <c r="X414" s="33" t="str">
        <f t="shared" si="6"/>
        <v>3</v>
      </c>
      <c r="Y414" s="33" t="str">
        <f>IF(T414="","",IF(AND(T414&lt;&gt;'Tabelas auxiliares'!$B$239,T414&lt;&gt;'Tabelas auxiliares'!$B$240),"FOLHA DE PESSOAL",IF(X414='Tabelas auxiliares'!$A$240,"CUSTEIO",IF(X414='Tabelas auxiliares'!$A$239,"INVESTIMENTO","ERRO - VERIFICAR"))))</f>
        <v>CUSTEIO</v>
      </c>
      <c r="Z414" s="237">
        <v>2671.42</v>
      </c>
      <c r="AA414" s="237">
        <v>2671.42</v>
      </c>
      <c r="AB414" s="236"/>
      <c r="AC414" s="236"/>
    </row>
    <row r="415" spans="1:29" x14ac:dyDescent="0.25">
      <c r="A415" s="234" t="s">
        <v>459</v>
      </c>
      <c r="B415" t="s">
        <v>287</v>
      </c>
      <c r="C415" t="s">
        <v>460</v>
      </c>
      <c r="D415" t="s">
        <v>81</v>
      </c>
      <c r="E415" t="s">
        <v>105</v>
      </c>
      <c r="F415" s="33" t="str">
        <f>IFERROR(VLOOKUP(D415,'Tabelas auxiliares'!$A$3:$B$61,2,FALSE),"")</f>
        <v>SUGEPE - SUPERINTENDÊNCIA DE GESTÃO DE PESSOAS</v>
      </c>
      <c r="G415" s="33" t="str">
        <f>IFERROR(VLOOKUP($B415,'Tabelas auxiliares'!$A$65:$C$102,2,FALSE),"")</f>
        <v>MANUTENÇÃO</v>
      </c>
      <c r="H415" s="33" t="str">
        <f>IFERROR(VLOOKUP($B415,'Tabelas auxiliares'!$A$65:$C$102,3,FALSE),"")</f>
        <v>GERENCIAMENTO ALMOXARIFADO / AR CONDICIONADO / COMBATE INCÊNDIO / CORTINAS / ELEVADORES / GERADORES DE ENERGIA / HIDRÁULICA / IMÓVEIS / INSTALAÇÕES ELÉTRICAS  / JARDINAGEM / MANUTENÇÃO PREDIAL / DESINSETIZAÇÃO / CHAVEIRO / INVENTÁRIO PATRIMONIAL/EQUIPAMENTOS ACADEMIA</v>
      </c>
      <c r="I415" s="235" t="s">
        <v>2893</v>
      </c>
      <c r="J415" s="235" t="s">
        <v>2894</v>
      </c>
      <c r="K415" s="235" t="s">
        <v>2898</v>
      </c>
      <c r="L415" s="235" t="s">
        <v>2899</v>
      </c>
      <c r="M415" s="235" t="s">
        <v>2900</v>
      </c>
      <c r="N415" s="235" t="s">
        <v>154</v>
      </c>
      <c r="O415" s="235" t="s">
        <v>155</v>
      </c>
      <c r="P415" s="235" t="s">
        <v>188</v>
      </c>
      <c r="Q415" s="235" t="s">
        <v>156</v>
      </c>
      <c r="R415" s="235" t="s">
        <v>153</v>
      </c>
      <c r="S415" s="235" t="s">
        <v>107</v>
      </c>
      <c r="T415" s="235" t="s">
        <v>152</v>
      </c>
      <c r="U415" s="235" t="s">
        <v>106</v>
      </c>
      <c r="V415" s="235" t="s">
        <v>1584</v>
      </c>
      <c r="W415" s="235" t="s">
        <v>1585</v>
      </c>
      <c r="X415" s="33" t="str">
        <f t="shared" si="6"/>
        <v>3</v>
      </c>
      <c r="Y415" s="33" t="str">
        <f>IF(T415="","",IF(AND(T415&lt;&gt;'Tabelas auxiliares'!$B$239,T415&lt;&gt;'Tabelas auxiliares'!$B$240),"FOLHA DE PESSOAL",IF(X415='Tabelas auxiliares'!$A$240,"CUSTEIO",IF(X415='Tabelas auxiliares'!$A$239,"INVESTIMENTO","ERRO - VERIFICAR"))))</f>
        <v>CUSTEIO</v>
      </c>
      <c r="Z415" s="237">
        <v>992</v>
      </c>
      <c r="AA415" s="237">
        <v>992</v>
      </c>
      <c r="AB415" s="236"/>
      <c r="AC415" s="236"/>
    </row>
    <row r="416" spans="1:29" x14ac:dyDescent="0.25">
      <c r="A416" s="234" t="s">
        <v>459</v>
      </c>
      <c r="B416" t="s">
        <v>287</v>
      </c>
      <c r="C416" t="s">
        <v>460</v>
      </c>
      <c r="D416" t="s">
        <v>81</v>
      </c>
      <c r="E416" t="s">
        <v>105</v>
      </c>
      <c r="F416" s="33" t="str">
        <f>IFERROR(VLOOKUP(D416,'Tabelas auxiliares'!$A$3:$B$61,2,FALSE),"")</f>
        <v>SUGEPE - SUPERINTENDÊNCIA DE GESTÃO DE PESSOAS</v>
      </c>
      <c r="G416" s="33" t="str">
        <f>IFERROR(VLOOKUP($B416,'Tabelas auxiliares'!$A$65:$C$102,2,FALSE),"")</f>
        <v>MANUTENÇÃO</v>
      </c>
      <c r="H416" s="33" t="str">
        <f>IFERROR(VLOOKUP($B416,'Tabelas auxiliares'!$A$65:$C$102,3,FALSE),"")</f>
        <v>GERENCIAMENTO ALMOXARIFADO / AR CONDICIONADO / COMBATE INCÊNDIO / CORTINAS / ELEVADORES / GERADORES DE ENERGIA / HIDRÁULICA / IMÓVEIS / INSTALAÇÕES ELÉTRICAS  / JARDINAGEM / MANUTENÇÃO PREDIAL / DESINSETIZAÇÃO / CHAVEIRO / INVENTÁRIO PATRIMONIAL/EQUIPAMENTOS ACADEMIA</v>
      </c>
      <c r="I416" s="235" t="s">
        <v>2893</v>
      </c>
      <c r="J416" s="235" t="s">
        <v>2894</v>
      </c>
      <c r="K416" s="235" t="s">
        <v>2901</v>
      </c>
      <c r="L416" s="235" t="s">
        <v>2899</v>
      </c>
      <c r="M416" s="235" t="s">
        <v>2900</v>
      </c>
      <c r="N416" s="235" t="s">
        <v>154</v>
      </c>
      <c r="O416" s="235" t="s">
        <v>155</v>
      </c>
      <c r="P416" s="235" t="s">
        <v>188</v>
      </c>
      <c r="Q416" s="235" t="s">
        <v>156</v>
      </c>
      <c r="R416" s="235" t="s">
        <v>153</v>
      </c>
      <c r="S416" s="235" t="s">
        <v>107</v>
      </c>
      <c r="T416" s="235" t="s">
        <v>152</v>
      </c>
      <c r="U416" s="235" t="s">
        <v>106</v>
      </c>
      <c r="V416" s="235" t="s">
        <v>2667</v>
      </c>
      <c r="W416" s="235" t="s">
        <v>2668</v>
      </c>
      <c r="X416" s="33" t="str">
        <f t="shared" si="6"/>
        <v>3</v>
      </c>
      <c r="Y416" s="33" t="str">
        <f>IF(T416="","",IF(AND(T416&lt;&gt;'Tabelas auxiliares'!$B$239,T416&lt;&gt;'Tabelas auxiliares'!$B$240),"FOLHA DE PESSOAL",IF(X416='Tabelas auxiliares'!$A$240,"CUSTEIO",IF(X416='Tabelas auxiliares'!$A$239,"INVESTIMENTO","ERRO - VERIFICAR"))))</f>
        <v>CUSTEIO</v>
      </c>
      <c r="Z416" s="237">
        <v>341</v>
      </c>
      <c r="AA416" s="237">
        <v>341</v>
      </c>
      <c r="AB416" s="236"/>
      <c r="AC416" s="236"/>
    </row>
    <row r="417" spans="1:29" x14ac:dyDescent="0.25">
      <c r="A417" s="234" t="s">
        <v>459</v>
      </c>
      <c r="B417" t="s">
        <v>287</v>
      </c>
      <c r="C417" t="s">
        <v>460</v>
      </c>
      <c r="D417" t="s">
        <v>81</v>
      </c>
      <c r="E417" t="s">
        <v>105</v>
      </c>
      <c r="F417" s="33" t="str">
        <f>IFERROR(VLOOKUP(D417,'Tabelas auxiliares'!$A$3:$B$61,2,FALSE),"")</f>
        <v>SUGEPE - SUPERINTENDÊNCIA DE GESTÃO DE PESSOAS</v>
      </c>
      <c r="G417" s="33" t="str">
        <f>IFERROR(VLOOKUP($B417,'Tabelas auxiliares'!$A$65:$C$102,2,FALSE),"")</f>
        <v>MANUTENÇÃO</v>
      </c>
      <c r="H417" s="33" t="str">
        <f>IFERROR(VLOOKUP($B417,'Tabelas auxiliares'!$A$65:$C$102,3,FALSE),"")</f>
        <v>GERENCIAMENTO ALMOXARIFADO / AR CONDICIONADO / COMBATE INCÊNDIO / CORTINAS / ELEVADORES / GERADORES DE ENERGIA / HIDRÁULICA / IMÓVEIS / INSTALAÇÕES ELÉTRICAS  / JARDINAGEM / MANUTENÇÃO PREDIAL / DESINSETIZAÇÃO / CHAVEIRO / INVENTÁRIO PATRIMONIAL/EQUIPAMENTOS ACADEMIA</v>
      </c>
      <c r="I417" s="235" t="s">
        <v>2902</v>
      </c>
      <c r="J417" s="235" t="s">
        <v>2903</v>
      </c>
      <c r="K417" s="235" t="s">
        <v>2904</v>
      </c>
      <c r="L417" s="235" t="s">
        <v>2905</v>
      </c>
      <c r="M417" s="235" t="s">
        <v>2900</v>
      </c>
      <c r="N417" s="235" t="s">
        <v>154</v>
      </c>
      <c r="O417" s="235" t="s">
        <v>155</v>
      </c>
      <c r="P417" s="235" t="s">
        <v>188</v>
      </c>
      <c r="Q417" s="235" t="s">
        <v>156</v>
      </c>
      <c r="R417" s="235" t="s">
        <v>153</v>
      </c>
      <c r="S417" s="235" t="s">
        <v>462</v>
      </c>
      <c r="T417" s="235" t="s">
        <v>152</v>
      </c>
      <c r="U417" s="235" t="s">
        <v>106</v>
      </c>
      <c r="V417" s="235" t="s">
        <v>2667</v>
      </c>
      <c r="W417" s="235" t="s">
        <v>2668</v>
      </c>
      <c r="X417" s="33" t="str">
        <f t="shared" si="6"/>
        <v>3</v>
      </c>
      <c r="Y417" s="33" t="str">
        <f>IF(T417="","",IF(AND(T417&lt;&gt;'Tabelas auxiliares'!$B$239,T417&lt;&gt;'Tabelas auxiliares'!$B$240),"FOLHA DE PESSOAL",IF(X417='Tabelas auxiliares'!$A$240,"CUSTEIO",IF(X417='Tabelas auxiliares'!$A$239,"INVESTIMENTO","ERRO - VERIFICAR"))))</f>
        <v>CUSTEIO</v>
      </c>
      <c r="Z417" s="237">
        <v>10589</v>
      </c>
      <c r="AA417" s="237">
        <v>4372</v>
      </c>
      <c r="AB417" s="236"/>
      <c r="AC417" s="237">
        <v>6217</v>
      </c>
    </row>
    <row r="418" spans="1:29" x14ac:dyDescent="0.25">
      <c r="A418" s="234" t="s">
        <v>459</v>
      </c>
      <c r="B418" t="s">
        <v>288</v>
      </c>
      <c r="C418" t="s">
        <v>1761</v>
      </c>
      <c r="D418" t="s">
        <v>213</v>
      </c>
      <c r="E418" t="s">
        <v>105</v>
      </c>
      <c r="F418" s="33" t="str">
        <f>IFERROR(VLOOKUP(D418,'Tabelas auxiliares'!$A$3:$B$61,2,FALSE),"")</f>
        <v>SPO - OBRAS SÃO BERNARDO DO CAMPO</v>
      </c>
      <c r="G418" s="33" t="str">
        <f>IFERROR(VLOOKUP($B418,'Tabelas auxiliares'!$A$65:$C$102,2,FALSE),"")</f>
        <v>OBRAS E INSTALAÇÕES - CONSTRUÇÕES</v>
      </c>
      <c r="H418" s="33" t="str">
        <f>IFERROR(VLOOKUP($B418,'Tabelas auxiliares'!$A$65:$C$102,3,FALSE),"")</f>
        <v>SERVICOS TECNICOS EM ENGENHARIA /EXECUCAO DAS OBRAS / ELABORACAO DOS ESTUDOS PRELIMINARES, PROJETOS BASICOS E EXECUTIVOS / CONSTRUCAO / GERENCIAMENTO DE OBRAS</v>
      </c>
      <c r="I418" s="235" t="s">
        <v>2172</v>
      </c>
      <c r="J418" s="235" t="s">
        <v>2906</v>
      </c>
      <c r="K418" s="235" t="s">
        <v>2907</v>
      </c>
      <c r="L418" s="235" t="s">
        <v>2908</v>
      </c>
      <c r="M418" s="235" t="s">
        <v>2909</v>
      </c>
      <c r="N418" s="235" t="s">
        <v>1176</v>
      </c>
      <c r="O418" s="235" t="s">
        <v>155</v>
      </c>
      <c r="P418" s="235" t="s">
        <v>1177</v>
      </c>
      <c r="Q418" s="235" t="s">
        <v>156</v>
      </c>
      <c r="R418" s="235" t="s">
        <v>153</v>
      </c>
      <c r="S418" s="235" t="s">
        <v>462</v>
      </c>
      <c r="T418" s="235" t="s">
        <v>152</v>
      </c>
      <c r="U418" s="235" t="s">
        <v>1970</v>
      </c>
      <c r="V418" s="235" t="s">
        <v>2910</v>
      </c>
      <c r="W418" s="235" t="s">
        <v>2911</v>
      </c>
      <c r="X418" s="33" t="str">
        <f t="shared" si="6"/>
        <v>4</v>
      </c>
      <c r="Y418" s="33" t="str">
        <f>IF(T418="","",IF(AND(T418&lt;&gt;'Tabelas auxiliares'!$B$239,T418&lt;&gt;'Tabelas auxiliares'!$B$240),"FOLHA DE PESSOAL",IF(X418='Tabelas auxiliares'!$A$240,"CUSTEIO",IF(X418='Tabelas auxiliares'!$A$239,"INVESTIMENTO","ERRO - VERIFICAR"))))</f>
        <v>INVESTIMENTO</v>
      </c>
      <c r="Z418" s="237">
        <v>100383.15</v>
      </c>
      <c r="AA418" s="237">
        <v>100132.55</v>
      </c>
      <c r="AB418" s="236"/>
      <c r="AC418" s="237">
        <v>250.6</v>
      </c>
    </row>
    <row r="419" spans="1:29" x14ac:dyDescent="0.25">
      <c r="A419" s="234" t="s">
        <v>459</v>
      </c>
      <c r="B419" t="s">
        <v>289</v>
      </c>
      <c r="C419" t="s">
        <v>1762</v>
      </c>
      <c r="D419" t="s">
        <v>213</v>
      </c>
      <c r="E419" t="s">
        <v>105</v>
      </c>
      <c r="F419" s="33" t="str">
        <f>IFERROR(VLOOKUP(D419,'Tabelas auxiliares'!$A$3:$B$61,2,FALSE),"")</f>
        <v>SPO - OBRAS SÃO BERNARDO DO CAMPO</v>
      </c>
      <c r="G419" s="33" t="str">
        <f>IFERROR(VLOOKUP($B419,'Tabelas auxiliares'!$A$65:$C$102,2,FALSE),"")</f>
        <v>OBRAS E INSTALAÇÕES - MELHORIAS E REFORMAS</v>
      </c>
      <c r="H419" s="33" t="str">
        <f>IFERROR(VLOOKUP($B419,'Tabelas auxiliares'!$A$65:$C$102,3,FALSE),"")</f>
        <v>REFORMA E ADEQUACAO</v>
      </c>
      <c r="I419" s="235" t="s">
        <v>1771</v>
      </c>
      <c r="J419" s="235" t="s">
        <v>2912</v>
      </c>
      <c r="K419" s="235" t="s">
        <v>2913</v>
      </c>
      <c r="L419" s="235" t="s">
        <v>2914</v>
      </c>
      <c r="M419" s="235" t="s">
        <v>2915</v>
      </c>
      <c r="N419" s="235" t="s">
        <v>1176</v>
      </c>
      <c r="O419" s="235" t="s">
        <v>155</v>
      </c>
      <c r="P419" s="235" t="s">
        <v>1177</v>
      </c>
      <c r="Q419" s="235" t="s">
        <v>156</v>
      </c>
      <c r="R419" s="235" t="s">
        <v>153</v>
      </c>
      <c r="S419" s="235" t="s">
        <v>462</v>
      </c>
      <c r="T419" s="235" t="s">
        <v>152</v>
      </c>
      <c r="U419" s="235" t="s">
        <v>1970</v>
      </c>
      <c r="V419" s="235" t="s">
        <v>2910</v>
      </c>
      <c r="W419" s="235" t="s">
        <v>2911</v>
      </c>
      <c r="X419" s="33" t="str">
        <f t="shared" si="6"/>
        <v>4</v>
      </c>
      <c r="Y419" s="33" t="str">
        <f>IF(T419="","",IF(AND(T419&lt;&gt;'Tabelas auxiliares'!$B$239,T419&lt;&gt;'Tabelas auxiliares'!$B$240),"FOLHA DE PESSOAL",IF(X419='Tabelas auxiliares'!$A$240,"CUSTEIO",IF(X419='Tabelas auxiliares'!$A$239,"INVESTIMENTO","ERRO - VERIFICAR"))))</f>
        <v>INVESTIMENTO</v>
      </c>
      <c r="Z419" s="237">
        <v>204565.39</v>
      </c>
      <c r="AA419" s="237">
        <v>48757.87</v>
      </c>
      <c r="AB419" s="237">
        <v>15891.38</v>
      </c>
      <c r="AC419" s="237">
        <v>139916.14000000001</v>
      </c>
    </row>
    <row r="420" spans="1:29" x14ac:dyDescent="0.25">
      <c r="A420" s="234" t="s">
        <v>459</v>
      </c>
      <c r="B420" t="s">
        <v>290</v>
      </c>
      <c r="C420" t="s">
        <v>460</v>
      </c>
      <c r="D420" t="s">
        <v>28</v>
      </c>
      <c r="E420" t="s">
        <v>105</v>
      </c>
      <c r="F420" s="33" t="str">
        <f>IFERROR(VLOOKUP(D420,'Tabelas auxiliares'!$A$3:$B$61,2,FALSE),"")</f>
        <v>PU - PREFEITURA UNIVERSITÁRIA</v>
      </c>
      <c r="G420" s="33" t="str">
        <f>IFERROR(VLOOKUP($B420,'Tabelas auxiliares'!$A$65:$C$102,2,FALSE),"")</f>
        <v>RECEPÇÃO, PORTARIA E ZELADORIA</v>
      </c>
      <c r="H420" s="33" t="str">
        <f>IFERROR(VLOOKUP($B420,'Tabelas auxiliares'!$A$65:$C$102,3,FALSE),"")</f>
        <v>PORTARIA / RECEPÇÃO / ZELADORIA</v>
      </c>
      <c r="I420" s="235" t="s">
        <v>1845</v>
      </c>
      <c r="J420" s="235" t="s">
        <v>2916</v>
      </c>
      <c r="K420" s="235" t="s">
        <v>2917</v>
      </c>
      <c r="L420" s="235" t="s">
        <v>2918</v>
      </c>
      <c r="M420" s="235" t="s">
        <v>2919</v>
      </c>
      <c r="N420" s="235" t="s">
        <v>154</v>
      </c>
      <c r="O420" s="235" t="s">
        <v>155</v>
      </c>
      <c r="P420" s="235" t="s">
        <v>188</v>
      </c>
      <c r="Q420" s="235" t="s">
        <v>156</v>
      </c>
      <c r="R420" s="235" t="s">
        <v>153</v>
      </c>
      <c r="S420" s="235" t="s">
        <v>107</v>
      </c>
      <c r="T420" s="235" t="s">
        <v>152</v>
      </c>
      <c r="U420" s="235" t="s">
        <v>106</v>
      </c>
      <c r="V420" s="235" t="s">
        <v>396</v>
      </c>
      <c r="W420" s="235" t="s">
        <v>377</v>
      </c>
      <c r="X420" s="33" t="str">
        <f t="shared" si="6"/>
        <v>3</v>
      </c>
      <c r="Y420" s="33" t="str">
        <f>IF(T420="","",IF(AND(T420&lt;&gt;'Tabelas auxiliares'!$B$239,T420&lt;&gt;'Tabelas auxiliares'!$B$240),"FOLHA DE PESSOAL",IF(X420='Tabelas auxiliares'!$A$240,"CUSTEIO",IF(X420='Tabelas auxiliares'!$A$239,"INVESTIMENTO","ERRO - VERIFICAR"))))</f>
        <v>CUSTEIO</v>
      </c>
      <c r="Z420" s="237">
        <v>24165.29</v>
      </c>
      <c r="AA420" s="237">
        <v>24165.29</v>
      </c>
      <c r="AB420" s="236"/>
      <c r="AC420" s="236"/>
    </row>
    <row r="421" spans="1:29" x14ac:dyDescent="0.25">
      <c r="A421" s="234" t="s">
        <v>459</v>
      </c>
      <c r="B421" t="s">
        <v>290</v>
      </c>
      <c r="C421" t="s">
        <v>460</v>
      </c>
      <c r="D421" t="s">
        <v>28</v>
      </c>
      <c r="E421" t="s">
        <v>105</v>
      </c>
      <c r="F421" s="33" t="str">
        <f>IFERROR(VLOOKUP(D421,'Tabelas auxiliares'!$A$3:$B$61,2,FALSE),"")</f>
        <v>PU - PREFEITURA UNIVERSITÁRIA</v>
      </c>
      <c r="G421" s="33" t="str">
        <f>IFERROR(VLOOKUP($B421,'Tabelas auxiliares'!$A$65:$C$102,2,FALSE),"")</f>
        <v>RECEPÇÃO, PORTARIA E ZELADORIA</v>
      </c>
      <c r="H421" s="33" t="str">
        <f>IFERROR(VLOOKUP($B421,'Tabelas auxiliares'!$A$65:$C$102,3,FALSE),"")</f>
        <v>PORTARIA / RECEPÇÃO / ZELADORIA</v>
      </c>
      <c r="I421" s="235" t="s">
        <v>495</v>
      </c>
      <c r="J421" s="235" t="s">
        <v>1607</v>
      </c>
      <c r="K421" s="235" t="s">
        <v>2920</v>
      </c>
      <c r="L421" s="235" t="s">
        <v>2921</v>
      </c>
      <c r="M421" s="235" t="s">
        <v>1579</v>
      </c>
      <c r="N421" s="235" t="s">
        <v>154</v>
      </c>
      <c r="O421" s="235" t="s">
        <v>155</v>
      </c>
      <c r="P421" s="235" t="s">
        <v>188</v>
      </c>
      <c r="Q421" s="235" t="s">
        <v>156</v>
      </c>
      <c r="R421" s="235" t="s">
        <v>153</v>
      </c>
      <c r="S421" s="235" t="s">
        <v>462</v>
      </c>
      <c r="T421" s="235" t="s">
        <v>152</v>
      </c>
      <c r="U421" s="235" t="s">
        <v>106</v>
      </c>
      <c r="V421" s="235" t="s">
        <v>396</v>
      </c>
      <c r="W421" s="235" t="s">
        <v>377</v>
      </c>
      <c r="X421" s="33" t="str">
        <f t="shared" si="6"/>
        <v>3</v>
      </c>
      <c r="Y421" s="33" t="str">
        <f>IF(T421="","",IF(AND(T421&lt;&gt;'Tabelas auxiliares'!$B$239,T421&lt;&gt;'Tabelas auxiliares'!$B$240),"FOLHA DE PESSOAL",IF(X421='Tabelas auxiliares'!$A$240,"CUSTEIO",IF(X421='Tabelas auxiliares'!$A$239,"INVESTIMENTO","ERRO - VERIFICAR"))))</f>
        <v>CUSTEIO</v>
      </c>
      <c r="Z421" s="237">
        <v>35300.19</v>
      </c>
      <c r="AA421" s="236"/>
      <c r="AB421" s="236"/>
      <c r="AC421" s="237">
        <v>35300.19</v>
      </c>
    </row>
    <row r="422" spans="1:29" x14ac:dyDescent="0.25">
      <c r="A422" s="234" t="s">
        <v>459</v>
      </c>
      <c r="B422" t="s">
        <v>290</v>
      </c>
      <c r="C422" t="s">
        <v>460</v>
      </c>
      <c r="D422" t="s">
        <v>28</v>
      </c>
      <c r="E422" t="s">
        <v>105</v>
      </c>
      <c r="F422" s="33" t="str">
        <f>IFERROR(VLOOKUP(D422,'Tabelas auxiliares'!$A$3:$B$61,2,FALSE),"")</f>
        <v>PU - PREFEITURA UNIVERSITÁRIA</v>
      </c>
      <c r="G422" s="33" t="str">
        <f>IFERROR(VLOOKUP($B422,'Tabelas auxiliares'!$A$65:$C$102,2,FALSE),"")</f>
        <v>RECEPÇÃO, PORTARIA E ZELADORIA</v>
      </c>
      <c r="H422" s="33" t="str">
        <f>IFERROR(VLOOKUP($B422,'Tabelas auxiliares'!$A$65:$C$102,3,FALSE),"")</f>
        <v>PORTARIA / RECEPÇÃO / ZELADORIA</v>
      </c>
      <c r="I422" s="235" t="s">
        <v>1780</v>
      </c>
      <c r="J422" s="235" t="s">
        <v>1607</v>
      </c>
      <c r="K422" s="235" t="s">
        <v>2922</v>
      </c>
      <c r="L422" s="235" t="s">
        <v>2921</v>
      </c>
      <c r="M422" s="235" t="s">
        <v>1579</v>
      </c>
      <c r="N422" s="235" t="s">
        <v>154</v>
      </c>
      <c r="O422" s="235" t="s">
        <v>155</v>
      </c>
      <c r="P422" s="235" t="s">
        <v>188</v>
      </c>
      <c r="Q422" s="235" t="s">
        <v>156</v>
      </c>
      <c r="R422" s="235" t="s">
        <v>153</v>
      </c>
      <c r="S422" s="235" t="s">
        <v>801</v>
      </c>
      <c r="T422" s="235" t="s">
        <v>152</v>
      </c>
      <c r="U422" s="235" t="s">
        <v>106</v>
      </c>
      <c r="V422" s="235" t="s">
        <v>396</v>
      </c>
      <c r="W422" s="235" t="s">
        <v>377</v>
      </c>
      <c r="X422" s="33" t="str">
        <f t="shared" si="6"/>
        <v>3</v>
      </c>
      <c r="Y422" s="33" t="str">
        <f>IF(T422="","",IF(AND(T422&lt;&gt;'Tabelas auxiliares'!$B$239,T422&lt;&gt;'Tabelas auxiliares'!$B$240),"FOLHA DE PESSOAL",IF(X422='Tabelas auxiliares'!$A$240,"CUSTEIO",IF(X422='Tabelas auxiliares'!$A$239,"INVESTIMENTO","ERRO - VERIFICAR"))))</f>
        <v>CUSTEIO</v>
      </c>
      <c r="Z422" s="237">
        <v>72025.759999999995</v>
      </c>
      <c r="AA422" s="236"/>
      <c r="AB422" s="236"/>
      <c r="AC422" s="237">
        <v>72025.759999999995</v>
      </c>
    </row>
    <row r="423" spans="1:29" x14ac:dyDescent="0.25">
      <c r="A423" s="234" t="s">
        <v>459</v>
      </c>
      <c r="B423" t="s">
        <v>290</v>
      </c>
      <c r="C423" t="s">
        <v>460</v>
      </c>
      <c r="D423" t="s">
        <v>62</v>
      </c>
      <c r="E423" t="s">
        <v>105</v>
      </c>
      <c r="F423" s="33" t="str">
        <f>IFERROR(VLOOKUP(D423,'Tabelas auxiliares'!$A$3:$B$61,2,FALSE),"")</f>
        <v>PROAP - PNAES</v>
      </c>
      <c r="G423" s="33" t="str">
        <f>IFERROR(VLOOKUP($B423,'Tabelas auxiliares'!$A$65:$C$102,2,FALSE),"")</f>
        <v>RECEPÇÃO, PORTARIA E ZELADORIA</v>
      </c>
      <c r="H423" s="33" t="str">
        <f>IFERROR(VLOOKUP($B423,'Tabelas auxiliares'!$A$65:$C$102,3,FALSE),"")</f>
        <v>PORTARIA / RECEPÇÃO / ZELADORIA</v>
      </c>
      <c r="I423" s="235" t="s">
        <v>1921</v>
      </c>
      <c r="J423" s="235" t="s">
        <v>2923</v>
      </c>
      <c r="K423" s="235" t="s">
        <v>2924</v>
      </c>
      <c r="L423" s="235" t="s">
        <v>2925</v>
      </c>
      <c r="M423" s="235" t="s">
        <v>2926</v>
      </c>
      <c r="N423" s="235" t="s">
        <v>154</v>
      </c>
      <c r="O423" s="235" t="s">
        <v>155</v>
      </c>
      <c r="P423" s="235" t="s">
        <v>188</v>
      </c>
      <c r="Q423" s="235" t="s">
        <v>156</v>
      </c>
      <c r="R423" s="235" t="s">
        <v>153</v>
      </c>
      <c r="S423" s="235" t="s">
        <v>801</v>
      </c>
      <c r="T423" s="235" t="s">
        <v>152</v>
      </c>
      <c r="U423" s="235" t="s">
        <v>106</v>
      </c>
      <c r="V423" s="235" t="s">
        <v>396</v>
      </c>
      <c r="W423" s="235" t="s">
        <v>377</v>
      </c>
      <c r="X423" s="33" t="str">
        <f t="shared" si="6"/>
        <v>3</v>
      </c>
      <c r="Y423" s="33" t="str">
        <f>IF(T423="","",IF(AND(T423&lt;&gt;'Tabelas auxiliares'!$B$239,T423&lt;&gt;'Tabelas auxiliares'!$B$240),"FOLHA DE PESSOAL",IF(X423='Tabelas auxiliares'!$A$240,"CUSTEIO",IF(X423='Tabelas auxiliares'!$A$239,"INVESTIMENTO","ERRO - VERIFICAR"))))</f>
        <v>CUSTEIO</v>
      </c>
      <c r="Z423" s="237">
        <v>1645.67</v>
      </c>
      <c r="AA423" s="237">
        <v>1645.67</v>
      </c>
      <c r="AB423" s="236"/>
      <c r="AC423" s="236"/>
    </row>
    <row r="424" spans="1:29" x14ac:dyDescent="0.25">
      <c r="A424" s="234" t="s">
        <v>459</v>
      </c>
      <c r="B424" t="s">
        <v>290</v>
      </c>
      <c r="C424" t="s">
        <v>460</v>
      </c>
      <c r="D424" t="s">
        <v>62</v>
      </c>
      <c r="E424" t="s">
        <v>105</v>
      </c>
      <c r="F424" s="33" t="str">
        <f>IFERROR(VLOOKUP(D424,'Tabelas auxiliares'!$A$3:$B$61,2,FALSE),"")</f>
        <v>PROAP - PNAES</v>
      </c>
      <c r="G424" s="33" t="str">
        <f>IFERROR(VLOOKUP($B424,'Tabelas auxiliares'!$A$65:$C$102,2,FALSE),"")</f>
        <v>RECEPÇÃO, PORTARIA E ZELADORIA</v>
      </c>
      <c r="H424" s="33" t="str">
        <f>IFERROR(VLOOKUP($B424,'Tabelas auxiliares'!$A$65:$C$102,3,FALSE),"")</f>
        <v>PORTARIA / RECEPÇÃO / ZELADORIA</v>
      </c>
      <c r="I424" s="235" t="s">
        <v>2425</v>
      </c>
      <c r="J424" s="235" t="s">
        <v>1610</v>
      </c>
      <c r="K424" s="235" t="s">
        <v>2927</v>
      </c>
      <c r="L424" s="235" t="s">
        <v>1612</v>
      </c>
      <c r="M424" s="235" t="s">
        <v>1613</v>
      </c>
      <c r="N424" s="235" t="s">
        <v>154</v>
      </c>
      <c r="O424" s="235" t="s">
        <v>155</v>
      </c>
      <c r="P424" s="235" t="s">
        <v>188</v>
      </c>
      <c r="Q424" s="235" t="s">
        <v>156</v>
      </c>
      <c r="R424" s="235" t="s">
        <v>153</v>
      </c>
      <c r="S424" s="235" t="s">
        <v>107</v>
      </c>
      <c r="T424" s="235" t="s">
        <v>152</v>
      </c>
      <c r="U424" s="235" t="s">
        <v>106</v>
      </c>
      <c r="V424" s="235" t="s">
        <v>396</v>
      </c>
      <c r="W424" s="235" t="s">
        <v>377</v>
      </c>
      <c r="X424" s="33" t="str">
        <f t="shared" si="6"/>
        <v>3</v>
      </c>
      <c r="Y424" s="33" t="str">
        <f>IF(T424="","",IF(AND(T424&lt;&gt;'Tabelas auxiliares'!$B$239,T424&lt;&gt;'Tabelas auxiliares'!$B$240),"FOLHA DE PESSOAL",IF(X424='Tabelas auxiliares'!$A$240,"CUSTEIO",IF(X424='Tabelas auxiliares'!$A$239,"INVESTIMENTO","ERRO - VERIFICAR"))))</f>
        <v>CUSTEIO</v>
      </c>
      <c r="Z424" s="237">
        <v>1.1299999999999999</v>
      </c>
      <c r="AA424" s="237">
        <v>1.1299999999999999</v>
      </c>
      <c r="AB424" s="236"/>
      <c r="AC424" s="236"/>
    </row>
    <row r="425" spans="1:29" x14ac:dyDescent="0.25">
      <c r="A425" s="234" t="s">
        <v>459</v>
      </c>
      <c r="B425" t="s">
        <v>290</v>
      </c>
      <c r="C425" t="s">
        <v>460</v>
      </c>
      <c r="D425" t="s">
        <v>60</v>
      </c>
      <c r="E425" t="s">
        <v>105</v>
      </c>
      <c r="F425" s="33" t="str">
        <f>IFERROR(VLOOKUP(D425,'Tabelas auxiliares'!$A$3:$B$61,2,FALSE),"")</f>
        <v>PROAP - PRÓ-REITORIA DE POLÍTICAS AFIRMATIVAS</v>
      </c>
      <c r="G425" s="33" t="str">
        <f>IFERROR(VLOOKUP($B425,'Tabelas auxiliares'!$A$65:$C$102,2,FALSE),"")</f>
        <v>RECEPÇÃO, PORTARIA E ZELADORIA</v>
      </c>
      <c r="H425" s="33" t="str">
        <f>IFERROR(VLOOKUP($B425,'Tabelas auxiliares'!$A$65:$C$102,3,FALSE),"")</f>
        <v>PORTARIA / RECEPÇÃO / ZELADORIA</v>
      </c>
      <c r="I425" s="235" t="s">
        <v>2928</v>
      </c>
      <c r="J425" s="235" t="s">
        <v>1610</v>
      </c>
      <c r="K425" s="235" t="s">
        <v>2929</v>
      </c>
      <c r="L425" s="235" t="s">
        <v>1612</v>
      </c>
      <c r="M425" s="235" t="s">
        <v>1613</v>
      </c>
      <c r="N425" s="235" t="s">
        <v>154</v>
      </c>
      <c r="O425" s="235" t="s">
        <v>155</v>
      </c>
      <c r="P425" s="235" t="s">
        <v>188</v>
      </c>
      <c r="Q425" s="235" t="s">
        <v>156</v>
      </c>
      <c r="R425" s="235" t="s">
        <v>153</v>
      </c>
      <c r="S425" s="235" t="s">
        <v>462</v>
      </c>
      <c r="T425" s="235" t="s">
        <v>152</v>
      </c>
      <c r="U425" s="235" t="s">
        <v>106</v>
      </c>
      <c r="V425" s="235" t="s">
        <v>396</v>
      </c>
      <c r="W425" s="235" t="s">
        <v>377</v>
      </c>
      <c r="X425" s="33" t="str">
        <f t="shared" si="6"/>
        <v>3</v>
      </c>
      <c r="Y425" s="33" t="str">
        <f>IF(T425="","",IF(AND(T425&lt;&gt;'Tabelas auxiliares'!$B$239,T425&lt;&gt;'Tabelas auxiliares'!$B$240),"FOLHA DE PESSOAL",IF(X425='Tabelas auxiliares'!$A$240,"CUSTEIO",IF(X425='Tabelas auxiliares'!$A$239,"INVESTIMENTO","ERRO - VERIFICAR"))))</f>
        <v>CUSTEIO</v>
      </c>
      <c r="Z425" s="237">
        <v>210741.83</v>
      </c>
      <c r="AA425" s="236"/>
      <c r="AB425" s="237">
        <v>87244.73</v>
      </c>
      <c r="AC425" s="237">
        <v>123497.1</v>
      </c>
    </row>
    <row r="426" spans="1:29" x14ac:dyDescent="0.25">
      <c r="A426" s="234" t="s">
        <v>459</v>
      </c>
      <c r="B426" t="s">
        <v>290</v>
      </c>
      <c r="C426" t="s">
        <v>460</v>
      </c>
      <c r="D426" t="s">
        <v>60</v>
      </c>
      <c r="E426" t="s">
        <v>105</v>
      </c>
      <c r="F426" s="33" t="str">
        <f>IFERROR(VLOOKUP(D426,'Tabelas auxiliares'!$A$3:$B$61,2,FALSE),"")</f>
        <v>PROAP - PRÓ-REITORIA DE POLÍTICAS AFIRMATIVAS</v>
      </c>
      <c r="G426" s="33" t="str">
        <f>IFERROR(VLOOKUP($B426,'Tabelas auxiliares'!$A$65:$C$102,2,FALSE),"")</f>
        <v>RECEPÇÃO, PORTARIA E ZELADORIA</v>
      </c>
      <c r="H426" s="33" t="str">
        <f>IFERROR(VLOOKUP($B426,'Tabelas auxiliares'!$A$65:$C$102,3,FALSE),"")</f>
        <v>PORTARIA / RECEPÇÃO / ZELADORIA</v>
      </c>
      <c r="I426" s="235" t="s">
        <v>2928</v>
      </c>
      <c r="J426" s="235" t="s">
        <v>1610</v>
      </c>
      <c r="K426" s="235" t="s">
        <v>2930</v>
      </c>
      <c r="L426" s="235" t="s">
        <v>1612</v>
      </c>
      <c r="M426" s="235" t="s">
        <v>1613</v>
      </c>
      <c r="N426" s="235" t="s">
        <v>154</v>
      </c>
      <c r="O426" s="235" t="s">
        <v>155</v>
      </c>
      <c r="P426" s="235" t="s">
        <v>188</v>
      </c>
      <c r="Q426" s="235" t="s">
        <v>156</v>
      </c>
      <c r="R426" s="235" t="s">
        <v>153</v>
      </c>
      <c r="S426" s="235" t="s">
        <v>107</v>
      </c>
      <c r="T426" s="235" t="s">
        <v>152</v>
      </c>
      <c r="U426" s="235" t="s">
        <v>106</v>
      </c>
      <c r="V426" s="235" t="s">
        <v>396</v>
      </c>
      <c r="W426" s="235" t="s">
        <v>377</v>
      </c>
      <c r="X426" s="33" t="str">
        <f t="shared" si="6"/>
        <v>3</v>
      </c>
      <c r="Y426" s="33" t="str">
        <f>IF(T426="","",IF(AND(T426&lt;&gt;'Tabelas auxiliares'!$B$239,T426&lt;&gt;'Tabelas auxiliares'!$B$240),"FOLHA DE PESSOAL",IF(X426='Tabelas auxiliares'!$A$240,"CUSTEIO",IF(X426='Tabelas auxiliares'!$A$239,"INVESTIMENTO","ERRO - VERIFICAR"))))</f>
        <v>CUSTEIO</v>
      </c>
      <c r="Z426" s="237">
        <v>40512.660000000003</v>
      </c>
      <c r="AA426" s="236"/>
      <c r="AB426" s="236"/>
      <c r="AC426" s="237">
        <v>40512.660000000003</v>
      </c>
    </row>
    <row r="427" spans="1:29" x14ac:dyDescent="0.25">
      <c r="A427" s="234" t="s">
        <v>459</v>
      </c>
      <c r="B427" t="s">
        <v>290</v>
      </c>
      <c r="C427" t="s">
        <v>460</v>
      </c>
      <c r="D427" t="s">
        <v>60</v>
      </c>
      <c r="E427" t="s">
        <v>105</v>
      </c>
      <c r="F427" s="33" t="str">
        <f>IFERROR(VLOOKUP(D427,'Tabelas auxiliares'!$A$3:$B$61,2,FALSE),"")</f>
        <v>PROAP - PRÓ-REITORIA DE POLÍTICAS AFIRMATIVAS</v>
      </c>
      <c r="G427" s="33" t="str">
        <f>IFERROR(VLOOKUP($B427,'Tabelas auxiliares'!$A$65:$C$102,2,FALSE),"")</f>
        <v>RECEPÇÃO, PORTARIA E ZELADORIA</v>
      </c>
      <c r="H427" s="33" t="str">
        <f>IFERROR(VLOOKUP($B427,'Tabelas auxiliares'!$A$65:$C$102,3,FALSE),"")</f>
        <v>PORTARIA / RECEPÇÃO / ZELADORIA</v>
      </c>
      <c r="I427" s="235" t="s">
        <v>1786</v>
      </c>
      <c r="J427" s="235" t="s">
        <v>1610</v>
      </c>
      <c r="K427" s="235" t="s">
        <v>2931</v>
      </c>
      <c r="L427" s="235" t="s">
        <v>1612</v>
      </c>
      <c r="M427" s="235" t="s">
        <v>1613</v>
      </c>
      <c r="N427" s="235" t="s">
        <v>154</v>
      </c>
      <c r="O427" s="235" t="s">
        <v>155</v>
      </c>
      <c r="P427" s="235" t="s">
        <v>188</v>
      </c>
      <c r="Q427" s="235" t="s">
        <v>156</v>
      </c>
      <c r="R427" s="235" t="s">
        <v>153</v>
      </c>
      <c r="S427" s="235" t="s">
        <v>462</v>
      </c>
      <c r="T427" s="235" t="s">
        <v>152</v>
      </c>
      <c r="U427" s="235" t="s">
        <v>106</v>
      </c>
      <c r="V427" s="235" t="s">
        <v>396</v>
      </c>
      <c r="W427" s="235" t="s">
        <v>377</v>
      </c>
      <c r="X427" s="33" t="str">
        <f t="shared" si="6"/>
        <v>3</v>
      </c>
      <c r="Y427" s="33" t="str">
        <f>IF(T427="","",IF(AND(T427&lt;&gt;'Tabelas auxiliares'!$B$239,T427&lt;&gt;'Tabelas auxiliares'!$B$240),"FOLHA DE PESSOAL",IF(X427='Tabelas auxiliares'!$A$240,"CUSTEIO",IF(X427='Tabelas auxiliares'!$A$239,"INVESTIMENTO","ERRO - VERIFICAR"))))</f>
        <v>CUSTEIO</v>
      </c>
      <c r="Z427" s="237">
        <v>169444.53</v>
      </c>
      <c r="AA427" s="236"/>
      <c r="AB427" s="236"/>
      <c r="AC427" s="237">
        <v>169444.53</v>
      </c>
    </row>
    <row r="428" spans="1:29" x14ac:dyDescent="0.25">
      <c r="A428" s="234" t="s">
        <v>459</v>
      </c>
      <c r="B428" t="s">
        <v>292</v>
      </c>
      <c r="C428" t="s">
        <v>460</v>
      </c>
      <c r="D428" t="s">
        <v>62</v>
      </c>
      <c r="E428" t="s">
        <v>105</v>
      </c>
      <c r="F428" s="33" t="str">
        <f>IFERROR(VLOOKUP(D428,'Tabelas auxiliares'!$A$3:$B$61,2,FALSE),"")</f>
        <v>PROAP - PNAES</v>
      </c>
      <c r="G428" s="33" t="str">
        <f>IFERROR(VLOOKUP($B428,'Tabelas auxiliares'!$A$65:$C$102,2,FALSE),"")</f>
        <v>SEGURANÇA E VIGILÂNCIA</v>
      </c>
      <c r="H428" s="33" t="str">
        <f>IFERROR(VLOOKUP($B428,'Tabelas auxiliares'!$A$65:$C$102,3,FALSE),"")</f>
        <v>SISTEMA DE SEGURANÇA / VIGILÂNCIA</v>
      </c>
      <c r="I428" s="235" t="s">
        <v>2932</v>
      </c>
      <c r="J428" s="235" t="s">
        <v>2933</v>
      </c>
      <c r="K428" s="235" t="s">
        <v>2934</v>
      </c>
      <c r="L428" s="235" t="s">
        <v>2935</v>
      </c>
      <c r="M428" s="235" t="s">
        <v>2936</v>
      </c>
      <c r="N428" s="235" t="s">
        <v>154</v>
      </c>
      <c r="O428" s="235" t="s">
        <v>155</v>
      </c>
      <c r="P428" s="235" t="s">
        <v>188</v>
      </c>
      <c r="Q428" s="235" t="s">
        <v>156</v>
      </c>
      <c r="R428" s="235" t="s">
        <v>153</v>
      </c>
      <c r="S428" s="235" t="s">
        <v>107</v>
      </c>
      <c r="T428" s="235" t="s">
        <v>152</v>
      </c>
      <c r="U428" s="235" t="s">
        <v>106</v>
      </c>
      <c r="V428" s="235" t="s">
        <v>1618</v>
      </c>
      <c r="W428" s="235" t="s">
        <v>1619</v>
      </c>
      <c r="X428" s="33" t="str">
        <f t="shared" si="6"/>
        <v>3</v>
      </c>
      <c r="Y428" s="33" t="str">
        <f>IF(T428="","",IF(AND(T428&lt;&gt;'Tabelas auxiliares'!$B$239,T428&lt;&gt;'Tabelas auxiliares'!$B$240),"FOLHA DE PESSOAL",IF(X428='Tabelas auxiliares'!$A$240,"CUSTEIO",IF(X428='Tabelas auxiliares'!$A$239,"INVESTIMENTO","ERRO - VERIFICAR"))))</f>
        <v>CUSTEIO</v>
      </c>
      <c r="Z428" s="237">
        <v>22214.29</v>
      </c>
      <c r="AA428" s="236"/>
      <c r="AB428" s="236"/>
      <c r="AC428" s="236"/>
    </row>
    <row r="429" spans="1:29" x14ac:dyDescent="0.25">
      <c r="A429" s="234" t="s">
        <v>459</v>
      </c>
      <c r="B429" t="s">
        <v>292</v>
      </c>
      <c r="C429" t="s">
        <v>460</v>
      </c>
      <c r="D429" t="s">
        <v>62</v>
      </c>
      <c r="E429" t="s">
        <v>105</v>
      </c>
      <c r="F429" s="33" t="str">
        <f>IFERROR(VLOOKUP(D429,'Tabelas auxiliares'!$A$3:$B$61,2,FALSE),"")</f>
        <v>PROAP - PNAES</v>
      </c>
      <c r="G429" s="33" t="str">
        <f>IFERROR(VLOOKUP($B429,'Tabelas auxiliares'!$A$65:$C$102,2,FALSE),"")</f>
        <v>SEGURANÇA E VIGILÂNCIA</v>
      </c>
      <c r="H429" s="33" t="str">
        <f>IFERROR(VLOOKUP($B429,'Tabelas auxiliares'!$A$65:$C$102,3,FALSE),"")</f>
        <v>SISTEMA DE SEGURANÇA / VIGILÂNCIA</v>
      </c>
      <c r="I429" s="235" t="s">
        <v>2114</v>
      </c>
      <c r="J429" s="235" t="s">
        <v>2937</v>
      </c>
      <c r="K429" s="235" t="s">
        <v>2938</v>
      </c>
      <c r="L429" s="235" t="s">
        <v>2939</v>
      </c>
      <c r="M429" s="235" t="s">
        <v>1617</v>
      </c>
      <c r="N429" s="235" t="s">
        <v>154</v>
      </c>
      <c r="O429" s="235" t="s">
        <v>155</v>
      </c>
      <c r="P429" s="235" t="s">
        <v>188</v>
      </c>
      <c r="Q429" s="235" t="s">
        <v>156</v>
      </c>
      <c r="R429" s="235" t="s">
        <v>153</v>
      </c>
      <c r="S429" s="235" t="s">
        <v>107</v>
      </c>
      <c r="T429" s="235" t="s">
        <v>152</v>
      </c>
      <c r="U429" s="235" t="s">
        <v>106</v>
      </c>
      <c r="V429" s="235" t="s">
        <v>1618</v>
      </c>
      <c r="W429" s="235" t="s">
        <v>1619</v>
      </c>
      <c r="X429" s="33" t="str">
        <f t="shared" si="6"/>
        <v>3</v>
      </c>
      <c r="Y429" s="33" t="str">
        <f>IF(T429="","",IF(AND(T429&lt;&gt;'Tabelas auxiliares'!$B$239,T429&lt;&gt;'Tabelas auxiliares'!$B$240),"FOLHA DE PESSOAL",IF(X429='Tabelas auxiliares'!$A$240,"CUSTEIO",IF(X429='Tabelas auxiliares'!$A$239,"INVESTIMENTO","ERRO - VERIFICAR"))))</f>
        <v>CUSTEIO</v>
      </c>
      <c r="Z429" s="237">
        <v>273124.84000000003</v>
      </c>
      <c r="AA429" s="237">
        <v>273124.84000000003</v>
      </c>
      <c r="AB429" s="236"/>
      <c r="AC429" s="236"/>
    </row>
    <row r="430" spans="1:29" x14ac:dyDescent="0.25">
      <c r="A430" s="234" t="s">
        <v>459</v>
      </c>
      <c r="B430" t="s">
        <v>292</v>
      </c>
      <c r="C430" t="s">
        <v>460</v>
      </c>
      <c r="D430" t="s">
        <v>62</v>
      </c>
      <c r="E430" t="s">
        <v>105</v>
      </c>
      <c r="F430" s="33" t="str">
        <f>IFERROR(VLOOKUP(D430,'Tabelas auxiliares'!$A$3:$B$61,2,FALSE),"")</f>
        <v>PROAP - PNAES</v>
      </c>
      <c r="G430" s="33" t="str">
        <f>IFERROR(VLOOKUP($B430,'Tabelas auxiliares'!$A$65:$C$102,2,FALSE),"")</f>
        <v>SEGURANÇA E VIGILÂNCIA</v>
      </c>
      <c r="H430" s="33" t="str">
        <f>IFERROR(VLOOKUP($B430,'Tabelas auxiliares'!$A$65:$C$102,3,FALSE),"")</f>
        <v>SISTEMA DE SEGURANÇA / VIGILÂNCIA</v>
      </c>
      <c r="I430" s="235" t="s">
        <v>2940</v>
      </c>
      <c r="J430" s="235" t="s">
        <v>2941</v>
      </c>
      <c r="K430" s="235" t="s">
        <v>2942</v>
      </c>
      <c r="L430" s="235" t="s">
        <v>2943</v>
      </c>
      <c r="M430" s="235" t="s">
        <v>2944</v>
      </c>
      <c r="N430" s="235" t="s">
        <v>154</v>
      </c>
      <c r="O430" s="235" t="s">
        <v>155</v>
      </c>
      <c r="P430" s="235" t="s">
        <v>188</v>
      </c>
      <c r="Q430" s="235" t="s">
        <v>156</v>
      </c>
      <c r="R430" s="235" t="s">
        <v>153</v>
      </c>
      <c r="S430" s="235" t="s">
        <v>107</v>
      </c>
      <c r="T430" s="235" t="s">
        <v>152</v>
      </c>
      <c r="U430" s="235" t="s">
        <v>106</v>
      </c>
      <c r="V430" s="235" t="s">
        <v>1618</v>
      </c>
      <c r="W430" s="235" t="s">
        <v>1619</v>
      </c>
      <c r="X430" s="33" t="str">
        <f t="shared" si="6"/>
        <v>3</v>
      </c>
      <c r="Y430" s="33" t="str">
        <f>IF(T430="","",IF(AND(T430&lt;&gt;'Tabelas auxiliares'!$B$239,T430&lt;&gt;'Tabelas auxiliares'!$B$240),"FOLHA DE PESSOAL",IF(X430='Tabelas auxiliares'!$A$240,"CUSTEIO",IF(X430='Tabelas auxiliares'!$A$239,"INVESTIMENTO","ERRO - VERIFICAR"))))</f>
        <v>CUSTEIO</v>
      </c>
      <c r="Z430" s="237">
        <v>148865.38</v>
      </c>
      <c r="AA430" s="237">
        <v>148865.38</v>
      </c>
      <c r="AB430" s="236"/>
      <c r="AC430" s="236"/>
    </row>
    <row r="431" spans="1:29" x14ac:dyDescent="0.25">
      <c r="A431" s="234" t="s">
        <v>459</v>
      </c>
      <c r="B431" t="s">
        <v>292</v>
      </c>
      <c r="C431" t="s">
        <v>460</v>
      </c>
      <c r="D431" t="s">
        <v>60</v>
      </c>
      <c r="E431" t="s">
        <v>105</v>
      </c>
      <c r="F431" s="33" t="str">
        <f>IFERROR(VLOOKUP(D431,'Tabelas auxiliares'!$A$3:$B$61,2,FALSE),"")</f>
        <v>PROAP - PRÓ-REITORIA DE POLÍTICAS AFIRMATIVAS</v>
      </c>
      <c r="G431" s="33" t="str">
        <f>IFERROR(VLOOKUP($B431,'Tabelas auxiliares'!$A$65:$C$102,2,FALSE),"")</f>
        <v>SEGURANÇA E VIGILÂNCIA</v>
      </c>
      <c r="H431" s="33" t="str">
        <f>IFERROR(VLOOKUP($B431,'Tabelas auxiliares'!$A$65:$C$102,3,FALSE),"")</f>
        <v>SISTEMA DE SEGURANÇA / VIGILÂNCIA</v>
      </c>
      <c r="I431" s="235" t="s">
        <v>2001</v>
      </c>
      <c r="J431" s="235" t="s">
        <v>1614</v>
      </c>
      <c r="K431" s="235" t="s">
        <v>2945</v>
      </c>
      <c r="L431" s="235" t="s">
        <v>2946</v>
      </c>
      <c r="M431" s="235" t="s">
        <v>1617</v>
      </c>
      <c r="N431" s="235" t="s">
        <v>154</v>
      </c>
      <c r="O431" s="235" t="s">
        <v>155</v>
      </c>
      <c r="P431" s="235" t="s">
        <v>188</v>
      </c>
      <c r="Q431" s="235" t="s">
        <v>156</v>
      </c>
      <c r="R431" s="235" t="s">
        <v>153</v>
      </c>
      <c r="S431" s="235" t="s">
        <v>107</v>
      </c>
      <c r="T431" s="235" t="s">
        <v>152</v>
      </c>
      <c r="U431" s="235" t="s">
        <v>106</v>
      </c>
      <c r="V431" s="235" t="s">
        <v>1618</v>
      </c>
      <c r="W431" s="235" t="s">
        <v>1619</v>
      </c>
      <c r="X431" s="33" t="str">
        <f t="shared" si="6"/>
        <v>3</v>
      </c>
      <c r="Y431" s="33" t="str">
        <f>IF(T431="","",IF(AND(T431&lt;&gt;'Tabelas auxiliares'!$B$239,T431&lt;&gt;'Tabelas auxiliares'!$B$240),"FOLHA DE PESSOAL",IF(X431='Tabelas auxiliares'!$A$240,"CUSTEIO",IF(X431='Tabelas auxiliares'!$A$239,"INVESTIMENTO","ERRO - VERIFICAR"))))</f>
        <v>CUSTEIO</v>
      </c>
      <c r="Z431" s="237">
        <v>613819.81000000006</v>
      </c>
      <c r="AA431" s="236"/>
      <c r="AB431" s="237">
        <v>33614.78</v>
      </c>
      <c r="AC431" s="237">
        <v>580205.03</v>
      </c>
    </row>
    <row r="432" spans="1:29" x14ac:dyDescent="0.25">
      <c r="A432" s="234" t="s">
        <v>459</v>
      </c>
      <c r="B432" t="s">
        <v>294</v>
      </c>
      <c r="C432" t="s">
        <v>460</v>
      </c>
      <c r="D432" t="s">
        <v>34</v>
      </c>
      <c r="E432" t="s">
        <v>105</v>
      </c>
      <c r="F432" s="33" t="str">
        <f>IFERROR(VLOOKUP(D432,'Tabelas auxiliares'!$A$3:$B$61,2,FALSE),"")</f>
        <v>CECS - CENTRO DE ENG., MODELAGEM E CIÊNCIAS SOCIAIS APLICADAS</v>
      </c>
      <c r="G432" s="33" t="str">
        <f>IFERROR(VLOOKUP($B432,'Tabelas auxiliares'!$A$65:$C$102,2,FALSE),"")</f>
        <v>TECNOLOGIA DA INFORMAÇÃO E COMUNICAÇÃO</v>
      </c>
      <c r="H432" s="33" t="str">
        <f>IFERROR(VLOOKUP($B432,'Tabelas auxiliares'!$A$65:$C$102,3,FALSE),"")</f>
        <v>TELEFONIA / TI</v>
      </c>
      <c r="I432" s="235" t="s">
        <v>2947</v>
      </c>
      <c r="J432" s="235" t="s">
        <v>2948</v>
      </c>
      <c r="K432" s="235" t="s">
        <v>2949</v>
      </c>
      <c r="L432" s="235" t="s">
        <v>2950</v>
      </c>
      <c r="M432" s="235" t="s">
        <v>2951</v>
      </c>
      <c r="N432" s="235" t="s">
        <v>154</v>
      </c>
      <c r="O432" s="235" t="s">
        <v>155</v>
      </c>
      <c r="P432" s="235" t="s">
        <v>188</v>
      </c>
      <c r="Q432" s="235" t="s">
        <v>156</v>
      </c>
      <c r="R432" s="235" t="s">
        <v>153</v>
      </c>
      <c r="S432" s="235" t="s">
        <v>107</v>
      </c>
      <c r="T432" s="235" t="s">
        <v>152</v>
      </c>
      <c r="U432" s="235" t="s">
        <v>106</v>
      </c>
      <c r="V432" s="235" t="s">
        <v>1624</v>
      </c>
      <c r="W432" s="235" t="s">
        <v>1625</v>
      </c>
      <c r="X432" s="33" t="str">
        <f t="shared" si="6"/>
        <v>3</v>
      </c>
      <c r="Y432" s="33" t="str">
        <f>IF(T432="","",IF(AND(T432&lt;&gt;'Tabelas auxiliares'!$B$239,T432&lt;&gt;'Tabelas auxiliares'!$B$240),"FOLHA DE PESSOAL",IF(X432='Tabelas auxiliares'!$A$240,"CUSTEIO",IF(X432='Tabelas auxiliares'!$A$239,"INVESTIMENTO","ERRO - VERIFICAR"))))</f>
        <v>CUSTEIO</v>
      </c>
      <c r="Z432" s="237">
        <v>18739.63</v>
      </c>
      <c r="AA432" s="236"/>
      <c r="AB432" s="236"/>
      <c r="AC432" s="237">
        <v>18739.63</v>
      </c>
    </row>
    <row r="433" spans="1:29" x14ac:dyDescent="0.25">
      <c r="A433" s="234" t="s">
        <v>459</v>
      </c>
      <c r="B433" t="s">
        <v>294</v>
      </c>
      <c r="C433" t="s">
        <v>460</v>
      </c>
      <c r="D433" t="s">
        <v>42</v>
      </c>
      <c r="E433" t="s">
        <v>105</v>
      </c>
      <c r="F433" s="33" t="str">
        <f>IFERROR(VLOOKUP(D433,'Tabelas auxiliares'!$A$3:$B$61,2,FALSE),"")</f>
        <v>CCNH - CENTRO DE CIÊNCIAS NATURAIS E HUMANAS</v>
      </c>
      <c r="G433" s="33" t="str">
        <f>IFERROR(VLOOKUP($B433,'Tabelas auxiliares'!$A$65:$C$102,2,FALSE),"")</f>
        <v>TECNOLOGIA DA INFORMAÇÃO E COMUNICAÇÃO</v>
      </c>
      <c r="H433" s="33" t="str">
        <f>IFERROR(VLOOKUP($B433,'Tabelas auxiliares'!$A$65:$C$102,3,FALSE),"")</f>
        <v>TELEFONIA / TI</v>
      </c>
      <c r="I433" s="235" t="s">
        <v>1780</v>
      </c>
      <c r="J433" s="235" t="s">
        <v>2952</v>
      </c>
      <c r="K433" s="235" t="s">
        <v>2953</v>
      </c>
      <c r="L433" s="235" t="s">
        <v>2954</v>
      </c>
      <c r="M433" s="235" t="s">
        <v>2955</v>
      </c>
      <c r="N433" s="235" t="s">
        <v>1176</v>
      </c>
      <c r="O433" s="235" t="s">
        <v>155</v>
      </c>
      <c r="P433" s="235" t="s">
        <v>1177</v>
      </c>
      <c r="Q433" s="235" t="s">
        <v>156</v>
      </c>
      <c r="R433" s="235" t="s">
        <v>153</v>
      </c>
      <c r="S433" s="235" t="s">
        <v>107</v>
      </c>
      <c r="T433" s="235" t="s">
        <v>152</v>
      </c>
      <c r="U433" s="235" t="s">
        <v>1970</v>
      </c>
      <c r="V433" s="235" t="s">
        <v>2956</v>
      </c>
      <c r="W433" s="235" t="s">
        <v>2957</v>
      </c>
      <c r="X433" s="33" t="str">
        <f t="shared" si="6"/>
        <v>4</v>
      </c>
      <c r="Y433" s="33" t="str">
        <f>IF(T433="","",IF(AND(T433&lt;&gt;'Tabelas auxiliares'!$B$239,T433&lt;&gt;'Tabelas auxiliares'!$B$240),"FOLHA DE PESSOAL",IF(X433='Tabelas auxiliares'!$A$240,"CUSTEIO",IF(X433='Tabelas auxiliares'!$A$239,"INVESTIMENTO","ERRO - VERIFICAR"))))</f>
        <v>INVESTIMENTO</v>
      </c>
      <c r="Z433" s="237">
        <v>8899</v>
      </c>
      <c r="AA433" s="236"/>
      <c r="AB433" s="236"/>
      <c r="AC433" s="237">
        <v>8899</v>
      </c>
    </row>
    <row r="434" spans="1:29" x14ac:dyDescent="0.25">
      <c r="A434" s="234" t="s">
        <v>459</v>
      </c>
      <c r="B434" t="s">
        <v>294</v>
      </c>
      <c r="C434" t="s">
        <v>460</v>
      </c>
      <c r="D434" t="s">
        <v>54</v>
      </c>
      <c r="E434" t="s">
        <v>105</v>
      </c>
      <c r="F434" s="33" t="str">
        <f>IFERROR(VLOOKUP(D434,'Tabelas auxiliares'!$A$3:$B$61,2,FALSE),"")</f>
        <v>PROAD - PRÓ-REITORIA DE ADMINISTRAÇÃO</v>
      </c>
      <c r="G434" s="33" t="str">
        <f>IFERROR(VLOOKUP($B434,'Tabelas auxiliares'!$A$65:$C$102,2,FALSE),"")</f>
        <v>TECNOLOGIA DA INFORMAÇÃO E COMUNICAÇÃO</v>
      </c>
      <c r="H434" s="33" t="str">
        <f>IFERROR(VLOOKUP($B434,'Tabelas auxiliares'!$A$65:$C$102,3,FALSE),"")</f>
        <v>TELEFONIA / TI</v>
      </c>
      <c r="I434" s="235" t="s">
        <v>473</v>
      </c>
      <c r="J434" s="235" t="s">
        <v>2958</v>
      </c>
      <c r="K434" s="235" t="s">
        <v>2959</v>
      </c>
      <c r="L434" s="235" t="s">
        <v>2960</v>
      </c>
      <c r="M434" s="235" t="s">
        <v>2961</v>
      </c>
      <c r="N434" s="235" t="s">
        <v>154</v>
      </c>
      <c r="O434" s="235" t="s">
        <v>155</v>
      </c>
      <c r="P434" s="235" t="s">
        <v>188</v>
      </c>
      <c r="Q434" s="235" t="s">
        <v>156</v>
      </c>
      <c r="R434" s="235" t="s">
        <v>153</v>
      </c>
      <c r="S434" s="235" t="s">
        <v>107</v>
      </c>
      <c r="T434" s="235" t="s">
        <v>152</v>
      </c>
      <c r="U434" s="235" t="s">
        <v>106</v>
      </c>
      <c r="V434" s="235" t="s">
        <v>2962</v>
      </c>
      <c r="W434" s="235" t="s">
        <v>2963</v>
      </c>
      <c r="X434" s="33" t="str">
        <f t="shared" si="6"/>
        <v>3</v>
      </c>
      <c r="Y434" s="33" t="str">
        <f>IF(T434="","",IF(AND(T434&lt;&gt;'Tabelas auxiliares'!$B$239,T434&lt;&gt;'Tabelas auxiliares'!$B$240),"FOLHA DE PESSOAL",IF(X434='Tabelas auxiliares'!$A$240,"CUSTEIO",IF(X434='Tabelas auxiliares'!$A$239,"INVESTIMENTO","ERRO - VERIFICAR"))))</f>
        <v>CUSTEIO</v>
      </c>
      <c r="Z434" s="237">
        <v>830.84</v>
      </c>
      <c r="AA434" s="237">
        <v>214.91</v>
      </c>
      <c r="AB434" s="236"/>
      <c r="AC434" s="237">
        <v>615.92999999999995</v>
      </c>
    </row>
    <row r="435" spans="1:29" x14ac:dyDescent="0.25">
      <c r="A435" s="234" t="s">
        <v>459</v>
      </c>
      <c r="B435" t="s">
        <v>294</v>
      </c>
      <c r="C435" t="s">
        <v>460</v>
      </c>
      <c r="D435" t="s">
        <v>54</v>
      </c>
      <c r="E435" t="s">
        <v>105</v>
      </c>
      <c r="F435" s="33" t="str">
        <f>IFERROR(VLOOKUP(D435,'Tabelas auxiliares'!$A$3:$B$61,2,FALSE),"")</f>
        <v>PROAD - PRÓ-REITORIA DE ADMINISTRAÇÃO</v>
      </c>
      <c r="G435" s="33" t="str">
        <f>IFERROR(VLOOKUP($B435,'Tabelas auxiliares'!$A$65:$C$102,2,FALSE),"")</f>
        <v>TECNOLOGIA DA INFORMAÇÃO E COMUNICAÇÃO</v>
      </c>
      <c r="H435" s="33" t="str">
        <f>IFERROR(VLOOKUP($B435,'Tabelas auxiliares'!$A$65:$C$102,3,FALSE),"")</f>
        <v>TELEFONIA / TI</v>
      </c>
      <c r="I435" s="235" t="s">
        <v>2964</v>
      </c>
      <c r="J435" s="235" t="s">
        <v>2958</v>
      </c>
      <c r="K435" s="235" t="s">
        <v>2965</v>
      </c>
      <c r="L435" s="235" t="s">
        <v>2966</v>
      </c>
      <c r="M435" s="235" t="s">
        <v>2961</v>
      </c>
      <c r="N435" s="235" t="s">
        <v>154</v>
      </c>
      <c r="O435" s="235" t="s">
        <v>155</v>
      </c>
      <c r="P435" s="235" t="s">
        <v>188</v>
      </c>
      <c r="Q435" s="235" t="s">
        <v>156</v>
      </c>
      <c r="R435" s="235" t="s">
        <v>153</v>
      </c>
      <c r="S435" s="235" t="s">
        <v>107</v>
      </c>
      <c r="T435" s="235" t="s">
        <v>152</v>
      </c>
      <c r="U435" s="235" t="s">
        <v>106</v>
      </c>
      <c r="V435" s="235" t="s">
        <v>2962</v>
      </c>
      <c r="W435" s="235" t="s">
        <v>2963</v>
      </c>
      <c r="X435" s="33" t="str">
        <f t="shared" si="6"/>
        <v>3</v>
      </c>
      <c r="Y435" s="33" t="str">
        <f>IF(T435="","",IF(AND(T435&lt;&gt;'Tabelas auxiliares'!$B$239,T435&lt;&gt;'Tabelas auxiliares'!$B$240),"FOLHA DE PESSOAL",IF(X435='Tabelas auxiliares'!$A$240,"CUSTEIO",IF(X435='Tabelas auxiliares'!$A$239,"INVESTIMENTO","ERRO - VERIFICAR"))))</f>
        <v>CUSTEIO</v>
      </c>
      <c r="Z435" s="237">
        <v>843.2</v>
      </c>
      <c r="AA435" s="237">
        <v>681.88</v>
      </c>
      <c r="AB435" s="236"/>
      <c r="AC435" s="237">
        <v>161.32</v>
      </c>
    </row>
    <row r="436" spans="1:29" x14ac:dyDescent="0.25">
      <c r="A436" s="234" t="s">
        <v>459</v>
      </c>
      <c r="B436" t="s">
        <v>294</v>
      </c>
      <c r="C436" t="s">
        <v>460</v>
      </c>
      <c r="D436" t="s">
        <v>70</v>
      </c>
      <c r="E436" t="s">
        <v>105</v>
      </c>
      <c r="F436" s="33" t="str">
        <f>IFERROR(VLOOKUP(D436,'Tabelas auxiliares'!$A$3:$B$61,2,FALSE),"")</f>
        <v>NTI - NÚCLEO DE TECNOLOGIA DA INFORMAÇÃO</v>
      </c>
      <c r="G436" s="33" t="str">
        <f>IFERROR(VLOOKUP($B436,'Tabelas auxiliares'!$A$65:$C$102,2,FALSE),"")</f>
        <v>TECNOLOGIA DA INFORMAÇÃO E COMUNICAÇÃO</v>
      </c>
      <c r="H436" s="33" t="str">
        <f>IFERROR(VLOOKUP($B436,'Tabelas auxiliares'!$A$65:$C$102,3,FALSE),"")</f>
        <v>TELEFONIA / TI</v>
      </c>
      <c r="I436" s="235" t="s">
        <v>1841</v>
      </c>
      <c r="J436" s="235" t="s">
        <v>2967</v>
      </c>
      <c r="K436" s="235" t="s">
        <v>2968</v>
      </c>
      <c r="L436" s="235" t="s">
        <v>2969</v>
      </c>
      <c r="M436" s="235" t="s">
        <v>2970</v>
      </c>
      <c r="N436" s="235" t="s">
        <v>154</v>
      </c>
      <c r="O436" s="235" t="s">
        <v>155</v>
      </c>
      <c r="P436" s="235" t="s">
        <v>188</v>
      </c>
      <c r="Q436" s="235" t="s">
        <v>156</v>
      </c>
      <c r="R436" s="235" t="s">
        <v>153</v>
      </c>
      <c r="S436" s="235" t="s">
        <v>107</v>
      </c>
      <c r="T436" s="235" t="s">
        <v>152</v>
      </c>
      <c r="U436" s="235" t="s">
        <v>106</v>
      </c>
      <c r="V436" s="235" t="s">
        <v>1646</v>
      </c>
      <c r="W436" s="235" t="s">
        <v>1647</v>
      </c>
      <c r="X436" s="33" t="str">
        <f t="shared" si="6"/>
        <v>3</v>
      </c>
      <c r="Y436" s="33" t="str">
        <f>IF(T436="","",IF(AND(T436&lt;&gt;'Tabelas auxiliares'!$B$239,T436&lt;&gt;'Tabelas auxiliares'!$B$240),"FOLHA DE PESSOAL",IF(X436='Tabelas auxiliares'!$A$240,"CUSTEIO",IF(X436='Tabelas auxiliares'!$A$239,"INVESTIMENTO","ERRO - VERIFICAR"))))</f>
        <v>CUSTEIO</v>
      </c>
      <c r="Z436" s="237">
        <v>13482.4</v>
      </c>
      <c r="AA436" s="237">
        <v>10710.5</v>
      </c>
      <c r="AB436" s="237">
        <v>92.1</v>
      </c>
      <c r="AC436" s="237">
        <v>2679.8</v>
      </c>
    </row>
    <row r="437" spans="1:29" x14ac:dyDescent="0.25">
      <c r="A437" s="234" t="s">
        <v>459</v>
      </c>
      <c r="B437" t="s">
        <v>294</v>
      </c>
      <c r="C437" t="s">
        <v>460</v>
      </c>
      <c r="D437" t="s">
        <v>70</v>
      </c>
      <c r="E437" t="s">
        <v>105</v>
      </c>
      <c r="F437" s="33" t="str">
        <f>IFERROR(VLOOKUP(D437,'Tabelas auxiliares'!$A$3:$B$61,2,FALSE),"")</f>
        <v>NTI - NÚCLEO DE TECNOLOGIA DA INFORMAÇÃO</v>
      </c>
      <c r="G437" s="33" t="str">
        <f>IFERROR(VLOOKUP($B437,'Tabelas auxiliares'!$A$65:$C$102,2,FALSE),"")</f>
        <v>TECNOLOGIA DA INFORMAÇÃO E COMUNICAÇÃO</v>
      </c>
      <c r="H437" s="33" t="str">
        <f>IFERROR(VLOOKUP($B437,'Tabelas auxiliares'!$A$65:$C$102,3,FALSE),"")</f>
        <v>TELEFONIA / TI</v>
      </c>
      <c r="I437" s="235" t="s">
        <v>2971</v>
      </c>
      <c r="J437" s="235" t="s">
        <v>1648</v>
      </c>
      <c r="K437" s="235" t="s">
        <v>2972</v>
      </c>
      <c r="L437" s="235" t="s">
        <v>1650</v>
      </c>
      <c r="M437" s="235" t="s">
        <v>1651</v>
      </c>
      <c r="N437" s="235" t="s">
        <v>154</v>
      </c>
      <c r="O437" s="235" t="s">
        <v>155</v>
      </c>
      <c r="P437" s="235" t="s">
        <v>188</v>
      </c>
      <c r="Q437" s="235" t="s">
        <v>156</v>
      </c>
      <c r="R437" s="235" t="s">
        <v>153</v>
      </c>
      <c r="S437" s="235" t="s">
        <v>107</v>
      </c>
      <c r="T437" s="235" t="s">
        <v>152</v>
      </c>
      <c r="U437" s="235" t="s">
        <v>106</v>
      </c>
      <c r="V437" s="235" t="s">
        <v>1653</v>
      </c>
      <c r="W437" s="235" t="s">
        <v>1654</v>
      </c>
      <c r="X437" s="33" t="str">
        <f t="shared" si="6"/>
        <v>3</v>
      </c>
      <c r="Y437" s="33" t="str">
        <f>IF(T437="","",IF(AND(T437&lt;&gt;'Tabelas auxiliares'!$B$239,T437&lt;&gt;'Tabelas auxiliares'!$B$240),"FOLHA DE PESSOAL",IF(X437='Tabelas auxiliares'!$A$240,"CUSTEIO",IF(X437='Tabelas auxiliares'!$A$239,"INVESTIMENTO","ERRO - VERIFICAR"))))</f>
        <v>CUSTEIO</v>
      </c>
      <c r="Z437" s="237">
        <v>62.46</v>
      </c>
      <c r="AA437" s="237">
        <v>62.46</v>
      </c>
      <c r="AB437" s="236"/>
      <c r="AC437" s="236"/>
    </row>
    <row r="438" spans="1:29" x14ac:dyDescent="0.25">
      <c r="A438" s="234" t="s">
        <v>459</v>
      </c>
      <c r="B438" t="s">
        <v>294</v>
      </c>
      <c r="C438" t="s">
        <v>460</v>
      </c>
      <c r="D438" t="s">
        <v>70</v>
      </c>
      <c r="E438" t="s">
        <v>105</v>
      </c>
      <c r="F438" s="33" t="str">
        <f>IFERROR(VLOOKUP(D438,'Tabelas auxiliares'!$A$3:$B$61,2,FALSE),"")</f>
        <v>NTI - NÚCLEO DE TECNOLOGIA DA INFORMAÇÃO</v>
      </c>
      <c r="G438" s="33" t="str">
        <f>IFERROR(VLOOKUP($B438,'Tabelas auxiliares'!$A$65:$C$102,2,FALSE),"")</f>
        <v>TECNOLOGIA DA INFORMAÇÃO E COMUNICAÇÃO</v>
      </c>
      <c r="H438" s="33" t="str">
        <f>IFERROR(VLOOKUP($B438,'Tabelas auxiliares'!$A$65:$C$102,3,FALSE),"")</f>
        <v>TELEFONIA / TI</v>
      </c>
      <c r="I438" s="235" t="s">
        <v>2109</v>
      </c>
      <c r="J438" s="235" t="s">
        <v>2973</v>
      </c>
      <c r="K438" s="235" t="s">
        <v>2974</v>
      </c>
      <c r="L438" s="235" t="s">
        <v>2975</v>
      </c>
      <c r="M438" s="235" t="s">
        <v>1651</v>
      </c>
      <c r="N438" s="235" t="s">
        <v>154</v>
      </c>
      <c r="O438" s="235" t="s">
        <v>155</v>
      </c>
      <c r="P438" s="235" t="s">
        <v>188</v>
      </c>
      <c r="Q438" s="235" t="s">
        <v>156</v>
      </c>
      <c r="R438" s="235" t="s">
        <v>153</v>
      </c>
      <c r="S438" s="235" t="s">
        <v>107</v>
      </c>
      <c r="T438" s="235" t="s">
        <v>152</v>
      </c>
      <c r="U438" s="235" t="s">
        <v>106</v>
      </c>
      <c r="V438" s="235" t="s">
        <v>1630</v>
      </c>
      <c r="W438" s="235" t="s">
        <v>1631</v>
      </c>
      <c r="X438" s="33" t="str">
        <f t="shared" si="6"/>
        <v>3</v>
      </c>
      <c r="Y438" s="33" t="str">
        <f>IF(T438="","",IF(AND(T438&lt;&gt;'Tabelas auxiliares'!$B$239,T438&lt;&gt;'Tabelas auxiliares'!$B$240),"FOLHA DE PESSOAL",IF(X438='Tabelas auxiliares'!$A$240,"CUSTEIO",IF(X438='Tabelas auxiliares'!$A$239,"INVESTIMENTO","ERRO - VERIFICAR"))))</f>
        <v>CUSTEIO</v>
      </c>
      <c r="Z438" s="237">
        <v>1402.37</v>
      </c>
      <c r="AA438" s="237">
        <v>1402.37</v>
      </c>
      <c r="AB438" s="236"/>
      <c r="AC438" s="236"/>
    </row>
    <row r="439" spans="1:29" x14ac:dyDescent="0.25">
      <c r="A439" s="234" t="s">
        <v>459</v>
      </c>
      <c r="B439" t="s">
        <v>294</v>
      </c>
      <c r="C439" t="s">
        <v>460</v>
      </c>
      <c r="D439" t="s">
        <v>70</v>
      </c>
      <c r="E439" t="s">
        <v>105</v>
      </c>
      <c r="F439" s="33" t="str">
        <f>IFERROR(VLOOKUP(D439,'Tabelas auxiliares'!$A$3:$B$61,2,FALSE),"")</f>
        <v>NTI - NÚCLEO DE TECNOLOGIA DA INFORMAÇÃO</v>
      </c>
      <c r="G439" s="33" t="str">
        <f>IFERROR(VLOOKUP($B439,'Tabelas auxiliares'!$A$65:$C$102,2,FALSE),"")</f>
        <v>TECNOLOGIA DA INFORMAÇÃO E COMUNICAÇÃO</v>
      </c>
      <c r="H439" s="33" t="str">
        <f>IFERROR(VLOOKUP($B439,'Tabelas auxiliares'!$A$65:$C$102,3,FALSE),"")</f>
        <v>TELEFONIA / TI</v>
      </c>
      <c r="I439" s="235" t="s">
        <v>2976</v>
      </c>
      <c r="J439" s="235" t="s">
        <v>2977</v>
      </c>
      <c r="K439" s="235" t="s">
        <v>2978</v>
      </c>
      <c r="L439" s="235" t="s">
        <v>2979</v>
      </c>
      <c r="M439" s="235" t="s">
        <v>2980</v>
      </c>
      <c r="N439" s="235" t="s">
        <v>154</v>
      </c>
      <c r="O439" s="235" t="s">
        <v>155</v>
      </c>
      <c r="P439" s="235" t="s">
        <v>188</v>
      </c>
      <c r="Q439" s="235" t="s">
        <v>156</v>
      </c>
      <c r="R439" s="235" t="s">
        <v>153</v>
      </c>
      <c r="S439" s="235" t="s">
        <v>107</v>
      </c>
      <c r="T439" s="235" t="s">
        <v>152</v>
      </c>
      <c r="U439" s="235" t="s">
        <v>106</v>
      </c>
      <c r="V439" s="235" t="s">
        <v>1646</v>
      </c>
      <c r="W439" s="235" t="s">
        <v>1647</v>
      </c>
      <c r="X439" s="33" t="str">
        <f t="shared" si="6"/>
        <v>3</v>
      </c>
      <c r="Y439" s="33" t="str">
        <f>IF(T439="","",IF(AND(T439&lt;&gt;'Tabelas auxiliares'!$B$239,T439&lt;&gt;'Tabelas auxiliares'!$B$240),"FOLHA DE PESSOAL",IF(X439='Tabelas auxiliares'!$A$240,"CUSTEIO",IF(X439='Tabelas auxiliares'!$A$239,"INVESTIMENTO","ERRO - VERIFICAR"))))</f>
        <v>CUSTEIO</v>
      </c>
      <c r="Z439" s="237">
        <v>6902.02</v>
      </c>
      <c r="AA439" s="237">
        <v>6902.02</v>
      </c>
      <c r="AB439" s="236"/>
      <c r="AC439" s="236"/>
    </row>
    <row r="440" spans="1:29" x14ac:dyDescent="0.25">
      <c r="A440" s="234" t="s">
        <v>459</v>
      </c>
      <c r="B440" t="s">
        <v>294</v>
      </c>
      <c r="C440" t="s">
        <v>460</v>
      </c>
      <c r="D440" t="s">
        <v>70</v>
      </c>
      <c r="E440" t="s">
        <v>105</v>
      </c>
      <c r="F440" s="33" t="str">
        <f>IFERROR(VLOOKUP(D440,'Tabelas auxiliares'!$A$3:$B$61,2,FALSE),"")</f>
        <v>NTI - NÚCLEO DE TECNOLOGIA DA INFORMAÇÃO</v>
      </c>
      <c r="G440" s="33" t="str">
        <f>IFERROR(VLOOKUP($B440,'Tabelas auxiliares'!$A$65:$C$102,2,FALSE),"")</f>
        <v>TECNOLOGIA DA INFORMAÇÃO E COMUNICAÇÃO</v>
      </c>
      <c r="H440" s="33" t="str">
        <f>IFERROR(VLOOKUP($B440,'Tabelas auxiliares'!$A$65:$C$102,3,FALSE),"")</f>
        <v>TELEFONIA / TI</v>
      </c>
      <c r="I440" s="235" t="s">
        <v>2981</v>
      </c>
      <c r="J440" s="235" t="s">
        <v>1632</v>
      </c>
      <c r="K440" s="235" t="s">
        <v>2982</v>
      </c>
      <c r="L440" s="235" t="s">
        <v>1634</v>
      </c>
      <c r="M440" s="235" t="s">
        <v>1635</v>
      </c>
      <c r="N440" s="235" t="s">
        <v>154</v>
      </c>
      <c r="O440" s="235" t="s">
        <v>155</v>
      </c>
      <c r="P440" s="235" t="s">
        <v>188</v>
      </c>
      <c r="Q440" s="235" t="s">
        <v>156</v>
      </c>
      <c r="R440" s="235" t="s">
        <v>153</v>
      </c>
      <c r="S440" s="235" t="s">
        <v>107</v>
      </c>
      <c r="T440" s="235" t="s">
        <v>152</v>
      </c>
      <c r="U440" s="235" t="s">
        <v>106</v>
      </c>
      <c r="V440" s="235" t="s">
        <v>1636</v>
      </c>
      <c r="W440" s="235" t="s">
        <v>1637</v>
      </c>
      <c r="X440" s="33" t="str">
        <f t="shared" si="6"/>
        <v>3</v>
      </c>
      <c r="Y440" s="33" t="str">
        <f>IF(T440="","",IF(AND(T440&lt;&gt;'Tabelas auxiliares'!$B$239,T440&lt;&gt;'Tabelas auxiliares'!$B$240),"FOLHA DE PESSOAL",IF(X440='Tabelas auxiliares'!$A$240,"CUSTEIO",IF(X440='Tabelas auxiliares'!$A$239,"INVESTIMENTO","ERRO - VERIFICAR"))))</f>
        <v>CUSTEIO</v>
      </c>
      <c r="Z440" s="237">
        <v>979.98</v>
      </c>
      <c r="AA440" s="236"/>
      <c r="AB440" s="236"/>
      <c r="AC440" s="237">
        <v>979.98</v>
      </c>
    </row>
    <row r="441" spans="1:29" x14ac:dyDescent="0.25">
      <c r="A441" s="234" t="s">
        <v>459</v>
      </c>
      <c r="B441" t="s">
        <v>294</v>
      </c>
      <c r="C441" t="s">
        <v>460</v>
      </c>
      <c r="D441" t="s">
        <v>70</v>
      </c>
      <c r="E441" t="s">
        <v>105</v>
      </c>
      <c r="F441" s="33" t="str">
        <f>IFERROR(VLOOKUP(D441,'Tabelas auxiliares'!$A$3:$B$61,2,FALSE),"")</f>
        <v>NTI - NÚCLEO DE TECNOLOGIA DA INFORMAÇÃO</v>
      </c>
      <c r="G441" s="33" t="str">
        <f>IFERROR(VLOOKUP($B441,'Tabelas auxiliares'!$A$65:$C$102,2,FALSE),"")</f>
        <v>TECNOLOGIA DA INFORMAÇÃO E COMUNICAÇÃO</v>
      </c>
      <c r="H441" s="33" t="str">
        <f>IFERROR(VLOOKUP($B441,'Tabelas auxiliares'!$A$65:$C$102,3,FALSE),"")</f>
        <v>TELEFONIA / TI</v>
      </c>
      <c r="I441" s="235" t="s">
        <v>2983</v>
      </c>
      <c r="J441" s="235" t="s">
        <v>1638</v>
      </c>
      <c r="K441" s="235" t="s">
        <v>2984</v>
      </c>
      <c r="L441" s="235" t="s">
        <v>2985</v>
      </c>
      <c r="M441" s="235" t="s">
        <v>1641</v>
      </c>
      <c r="N441" s="235" t="s">
        <v>154</v>
      </c>
      <c r="O441" s="235" t="s">
        <v>155</v>
      </c>
      <c r="P441" s="235" t="s">
        <v>188</v>
      </c>
      <c r="Q441" s="235" t="s">
        <v>156</v>
      </c>
      <c r="R441" s="235" t="s">
        <v>153</v>
      </c>
      <c r="S441" s="235" t="s">
        <v>107</v>
      </c>
      <c r="T441" s="235" t="s">
        <v>216</v>
      </c>
      <c r="U441" s="235" t="s">
        <v>2986</v>
      </c>
      <c r="V441" s="235" t="s">
        <v>1636</v>
      </c>
      <c r="W441" s="235" t="s">
        <v>1637</v>
      </c>
      <c r="X441" s="33" t="str">
        <f t="shared" si="6"/>
        <v>3</v>
      </c>
      <c r="Y441" s="33" t="str">
        <f>IF(T441="","",IF(AND(T441&lt;&gt;'Tabelas auxiliares'!$B$239,T441&lt;&gt;'Tabelas auxiliares'!$B$240),"FOLHA DE PESSOAL",IF(X441='Tabelas auxiliares'!$A$240,"CUSTEIO",IF(X441='Tabelas auxiliares'!$A$239,"INVESTIMENTO","ERRO - VERIFICAR"))))</f>
        <v>CUSTEIO</v>
      </c>
      <c r="Z441" s="237">
        <v>17314.71</v>
      </c>
      <c r="AA441" s="236"/>
      <c r="AB441" s="237">
        <v>2200.65</v>
      </c>
      <c r="AC441" s="237">
        <v>15114.06</v>
      </c>
    </row>
    <row r="442" spans="1:29" x14ac:dyDescent="0.25">
      <c r="A442" s="234" t="s">
        <v>459</v>
      </c>
      <c r="B442" t="s">
        <v>294</v>
      </c>
      <c r="C442" t="s">
        <v>460</v>
      </c>
      <c r="D442" t="s">
        <v>70</v>
      </c>
      <c r="E442" t="s">
        <v>105</v>
      </c>
      <c r="F442" s="33" t="str">
        <f>IFERROR(VLOOKUP(D442,'Tabelas auxiliares'!$A$3:$B$61,2,FALSE),"")</f>
        <v>NTI - NÚCLEO DE TECNOLOGIA DA INFORMAÇÃO</v>
      </c>
      <c r="G442" s="33" t="str">
        <f>IFERROR(VLOOKUP($B442,'Tabelas auxiliares'!$A$65:$C$102,2,FALSE),"")</f>
        <v>TECNOLOGIA DA INFORMAÇÃO E COMUNICAÇÃO</v>
      </c>
      <c r="H442" s="33" t="str">
        <f>IFERROR(VLOOKUP($B442,'Tabelas auxiliares'!$A$65:$C$102,3,FALSE),"")</f>
        <v>TELEFONIA / TI</v>
      </c>
      <c r="I442" s="235" t="s">
        <v>2987</v>
      </c>
      <c r="J442" s="235" t="s">
        <v>1626</v>
      </c>
      <c r="K442" s="235" t="s">
        <v>2988</v>
      </c>
      <c r="L442" s="235" t="s">
        <v>1628</v>
      </c>
      <c r="M442" s="235" t="s">
        <v>1629</v>
      </c>
      <c r="N442" s="235" t="s">
        <v>154</v>
      </c>
      <c r="O442" s="235" t="s">
        <v>155</v>
      </c>
      <c r="P442" s="235" t="s">
        <v>188</v>
      </c>
      <c r="Q442" s="235" t="s">
        <v>156</v>
      </c>
      <c r="R442" s="235" t="s">
        <v>153</v>
      </c>
      <c r="S442" s="235" t="s">
        <v>107</v>
      </c>
      <c r="T442" s="235" t="s">
        <v>152</v>
      </c>
      <c r="U442" s="235" t="s">
        <v>106</v>
      </c>
      <c r="V442" s="235" t="s">
        <v>1630</v>
      </c>
      <c r="W442" s="235" t="s">
        <v>1631</v>
      </c>
      <c r="X442" s="33" t="str">
        <f t="shared" si="6"/>
        <v>3</v>
      </c>
      <c r="Y442" s="33" t="str">
        <f>IF(T442="","",IF(AND(T442&lt;&gt;'Tabelas auxiliares'!$B$239,T442&lt;&gt;'Tabelas auxiliares'!$B$240),"FOLHA DE PESSOAL",IF(X442='Tabelas auxiliares'!$A$240,"CUSTEIO",IF(X442='Tabelas auxiliares'!$A$239,"INVESTIMENTO","ERRO - VERIFICAR"))))</f>
        <v>CUSTEIO</v>
      </c>
      <c r="Z442" s="237">
        <v>176.7</v>
      </c>
      <c r="AA442" s="236"/>
      <c r="AB442" s="236"/>
      <c r="AC442" s="237">
        <v>176.7</v>
      </c>
    </row>
    <row r="443" spans="1:29" x14ac:dyDescent="0.25">
      <c r="A443" s="234" t="s">
        <v>459</v>
      </c>
      <c r="B443" t="s">
        <v>294</v>
      </c>
      <c r="C443" t="s">
        <v>460</v>
      </c>
      <c r="D443" t="s">
        <v>70</v>
      </c>
      <c r="E443" t="s">
        <v>105</v>
      </c>
      <c r="F443" s="33" t="str">
        <f>IFERROR(VLOOKUP(D443,'Tabelas auxiliares'!$A$3:$B$61,2,FALSE),"")</f>
        <v>NTI - NÚCLEO DE TECNOLOGIA DA INFORMAÇÃO</v>
      </c>
      <c r="G443" s="33" t="str">
        <f>IFERROR(VLOOKUP($B443,'Tabelas auxiliares'!$A$65:$C$102,2,FALSE),"")</f>
        <v>TECNOLOGIA DA INFORMAÇÃO E COMUNICAÇÃO</v>
      </c>
      <c r="H443" s="33" t="str">
        <f>IFERROR(VLOOKUP($B443,'Tabelas auxiliares'!$A$65:$C$102,3,FALSE),"")</f>
        <v>TELEFONIA / TI</v>
      </c>
      <c r="I443" s="235" t="s">
        <v>2987</v>
      </c>
      <c r="J443" s="235" t="s">
        <v>2989</v>
      </c>
      <c r="K443" s="235" t="s">
        <v>2990</v>
      </c>
      <c r="L443" s="235" t="s">
        <v>2991</v>
      </c>
      <c r="M443" s="235" t="s">
        <v>2992</v>
      </c>
      <c r="N443" s="235" t="s">
        <v>154</v>
      </c>
      <c r="O443" s="235" t="s">
        <v>155</v>
      </c>
      <c r="P443" s="235" t="s">
        <v>188</v>
      </c>
      <c r="Q443" s="235" t="s">
        <v>156</v>
      </c>
      <c r="R443" s="235" t="s">
        <v>153</v>
      </c>
      <c r="S443" s="235" t="s">
        <v>107</v>
      </c>
      <c r="T443" s="235" t="s">
        <v>216</v>
      </c>
      <c r="U443" s="235" t="s">
        <v>2986</v>
      </c>
      <c r="V443" s="235" t="s">
        <v>1646</v>
      </c>
      <c r="W443" s="235" t="s">
        <v>1647</v>
      </c>
      <c r="X443" s="33" t="str">
        <f t="shared" si="6"/>
        <v>3</v>
      </c>
      <c r="Y443" s="33" t="str">
        <f>IF(T443="","",IF(AND(T443&lt;&gt;'Tabelas auxiliares'!$B$239,T443&lt;&gt;'Tabelas auxiliares'!$B$240),"FOLHA DE PESSOAL",IF(X443='Tabelas auxiliares'!$A$240,"CUSTEIO",IF(X443='Tabelas auxiliares'!$A$239,"INVESTIMENTO","ERRO - VERIFICAR"))))</f>
        <v>CUSTEIO</v>
      </c>
      <c r="Z443" s="237">
        <v>31365.59</v>
      </c>
      <c r="AA443" s="237">
        <v>27705.29</v>
      </c>
      <c r="AB443" s="237">
        <v>355.65</v>
      </c>
      <c r="AC443" s="237">
        <v>3304.65</v>
      </c>
    </row>
    <row r="444" spans="1:29" x14ac:dyDescent="0.25">
      <c r="A444" s="234" t="s">
        <v>459</v>
      </c>
      <c r="B444" t="s">
        <v>294</v>
      </c>
      <c r="C444" t="s">
        <v>460</v>
      </c>
      <c r="D444" t="s">
        <v>70</v>
      </c>
      <c r="E444" t="s">
        <v>105</v>
      </c>
      <c r="F444" s="33" t="str">
        <f>IFERROR(VLOOKUP(D444,'Tabelas auxiliares'!$A$3:$B$61,2,FALSE),"")</f>
        <v>NTI - NÚCLEO DE TECNOLOGIA DA INFORMAÇÃO</v>
      </c>
      <c r="G444" s="33" t="str">
        <f>IFERROR(VLOOKUP($B444,'Tabelas auxiliares'!$A$65:$C$102,2,FALSE),"")</f>
        <v>TECNOLOGIA DA INFORMAÇÃO E COMUNICAÇÃO</v>
      </c>
      <c r="H444" s="33" t="str">
        <f>IFERROR(VLOOKUP($B444,'Tabelas auxiliares'!$A$65:$C$102,3,FALSE),"")</f>
        <v>TELEFONIA / TI</v>
      </c>
      <c r="I444" s="235" t="s">
        <v>2993</v>
      </c>
      <c r="J444" s="235" t="s">
        <v>1642</v>
      </c>
      <c r="K444" s="235" t="s">
        <v>2994</v>
      </c>
      <c r="L444" s="235" t="s">
        <v>2995</v>
      </c>
      <c r="M444" s="235" t="s">
        <v>1645</v>
      </c>
      <c r="N444" s="235" t="s">
        <v>154</v>
      </c>
      <c r="O444" s="235" t="s">
        <v>155</v>
      </c>
      <c r="P444" s="235" t="s">
        <v>188</v>
      </c>
      <c r="Q444" s="235" t="s">
        <v>156</v>
      </c>
      <c r="R444" s="235" t="s">
        <v>153</v>
      </c>
      <c r="S444" s="235" t="s">
        <v>107</v>
      </c>
      <c r="T444" s="235" t="s">
        <v>152</v>
      </c>
      <c r="U444" s="235" t="s">
        <v>106</v>
      </c>
      <c r="V444" s="235" t="s">
        <v>1646</v>
      </c>
      <c r="W444" s="235" t="s">
        <v>1647</v>
      </c>
      <c r="X444" s="33" t="str">
        <f t="shared" si="6"/>
        <v>3</v>
      </c>
      <c r="Y444" s="33" t="str">
        <f>IF(T444="","",IF(AND(T444&lt;&gt;'Tabelas auxiliares'!$B$239,T444&lt;&gt;'Tabelas auxiliares'!$B$240),"FOLHA DE PESSOAL",IF(X444='Tabelas auxiliares'!$A$240,"CUSTEIO",IF(X444='Tabelas auxiliares'!$A$239,"INVESTIMENTO","ERRO - VERIFICAR"))))</f>
        <v>CUSTEIO</v>
      </c>
      <c r="Z444" s="237">
        <v>40532.800000000003</v>
      </c>
      <c r="AA444" s="237">
        <v>21128.799999999999</v>
      </c>
      <c r="AB444" s="236"/>
      <c r="AC444" s="237">
        <v>19404</v>
      </c>
    </row>
    <row r="445" spans="1:29" x14ac:dyDescent="0.25">
      <c r="A445" s="234" t="s">
        <v>459</v>
      </c>
      <c r="B445" t="s">
        <v>294</v>
      </c>
      <c r="C445" t="s">
        <v>460</v>
      </c>
      <c r="D445" t="s">
        <v>70</v>
      </c>
      <c r="E445" t="s">
        <v>105</v>
      </c>
      <c r="F445" s="33" t="str">
        <f>IFERROR(VLOOKUP(D445,'Tabelas auxiliares'!$A$3:$B$61,2,FALSE),"")</f>
        <v>NTI - NÚCLEO DE TECNOLOGIA DA INFORMAÇÃO</v>
      </c>
      <c r="G445" s="33" t="str">
        <f>IFERROR(VLOOKUP($B445,'Tabelas auxiliares'!$A$65:$C$102,2,FALSE),"")</f>
        <v>TECNOLOGIA DA INFORMAÇÃO E COMUNICAÇÃO</v>
      </c>
      <c r="H445" s="33" t="str">
        <f>IFERROR(VLOOKUP($B445,'Tabelas auxiliares'!$A$65:$C$102,3,FALSE),"")</f>
        <v>TELEFONIA / TI</v>
      </c>
      <c r="I445" s="235" t="s">
        <v>484</v>
      </c>
      <c r="J445" s="235" t="s">
        <v>1648</v>
      </c>
      <c r="K445" s="235" t="s">
        <v>2996</v>
      </c>
      <c r="L445" s="235" t="s">
        <v>1650</v>
      </c>
      <c r="M445" s="235" t="s">
        <v>1651</v>
      </c>
      <c r="N445" s="235" t="s">
        <v>154</v>
      </c>
      <c r="O445" s="235" t="s">
        <v>155</v>
      </c>
      <c r="P445" s="235" t="s">
        <v>188</v>
      </c>
      <c r="Q445" s="235" t="s">
        <v>156</v>
      </c>
      <c r="R445" s="235" t="s">
        <v>153</v>
      </c>
      <c r="S445" s="235" t="s">
        <v>107</v>
      </c>
      <c r="T445" s="235" t="s">
        <v>152</v>
      </c>
      <c r="U445" s="235" t="s">
        <v>106</v>
      </c>
      <c r="V445" s="235" t="s">
        <v>1653</v>
      </c>
      <c r="W445" s="235" t="s">
        <v>1654</v>
      </c>
      <c r="X445" s="33" t="str">
        <f t="shared" si="6"/>
        <v>3</v>
      </c>
      <c r="Y445" s="33" t="str">
        <f>IF(T445="","",IF(AND(T445&lt;&gt;'Tabelas auxiliares'!$B$239,T445&lt;&gt;'Tabelas auxiliares'!$B$240),"FOLHA DE PESSOAL",IF(X445='Tabelas auxiliares'!$A$240,"CUSTEIO",IF(X445='Tabelas auxiliares'!$A$239,"INVESTIMENTO","ERRO - VERIFICAR"))))</f>
        <v>CUSTEIO</v>
      </c>
      <c r="Z445" s="237">
        <v>99</v>
      </c>
      <c r="AA445" s="236"/>
      <c r="AB445" s="236"/>
      <c r="AC445" s="237">
        <v>99</v>
      </c>
    </row>
    <row r="446" spans="1:29" x14ac:dyDescent="0.25">
      <c r="A446" s="234" t="s">
        <v>459</v>
      </c>
      <c r="B446" t="s">
        <v>294</v>
      </c>
      <c r="C446" t="s">
        <v>460</v>
      </c>
      <c r="D446" t="s">
        <v>70</v>
      </c>
      <c r="E446" t="s">
        <v>105</v>
      </c>
      <c r="F446" s="33" t="str">
        <f>IFERROR(VLOOKUP(D446,'Tabelas auxiliares'!$A$3:$B$61,2,FALSE),"")</f>
        <v>NTI - NÚCLEO DE TECNOLOGIA DA INFORMAÇÃO</v>
      </c>
      <c r="G446" s="33" t="str">
        <f>IFERROR(VLOOKUP($B446,'Tabelas auxiliares'!$A$65:$C$102,2,FALSE),"")</f>
        <v>TECNOLOGIA DA INFORMAÇÃO E COMUNICAÇÃO</v>
      </c>
      <c r="H446" s="33" t="str">
        <f>IFERROR(VLOOKUP($B446,'Tabelas auxiliares'!$A$65:$C$102,3,FALSE),"")</f>
        <v>TELEFONIA / TI</v>
      </c>
      <c r="I446" s="235" t="s">
        <v>484</v>
      </c>
      <c r="J446" s="235" t="s">
        <v>1648</v>
      </c>
      <c r="K446" s="235" t="s">
        <v>2997</v>
      </c>
      <c r="L446" s="235" t="s">
        <v>1650</v>
      </c>
      <c r="M446" s="235" t="s">
        <v>1651</v>
      </c>
      <c r="N446" s="235" t="s">
        <v>154</v>
      </c>
      <c r="O446" s="235" t="s">
        <v>155</v>
      </c>
      <c r="P446" s="235" t="s">
        <v>188</v>
      </c>
      <c r="Q446" s="235" t="s">
        <v>156</v>
      </c>
      <c r="R446" s="235" t="s">
        <v>153</v>
      </c>
      <c r="S446" s="235" t="s">
        <v>107</v>
      </c>
      <c r="T446" s="235" t="s">
        <v>152</v>
      </c>
      <c r="U446" s="235" t="s">
        <v>106</v>
      </c>
      <c r="V446" s="235" t="s">
        <v>1630</v>
      </c>
      <c r="W446" s="235" t="s">
        <v>1631</v>
      </c>
      <c r="X446" s="33" t="str">
        <f t="shared" si="6"/>
        <v>3</v>
      </c>
      <c r="Y446" s="33" t="str">
        <f>IF(T446="","",IF(AND(T446&lt;&gt;'Tabelas auxiliares'!$B$239,T446&lt;&gt;'Tabelas auxiliares'!$B$240),"FOLHA DE PESSOAL",IF(X446='Tabelas auxiliares'!$A$240,"CUSTEIO",IF(X446='Tabelas auxiliares'!$A$239,"INVESTIMENTO","ERRO - VERIFICAR"))))</f>
        <v>CUSTEIO</v>
      </c>
      <c r="Z446" s="237">
        <v>9179.1299999999992</v>
      </c>
      <c r="AA446" s="237">
        <v>160.07</v>
      </c>
      <c r="AB446" s="237">
        <v>287.10000000000002</v>
      </c>
      <c r="AC446" s="237">
        <v>8731.9599999999991</v>
      </c>
    </row>
    <row r="447" spans="1:29" x14ac:dyDescent="0.25">
      <c r="A447" s="234" t="s">
        <v>459</v>
      </c>
      <c r="B447" t="s">
        <v>294</v>
      </c>
      <c r="C447" t="s">
        <v>460</v>
      </c>
      <c r="D447" t="s">
        <v>70</v>
      </c>
      <c r="E447" t="s">
        <v>105</v>
      </c>
      <c r="F447" s="33" t="str">
        <f>IFERROR(VLOOKUP(D447,'Tabelas auxiliares'!$A$3:$B$61,2,FALSE),"")</f>
        <v>NTI - NÚCLEO DE TECNOLOGIA DA INFORMAÇÃO</v>
      </c>
      <c r="G447" s="33" t="str">
        <f>IFERROR(VLOOKUP($B447,'Tabelas auxiliares'!$A$65:$C$102,2,FALSE),"")</f>
        <v>TECNOLOGIA DA INFORMAÇÃO E COMUNICAÇÃO</v>
      </c>
      <c r="H447" s="33" t="str">
        <f>IFERROR(VLOOKUP($B447,'Tabelas auxiliares'!$A$65:$C$102,3,FALSE),"")</f>
        <v>TELEFONIA / TI</v>
      </c>
      <c r="I447" s="235" t="s">
        <v>2998</v>
      </c>
      <c r="J447" s="235" t="s">
        <v>1626</v>
      </c>
      <c r="K447" s="235" t="s">
        <v>2999</v>
      </c>
      <c r="L447" s="235" t="s">
        <v>1628</v>
      </c>
      <c r="M447" s="235" t="s">
        <v>1629</v>
      </c>
      <c r="N447" s="235" t="s">
        <v>154</v>
      </c>
      <c r="O447" s="235" t="s">
        <v>155</v>
      </c>
      <c r="P447" s="235" t="s">
        <v>188</v>
      </c>
      <c r="Q447" s="235" t="s">
        <v>156</v>
      </c>
      <c r="R447" s="235" t="s">
        <v>153</v>
      </c>
      <c r="S447" s="235" t="s">
        <v>107</v>
      </c>
      <c r="T447" s="235" t="s">
        <v>152</v>
      </c>
      <c r="U447" s="235" t="s">
        <v>106</v>
      </c>
      <c r="V447" s="235" t="s">
        <v>1630</v>
      </c>
      <c r="W447" s="235" t="s">
        <v>1631</v>
      </c>
      <c r="X447" s="33" t="str">
        <f t="shared" si="6"/>
        <v>3</v>
      </c>
      <c r="Y447" s="33" t="str">
        <f>IF(T447="","",IF(AND(T447&lt;&gt;'Tabelas auxiliares'!$B$239,T447&lt;&gt;'Tabelas auxiliares'!$B$240),"FOLHA DE PESSOAL",IF(X447='Tabelas auxiliares'!$A$240,"CUSTEIO",IF(X447='Tabelas auxiliares'!$A$239,"INVESTIMENTO","ERRO - VERIFICAR"))))</f>
        <v>CUSTEIO</v>
      </c>
      <c r="Z447" s="237">
        <v>1690.12</v>
      </c>
      <c r="AA447" s="236"/>
      <c r="AB447" s="236"/>
      <c r="AC447" s="237">
        <v>1690.12</v>
      </c>
    </row>
    <row r="448" spans="1:29" x14ac:dyDescent="0.25">
      <c r="A448" s="234" t="s">
        <v>459</v>
      </c>
      <c r="B448" t="s">
        <v>294</v>
      </c>
      <c r="C448" t="s">
        <v>460</v>
      </c>
      <c r="D448" t="s">
        <v>70</v>
      </c>
      <c r="E448" t="s">
        <v>105</v>
      </c>
      <c r="F448" s="33" t="str">
        <f>IFERROR(VLOOKUP(D448,'Tabelas auxiliares'!$A$3:$B$61,2,FALSE),"")</f>
        <v>NTI - NÚCLEO DE TECNOLOGIA DA INFORMAÇÃO</v>
      </c>
      <c r="G448" s="33" t="str">
        <f>IFERROR(VLOOKUP($B448,'Tabelas auxiliares'!$A$65:$C$102,2,FALSE),"")</f>
        <v>TECNOLOGIA DA INFORMAÇÃO E COMUNICAÇÃO</v>
      </c>
      <c r="H448" s="33" t="str">
        <f>IFERROR(VLOOKUP($B448,'Tabelas auxiliares'!$A$65:$C$102,3,FALSE),"")</f>
        <v>TELEFONIA / TI</v>
      </c>
      <c r="I448" s="235" t="s">
        <v>482</v>
      </c>
      <c r="J448" s="235" t="s">
        <v>1632</v>
      </c>
      <c r="K448" s="235" t="s">
        <v>3000</v>
      </c>
      <c r="L448" s="235" t="s">
        <v>1634</v>
      </c>
      <c r="M448" s="235" t="s">
        <v>1635</v>
      </c>
      <c r="N448" s="235" t="s">
        <v>154</v>
      </c>
      <c r="O448" s="235" t="s">
        <v>155</v>
      </c>
      <c r="P448" s="235" t="s">
        <v>188</v>
      </c>
      <c r="Q448" s="235" t="s">
        <v>156</v>
      </c>
      <c r="R448" s="235" t="s">
        <v>153</v>
      </c>
      <c r="S448" s="235" t="s">
        <v>107</v>
      </c>
      <c r="T448" s="235" t="s">
        <v>152</v>
      </c>
      <c r="U448" s="235" t="s">
        <v>106</v>
      </c>
      <c r="V448" s="235" t="s">
        <v>1636</v>
      </c>
      <c r="W448" s="235" t="s">
        <v>1637</v>
      </c>
      <c r="X448" s="33" t="str">
        <f t="shared" si="6"/>
        <v>3</v>
      </c>
      <c r="Y448" s="33" t="str">
        <f>IF(T448="","",IF(AND(T448&lt;&gt;'Tabelas auxiliares'!$B$239,T448&lt;&gt;'Tabelas auxiliares'!$B$240),"FOLHA DE PESSOAL",IF(X448='Tabelas auxiliares'!$A$240,"CUSTEIO",IF(X448='Tabelas auxiliares'!$A$239,"INVESTIMENTO","ERRO - VERIFICAR"))))</f>
        <v>CUSTEIO</v>
      </c>
      <c r="Z448" s="237">
        <v>3070</v>
      </c>
      <c r="AA448" s="236"/>
      <c r="AB448" s="237">
        <v>199.23</v>
      </c>
      <c r="AC448" s="237">
        <v>2870.77</v>
      </c>
    </row>
    <row r="449" spans="1:29" x14ac:dyDescent="0.25">
      <c r="A449" s="234" t="s">
        <v>459</v>
      </c>
      <c r="B449" t="s">
        <v>294</v>
      </c>
      <c r="C449" t="s">
        <v>460</v>
      </c>
      <c r="D449" t="s">
        <v>70</v>
      </c>
      <c r="E449" t="s">
        <v>105</v>
      </c>
      <c r="F449" s="33" t="str">
        <f>IFERROR(VLOOKUP(D449,'Tabelas auxiliares'!$A$3:$B$61,2,FALSE),"")</f>
        <v>NTI - NÚCLEO DE TECNOLOGIA DA INFORMAÇÃO</v>
      </c>
      <c r="G449" s="33" t="str">
        <f>IFERROR(VLOOKUP($B449,'Tabelas auxiliares'!$A$65:$C$102,2,FALSE),"")</f>
        <v>TECNOLOGIA DA INFORMAÇÃO E COMUNICAÇÃO</v>
      </c>
      <c r="H449" s="33" t="str">
        <f>IFERROR(VLOOKUP($B449,'Tabelas auxiliares'!$A$65:$C$102,3,FALSE),"")</f>
        <v>TELEFONIA / TI</v>
      </c>
      <c r="I449" s="235" t="s">
        <v>2567</v>
      </c>
      <c r="J449" s="235" t="s">
        <v>1638</v>
      </c>
      <c r="K449" s="235" t="s">
        <v>3001</v>
      </c>
      <c r="L449" s="235" t="s">
        <v>2985</v>
      </c>
      <c r="M449" s="235" t="s">
        <v>1641</v>
      </c>
      <c r="N449" s="235" t="s">
        <v>154</v>
      </c>
      <c r="O449" s="235" t="s">
        <v>155</v>
      </c>
      <c r="P449" s="235" t="s">
        <v>188</v>
      </c>
      <c r="Q449" s="235" t="s">
        <v>156</v>
      </c>
      <c r="R449" s="235" t="s">
        <v>153</v>
      </c>
      <c r="S449" s="235" t="s">
        <v>462</v>
      </c>
      <c r="T449" s="235" t="s">
        <v>152</v>
      </c>
      <c r="U449" s="235" t="s">
        <v>106</v>
      </c>
      <c r="V449" s="235" t="s">
        <v>1636</v>
      </c>
      <c r="W449" s="235" t="s">
        <v>1637</v>
      </c>
      <c r="X449" s="33" t="str">
        <f t="shared" si="6"/>
        <v>3</v>
      </c>
      <c r="Y449" s="33" t="str">
        <f>IF(T449="","",IF(AND(T449&lt;&gt;'Tabelas auxiliares'!$B$239,T449&lt;&gt;'Tabelas auxiliares'!$B$240),"FOLHA DE PESSOAL",IF(X449='Tabelas auxiliares'!$A$240,"CUSTEIO",IF(X449='Tabelas auxiliares'!$A$239,"INVESTIMENTO","ERRO - VERIFICAR"))))</f>
        <v>CUSTEIO</v>
      </c>
      <c r="Z449" s="237">
        <v>46574.62</v>
      </c>
      <c r="AA449" s="236"/>
      <c r="AB449" s="236"/>
      <c r="AC449" s="237">
        <v>46574.62</v>
      </c>
    </row>
    <row r="450" spans="1:29" x14ac:dyDescent="0.25">
      <c r="A450" s="234" t="s">
        <v>459</v>
      </c>
      <c r="B450" t="s">
        <v>294</v>
      </c>
      <c r="C450" t="s">
        <v>460</v>
      </c>
      <c r="D450" t="s">
        <v>70</v>
      </c>
      <c r="E450" t="s">
        <v>105</v>
      </c>
      <c r="F450" s="33" t="str">
        <f>IFERROR(VLOOKUP(D450,'Tabelas auxiliares'!$A$3:$B$61,2,FALSE),"")</f>
        <v>NTI - NÚCLEO DE TECNOLOGIA DA INFORMAÇÃO</v>
      </c>
      <c r="G450" s="33" t="str">
        <f>IFERROR(VLOOKUP($B450,'Tabelas auxiliares'!$A$65:$C$102,2,FALSE),"")</f>
        <v>TECNOLOGIA DA INFORMAÇÃO E COMUNICAÇÃO</v>
      </c>
      <c r="H450" s="33" t="str">
        <f>IFERROR(VLOOKUP($B450,'Tabelas auxiliares'!$A$65:$C$102,3,FALSE),"")</f>
        <v>TELEFONIA / TI</v>
      </c>
      <c r="I450" s="235" t="s">
        <v>1771</v>
      </c>
      <c r="J450" s="235" t="s">
        <v>3002</v>
      </c>
      <c r="K450" s="235" t="s">
        <v>3003</v>
      </c>
      <c r="L450" s="235" t="s">
        <v>3004</v>
      </c>
      <c r="M450" s="235" t="s">
        <v>3005</v>
      </c>
      <c r="N450" s="235" t="s">
        <v>154</v>
      </c>
      <c r="O450" s="235" t="s">
        <v>155</v>
      </c>
      <c r="P450" s="235" t="s">
        <v>188</v>
      </c>
      <c r="Q450" s="235" t="s">
        <v>156</v>
      </c>
      <c r="R450" s="235" t="s">
        <v>153</v>
      </c>
      <c r="S450" s="235" t="s">
        <v>107</v>
      </c>
      <c r="T450" s="235" t="s">
        <v>216</v>
      </c>
      <c r="U450" s="235" t="s">
        <v>2883</v>
      </c>
      <c r="V450" s="235" t="s">
        <v>3006</v>
      </c>
      <c r="W450" s="235" t="s">
        <v>3007</v>
      </c>
      <c r="X450" s="33" t="str">
        <f t="shared" si="6"/>
        <v>3</v>
      </c>
      <c r="Y450" s="33" t="str">
        <f>IF(T450="","",IF(AND(T450&lt;&gt;'Tabelas auxiliares'!$B$239,T450&lt;&gt;'Tabelas auxiliares'!$B$240),"FOLHA DE PESSOAL",IF(X450='Tabelas auxiliares'!$A$240,"CUSTEIO",IF(X450='Tabelas auxiliares'!$A$239,"INVESTIMENTO","ERRO - VERIFICAR"))))</f>
        <v>CUSTEIO</v>
      </c>
      <c r="Z450" s="237">
        <v>37291.620000000003</v>
      </c>
      <c r="AA450" s="237">
        <v>37291.620000000003</v>
      </c>
      <c r="AB450" s="236"/>
      <c r="AC450" s="236"/>
    </row>
    <row r="451" spans="1:29" x14ac:dyDescent="0.25">
      <c r="A451" s="234" t="s">
        <v>459</v>
      </c>
      <c r="B451" t="s">
        <v>294</v>
      </c>
      <c r="C451" t="s">
        <v>460</v>
      </c>
      <c r="D451" t="s">
        <v>70</v>
      </c>
      <c r="E451" t="s">
        <v>105</v>
      </c>
      <c r="F451" s="33" t="str">
        <f>IFERROR(VLOOKUP(D451,'Tabelas auxiliares'!$A$3:$B$61,2,FALSE),"")</f>
        <v>NTI - NÚCLEO DE TECNOLOGIA DA INFORMAÇÃO</v>
      </c>
      <c r="G451" s="33" t="str">
        <f>IFERROR(VLOOKUP($B451,'Tabelas auxiliares'!$A$65:$C$102,2,FALSE),"")</f>
        <v>TECNOLOGIA DA INFORMAÇÃO E COMUNICAÇÃO</v>
      </c>
      <c r="H451" s="33" t="str">
        <f>IFERROR(VLOOKUP($B451,'Tabelas auxiliares'!$A$65:$C$102,3,FALSE),"")</f>
        <v>TELEFONIA / TI</v>
      </c>
      <c r="I451" s="235" t="s">
        <v>1780</v>
      </c>
      <c r="J451" s="235" t="s">
        <v>3008</v>
      </c>
      <c r="K451" s="235" t="s">
        <v>3009</v>
      </c>
      <c r="L451" s="235" t="s">
        <v>3010</v>
      </c>
      <c r="M451" s="235" t="s">
        <v>3011</v>
      </c>
      <c r="N451" s="235" t="s">
        <v>154</v>
      </c>
      <c r="O451" s="235" t="s">
        <v>155</v>
      </c>
      <c r="P451" s="235" t="s">
        <v>188</v>
      </c>
      <c r="Q451" s="235" t="s">
        <v>156</v>
      </c>
      <c r="R451" s="235" t="s">
        <v>153</v>
      </c>
      <c r="S451" s="235" t="s">
        <v>462</v>
      </c>
      <c r="T451" s="235" t="s">
        <v>152</v>
      </c>
      <c r="U451" s="235" t="s">
        <v>106</v>
      </c>
      <c r="V451" s="235" t="s">
        <v>1574</v>
      </c>
      <c r="W451" s="235" t="s">
        <v>1575</v>
      </c>
      <c r="X451" s="33" t="str">
        <f t="shared" si="6"/>
        <v>3</v>
      </c>
      <c r="Y451" s="33" t="str">
        <f>IF(T451="","",IF(AND(T451&lt;&gt;'Tabelas auxiliares'!$B$239,T451&lt;&gt;'Tabelas auxiliares'!$B$240),"FOLHA DE PESSOAL",IF(X451='Tabelas auxiliares'!$A$240,"CUSTEIO",IF(X451='Tabelas auxiliares'!$A$239,"INVESTIMENTO","ERRO - VERIFICAR"))))</f>
        <v>CUSTEIO</v>
      </c>
      <c r="Z451" s="237">
        <v>203755.5</v>
      </c>
      <c r="AA451" s="237">
        <v>203755.5</v>
      </c>
      <c r="AB451" s="236"/>
      <c r="AC451" s="236"/>
    </row>
    <row r="452" spans="1:29" x14ac:dyDescent="0.25">
      <c r="A452" s="234" t="s">
        <v>459</v>
      </c>
      <c r="B452" t="s">
        <v>294</v>
      </c>
      <c r="C452" t="s">
        <v>460</v>
      </c>
      <c r="D452" t="s">
        <v>70</v>
      </c>
      <c r="E452" t="s">
        <v>105</v>
      </c>
      <c r="F452" s="33" t="str">
        <f>IFERROR(VLOOKUP(D452,'Tabelas auxiliares'!$A$3:$B$61,2,FALSE),"")</f>
        <v>NTI - NÚCLEO DE TECNOLOGIA DA INFORMAÇÃO</v>
      </c>
      <c r="G452" s="33" t="str">
        <f>IFERROR(VLOOKUP($B452,'Tabelas auxiliares'!$A$65:$C$102,2,FALSE),"")</f>
        <v>TECNOLOGIA DA INFORMAÇÃO E COMUNICAÇÃO</v>
      </c>
      <c r="H452" s="33" t="str">
        <f>IFERROR(VLOOKUP($B452,'Tabelas auxiliares'!$A$65:$C$102,3,FALSE),"")</f>
        <v>TELEFONIA / TI</v>
      </c>
      <c r="I452" s="235" t="s">
        <v>1780</v>
      </c>
      <c r="J452" s="235" t="s">
        <v>3008</v>
      </c>
      <c r="K452" s="235" t="s">
        <v>3012</v>
      </c>
      <c r="L452" s="235" t="s">
        <v>3010</v>
      </c>
      <c r="M452" s="235" t="s">
        <v>3013</v>
      </c>
      <c r="N452" s="235" t="s">
        <v>154</v>
      </c>
      <c r="O452" s="235" t="s">
        <v>155</v>
      </c>
      <c r="P452" s="235" t="s">
        <v>188</v>
      </c>
      <c r="Q452" s="235" t="s">
        <v>156</v>
      </c>
      <c r="R452" s="235" t="s">
        <v>153</v>
      </c>
      <c r="S452" s="235" t="s">
        <v>462</v>
      </c>
      <c r="T452" s="235" t="s">
        <v>152</v>
      </c>
      <c r="U452" s="235" t="s">
        <v>106</v>
      </c>
      <c r="V452" s="235" t="s">
        <v>1574</v>
      </c>
      <c r="W452" s="235" t="s">
        <v>1575</v>
      </c>
      <c r="X452" s="33" t="str">
        <f t="shared" ref="X452:X515" si="7">LEFT(V452,1)</f>
        <v>3</v>
      </c>
      <c r="Y452" s="33" t="str">
        <f>IF(T452="","",IF(AND(T452&lt;&gt;'Tabelas auxiliares'!$B$239,T452&lt;&gt;'Tabelas auxiliares'!$B$240),"FOLHA DE PESSOAL",IF(X452='Tabelas auxiliares'!$A$240,"CUSTEIO",IF(X452='Tabelas auxiliares'!$A$239,"INVESTIMENTO","ERRO - VERIFICAR"))))</f>
        <v>CUSTEIO</v>
      </c>
      <c r="Z452" s="237">
        <v>26448</v>
      </c>
      <c r="AA452" s="237">
        <v>26448</v>
      </c>
      <c r="AB452" s="236"/>
      <c r="AC452" s="236"/>
    </row>
    <row r="453" spans="1:29" x14ac:dyDescent="0.25">
      <c r="A453" s="234" t="s">
        <v>459</v>
      </c>
      <c r="B453" t="s">
        <v>294</v>
      </c>
      <c r="C453" t="s">
        <v>460</v>
      </c>
      <c r="D453" t="s">
        <v>70</v>
      </c>
      <c r="E453" t="s">
        <v>105</v>
      </c>
      <c r="F453" s="33" t="str">
        <f>IFERROR(VLOOKUP(D453,'Tabelas auxiliares'!$A$3:$B$61,2,FALSE),"")</f>
        <v>NTI - NÚCLEO DE TECNOLOGIA DA INFORMAÇÃO</v>
      </c>
      <c r="G453" s="33" t="str">
        <f>IFERROR(VLOOKUP($B453,'Tabelas auxiliares'!$A$65:$C$102,2,FALSE),"")</f>
        <v>TECNOLOGIA DA INFORMAÇÃO E COMUNICAÇÃO</v>
      </c>
      <c r="H453" s="33" t="str">
        <f>IFERROR(VLOOKUP($B453,'Tabelas auxiliares'!$A$65:$C$102,3,FALSE),"")</f>
        <v>TELEFONIA / TI</v>
      </c>
      <c r="I453" s="235" t="s">
        <v>1780</v>
      </c>
      <c r="J453" s="235" t="s">
        <v>3008</v>
      </c>
      <c r="K453" s="235" t="s">
        <v>3014</v>
      </c>
      <c r="L453" s="235" t="s">
        <v>3010</v>
      </c>
      <c r="M453" s="235" t="s">
        <v>3015</v>
      </c>
      <c r="N453" s="235" t="s">
        <v>154</v>
      </c>
      <c r="O453" s="235" t="s">
        <v>155</v>
      </c>
      <c r="P453" s="235" t="s">
        <v>188</v>
      </c>
      <c r="Q453" s="235" t="s">
        <v>156</v>
      </c>
      <c r="R453" s="235" t="s">
        <v>153</v>
      </c>
      <c r="S453" s="235" t="s">
        <v>462</v>
      </c>
      <c r="T453" s="235" t="s">
        <v>152</v>
      </c>
      <c r="U453" s="235" t="s">
        <v>106</v>
      </c>
      <c r="V453" s="235" t="s">
        <v>1574</v>
      </c>
      <c r="W453" s="235" t="s">
        <v>1575</v>
      </c>
      <c r="X453" s="33" t="str">
        <f t="shared" si="7"/>
        <v>3</v>
      </c>
      <c r="Y453" s="33" t="str">
        <f>IF(T453="","",IF(AND(T453&lt;&gt;'Tabelas auxiliares'!$B$239,T453&lt;&gt;'Tabelas auxiliares'!$B$240),"FOLHA DE PESSOAL",IF(X453='Tabelas auxiliares'!$A$240,"CUSTEIO",IF(X453='Tabelas auxiliares'!$A$239,"INVESTIMENTO","ERRO - VERIFICAR"))))</f>
        <v>CUSTEIO</v>
      </c>
      <c r="Z453" s="237">
        <v>36016</v>
      </c>
      <c r="AA453" s="237">
        <v>36016</v>
      </c>
      <c r="AB453" s="236"/>
      <c r="AC453" s="236"/>
    </row>
    <row r="454" spans="1:29" x14ac:dyDescent="0.25">
      <c r="A454" s="234" t="s">
        <v>459</v>
      </c>
      <c r="B454" t="s">
        <v>294</v>
      </c>
      <c r="C454" t="s">
        <v>460</v>
      </c>
      <c r="D454" t="s">
        <v>70</v>
      </c>
      <c r="E454" t="s">
        <v>105</v>
      </c>
      <c r="F454" s="33" t="str">
        <f>IFERROR(VLOOKUP(D454,'Tabelas auxiliares'!$A$3:$B$61,2,FALSE),"")</f>
        <v>NTI - NÚCLEO DE TECNOLOGIA DA INFORMAÇÃO</v>
      </c>
      <c r="G454" s="33" t="str">
        <f>IFERROR(VLOOKUP($B454,'Tabelas auxiliares'!$A$65:$C$102,2,FALSE),"")</f>
        <v>TECNOLOGIA DA INFORMAÇÃO E COMUNICAÇÃO</v>
      </c>
      <c r="H454" s="33" t="str">
        <f>IFERROR(VLOOKUP($B454,'Tabelas auxiliares'!$A$65:$C$102,3,FALSE),"")</f>
        <v>TELEFONIA / TI</v>
      </c>
      <c r="I454" s="235" t="s">
        <v>2165</v>
      </c>
      <c r="J454" s="235" t="s">
        <v>3008</v>
      </c>
      <c r="K454" s="235" t="s">
        <v>3016</v>
      </c>
      <c r="L454" s="235" t="s">
        <v>3017</v>
      </c>
      <c r="M454" s="235" t="s">
        <v>3018</v>
      </c>
      <c r="N454" s="235" t="s">
        <v>154</v>
      </c>
      <c r="O454" s="235" t="s">
        <v>155</v>
      </c>
      <c r="P454" s="235" t="s">
        <v>188</v>
      </c>
      <c r="Q454" s="235" t="s">
        <v>156</v>
      </c>
      <c r="R454" s="235" t="s">
        <v>153</v>
      </c>
      <c r="S454" s="235" t="s">
        <v>107</v>
      </c>
      <c r="T454" s="235" t="s">
        <v>152</v>
      </c>
      <c r="U454" s="235" t="s">
        <v>106</v>
      </c>
      <c r="V454" s="235" t="s">
        <v>1574</v>
      </c>
      <c r="W454" s="235" t="s">
        <v>1575</v>
      </c>
      <c r="X454" s="33" t="str">
        <f t="shared" si="7"/>
        <v>3</v>
      </c>
      <c r="Y454" s="33" t="str">
        <f>IF(T454="","",IF(AND(T454&lt;&gt;'Tabelas auxiliares'!$B$239,T454&lt;&gt;'Tabelas auxiliares'!$B$240),"FOLHA DE PESSOAL",IF(X454='Tabelas auxiliares'!$A$240,"CUSTEIO",IF(X454='Tabelas auxiliares'!$A$239,"INVESTIMENTO","ERRO - VERIFICAR"))))</f>
        <v>CUSTEIO</v>
      </c>
      <c r="Z454" s="237">
        <v>71500</v>
      </c>
      <c r="AA454" s="236"/>
      <c r="AB454" s="236"/>
      <c r="AC454" s="237">
        <v>71500</v>
      </c>
    </row>
    <row r="455" spans="1:29" x14ac:dyDescent="0.25">
      <c r="A455" s="234" t="s">
        <v>459</v>
      </c>
      <c r="B455" t="s">
        <v>294</v>
      </c>
      <c r="C455" t="s">
        <v>460</v>
      </c>
      <c r="D455" t="s">
        <v>70</v>
      </c>
      <c r="E455" t="s">
        <v>105</v>
      </c>
      <c r="F455" s="33" t="str">
        <f>IFERROR(VLOOKUP(D455,'Tabelas auxiliares'!$A$3:$B$61,2,FALSE),"")</f>
        <v>NTI - NÚCLEO DE TECNOLOGIA DA INFORMAÇÃO</v>
      </c>
      <c r="G455" s="33" t="str">
        <f>IFERROR(VLOOKUP($B455,'Tabelas auxiliares'!$A$65:$C$102,2,FALSE),"")</f>
        <v>TECNOLOGIA DA INFORMAÇÃO E COMUNICAÇÃO</v>
      </c>
      <c r="H455" s="33" t="str">
        <f>IFERROR(VLOOKUP($B455,'Tabelas auxiliares'!$A$65:$C$102,3,FALSE),"")</f>
        <v>TELEFONIA / TI</v>
      </c>
      <c r="I455" s="235" t="s">
        <v>1837</v>
      </c>
      <c r="J455" s="235" t="s">
        <v>3019</v>
      </c>
      <c r="K455" s="235" t="s">
        <v>3020</v>
      </c>
      <c r="L455" s="235" t="s">
        <v>3021</v>
      </c>
      <c r="M455" s="235" t="s">
        <v>3011</v>
      </c>
      <c r="N455" s="235" t="s">
        <v>154</v>
      </c>
      <c r="O455" s="235" t="s">
        <v>155</v>
      </c>
      <c r="P455" s="235" t="s">
        <v>188</v>
      </c>
      <c r="Q455" s="235" t="s">
        <v>156</v>
      </c>
      <c r="R455" s="235" t="s">
        <v>153</v>
      </c>
      <c r="S455" s="235" t="s">
        <v>801</v>
      </c>
      <c r="T455" s="235" t="s">
        <v>152</v>
      </c>
      <c r="U455" s="235" t="s">
        <v>106</v>
      </c>
      <c r="V455" s="235" t="s">
        <v>2022</v>
      </c>
      <c r="W455" s="235" t="s">
        <v>2023</v>
      </c>
      <c r="X455" s="33" t="str">
        <f t="shared" si="7"/>
        <v>4</v>
      </c>
      <c r="Y455" s="33" t="str">
        <f>IF(T455="","",IF(AND(T455&lt;&gt;'Tabelas auxiliares'!$B$239,T455&lt;&gt;'Tabelas auxiliares'!$B$240),"FOLHA DE PESSOAL",IF(X455='Tabelas auxiliares'!$A$240,"CUSTEIO",IF(X455='Tabelas auxiliares'!$A$239,"INVESTIMENTO","ERRO - VERIFICAR"))))</f>
        <v>INVESTIMENTO</v>
      </c>
      <c r="Z455" s="237">
        <v>29716.799999999999</v>
      </c>
      <c r="AA455" s="237">
        <v>29716.799999999999</v>
      </c>
      <c r="AB455" s="236"/>
      <c r="AC455" s="236"/>
    </row>
    <row r="456" spans="1:29" x14ac:dyDescent="0.25">
      <c r="A456" s="234" t="s">
        <v>459</v>
      </c>
      <c r="B456" t="s">
        <v>294</v>
      </c>
      <c r="C456" t="s">
        <v>460</v>
      </c>
      <c r="D456" t="s">
        <v>139</v>
      </c>
      <c r="E456" t="s">
        <v>105</v>
      </c>
      <c r="F456" s="33" t="str">
        <f>IFERROR(VLOOKUP(D456,'Tabelas auxiliares'!$A$3:$B$61,2,FALSE),"")</f>
        <v>NTI - EQUIPAMENTO DE INFORMÁTICA * D.U.C</v>
      </c>
      <c r="G456" s="33" t="str">
        <f>IFERROR(VLOOKUP($B456,'Tabelas auxiliares'!$A$65:$C$102,2,FALSE),"")</f>
        <v>TECNOLOGIA DA INFORMAÇÃO E COMUNICAÇÃO</v>
      </c>
      <c r="H456" s="33" t="str">
        <f>IFERROR(VLOOKUP($B456,'Tabelas auxiliares'!$A$65:$C$102,3,FALSE),"")</f>
        <v>TELEFONIA / TI</v>
      </c>
      <c r="I456" s="235" t="s">
        <v>3022</v>
      </c>
      <c r="J456" s="235" t="s">
        <v>3023</v>
      </c>
      <c r="K456" s="235" t="s">
        <v>3024</v>
      </c>
      <c r="L456" s="235" t="s">
        <v>3025</v>
      </c>
      <c r="M456" s="235" t="s">
        <v>3026</v>
      </c>
      <c r="N456" s="235" t="s">
        <v>1176</v>
      </c>
      <c r="O456" s="235" t="s">
        <v>155</v>
      </c>
      <c r="P456" s="235" t="s">
        <v>1177</v>
      </c>
      <c r="Q456" s="235" t="s">
        <v>156</v>
      </c>
      <c r="R456" s="235" t="s">
        <v>153</v>
      </c>
      <c r="S456" s="235" t="s">
        <v>462</v>
      </c>
      <c r="T456" s="235" t="s">
        <v>152</v>
      </c>
      <c r="U456" s="235" t="s">
        <v>1970</v>
      </c>
      <c r="V456" s="235" t="s">
        <v>2956</v>
      </c>
      <c r="W456" s="235" t="s">
        <v>2957</v>
      </c>
      <c r="X456" s="33" t="str">
        <f t="shared" si="7"/>
        <v>4</v>
      </c>
      <c r="Y456" s="33" t="str">
        <f>IF(T456="","",IF(AND(T456&lt;&gt;'Tabelas auxiliares'!$B$239,T456&lt;&gt;'Tabelas auxiliares'!$B$240),"FOLHA DE PESSOAL",IF(X456='Tabelas auxiliares'!$A$240,"CUSTEIO",IF(X456='Tabelas auxiliares'!$A$239,"INVESTIMENTO","ERRO - VERIFICAR"))))</f>
        <v>INVESTIMENTO</v>
      </c>
      <c r="Z456" s="237">
        <v>47100</v>
      </c>
      <c r="AA456" s="237">
        <v>47100</v>
      </c>
      <c r="AB456" s="236"/>
      <c r="AC456" s="236"/>
    </row>
    <row r="457" spans="1:29" x14ac:dyDescent="0.25">
      <c r="A457" s="234" t="s">
        <v>459</v>
      </c>
      <c r="B457" t="s">
        <v>294</v>
      </c>
      <c r="C457" t="s">
        <v>460</v>
      </c>
      <c r="D457" t="s">
        <v>139</v>
      </c>
      <c r="E457" t="s">
        <v>105</v>
      </c>
      <c r="F457" s="33" t="str">
        <f>IFERROR(VLOOKUP(D457,'Tabelas auxiliares'!$A$3:$B$61,2,FALSE),"")</f>
        <v>NTI - EQUIPAMENTO DE INFORMÁTICA * D.U.C</v>
      </c>
      <c r="G457" s="33" t="str">
        <f>IFERROR(VLOOKUP($B457,'Tabelas auxiliares'!$A$65:$C$102,2,FALSE),"")</f>
        <v>TECNOLOGIA DA INFORMAÇÃO E COMUNICAÇÃO</v>
      </c>
      <c r="H457" s="33" t="str">
        <f>IFERROR(VLOOKUP($B457,'Tabelas auxiliares'!$A$65:$C$102,3,FALSE),"")</f>
        <v>TELEFONIA / TI</v>
      </c>
      <c r="I457" s="235" t="s">
        <v>3027</v>
      </c>
      <c r="J457" s="235" t="s">
        <v>3028</v>
      </c>
      <c r="K457" s="235" t="s">
        <v>3029</v>
      </c>
      <c r="L457" s="235" t="s">
        <v>3030</v>
      </c>
      <c r="M457" s="235" t="s">
        <v>3031</v>
      </c>
      <c r="N457" s="235" t="s">
        <v>1176</v>
      </c>
      <c r="O457" s="235" t="s">
        <v>155</v>
      </c>
      <c r="P457" s="235" t="s">
        <v>1177</v>
      </c>
      <c r="Q457" s="235" t="s">
        <v>156</v>
      </c>
      <c r="R457" s="235" t="s">
        <v>153</v>
      </c>
      <c r="S457" s="235" t="s">
        <v>107</v>
      </c>
      <c r="T457" s="235" t="s">
        <v>152</v>
      </c>
      <c r="U457" s="235" t="s">
        <v>1970</v>
      </c>
      <c r="V457" s="235" t="s">
        <v>2956</v>
      </c>
      <c r="W457" s="235" t="s">
        <v>2957</v>
      </c>
      <c r="X457" s="33" t="str">
        <f t="shared" si="7"/>
        <v>4</v>
      </c>
      <c r="Y457" s="33" t="str">
        <f>IF(T457="","",IF(AND(T457&lt;&gt;'Tabelas auxiliares'!$B$239,T457&lt;&gt;'Tabelas auxiliares'!$B$240),"FOLHA DE PESSOAL",IF(X457='Tabelas auxiliares'!$A$240,"CUSTEIO",IF(X457='Tabelas auxiliares'!$A$239,"INVESTIMENTO","ERRO - VERIFICAR"))))</f>
        <v>INVESTIMENTO</v>
      </c>
      <c r="Z457" s="237">
        <v>49798</v>
      </c>
      <c r="AA457" s="236"/>
      <c r="AB457" s="237">
        <v>1095.55</v>
      </c>
      <c r="AC457" s="237">
        <v>48702.45</v>
      </c>
    </row>
    <row r="458" spans="1:29" x14ac:dyDescent="0.25">
      <c r="A458" s="234" t="s">
        <v>459</v>
      </c>
      <c r="B458" t="s">
        <v>294</v>
      </c>
      <c r="C458" t="s">
        <v>460</v>
      </c>
      <c r="D458" t="s">
        <v>139</v>
      </c>
      <c r="E458" t="s">
        <v>105</v>
      </c>
      <c r="F458" s="33" t="str">
        <f>IFERROR(VLOOKUP(D458,'Tabelas auxiliares'!$A$3:$B$61,2,FALSE),"")</f>
        <v>NTI - EQUIPAMENTO DE INFORMÁTICA * D.U.C</v>
      </c>
      <c r="G458" s="33" t="str">
        <f>IFERROR(VLOOKUP($B458,'Tabelas auxiliares'!$A$65:$C$102,2,FALSE),"")</f>
        <v>TECNOLOGIA DA INFORMAÇÃO E COMUNICAÇÃO</v>
      </c>
      <c r="H458" s="33" t="str">
        <f>IFERROR(VLOOKUP($B458,'Tabelas auxiliares'!$A$65:$C$102,3,FALSE),"")</f>
        <v>TELEFONIA / TI</v>
      </c>
      <c r="I458" s="235" t="s">
        <v>3027</v>
      </c>
      <c r="J458" s="235" t="s">
        <v>3028</v>
      </c>
      <c r="K458" s="235" t="s">
        <v>3032</v>
      </c>
      <c r="L458" s="235" t="s">
        <v>3033</v>
      </c>
      <c r="M458" s="235" t="s">
        <v>3031</v>
      </c>
      <c r="N458" s="235" t="s">
        <v>1176</v>
      </c>
      <c r="O458" s="235" t="s">
        <v>155</v>
      </c>
      <c r="P458" s="235" t="s">
        <v>1177</v>
      </c>
      <c r="Q458" s="235" t="s">
        <v>156</v>
      </c>
      <c r="R458" s="235" t="s">
        <v>153</v>
      </c>
      <c r="S458" s="235" t="s">
        <v>462</v>
      </c>
      <c r="T458" s="235" t="s">
        <v>152</v>
      </c>
      <c r="U458" s="235" t="s">
        <v>1970</v>
      </c>
      <c r="V458" s="235" t="s">
        <v>2956</v>
      </c>
      <c r="W458" s="235" t="s">
        <v>2957</v>
      </c>
      <c r="X458" s="33" t="str">
        <f t="shared" si="7"/>
        <v>4</v>
      </c>
      <c r="Y458" s="33" t="str">
        <f>IF(T458="","",IF(AND(T458&lt;&gt;'Tabelas auxiliares'!$B$239,T458&lt;&gt;'Tabelas auxiliares'!$B$240),"FOLHA DE PESSOAL",IF(X458='Tabelas auxiliares'!$A$240,"CUSTEIO",IF(X458='Tabelas auxiliares'!$A$239,"INVESTIMENTO","ERRO - VERIFICAR"))))</f>
        <v>INVESTIMENTO</v>
      </c>
      <c r="Z458" s="237">
        <v>71140</v>
      </c>
      <c r="AA458" s="236"/>
      <c r="AB458" s="237">
        <v>1565.08</v>
      </c>
      <c r="AC458" s="237">
        <v>69574.92</v>
      </c>
    </row>
    <row r="459" spans="1:29" x14ac:dyDescent="0.25">
      <c r="A459" s="234" t="s">
        <v>459</v>
      </c>
      <c r="B459" t="s">
        <v>294</v>
      </c>
      <c r="C459" t="s">
        <v>460</v>
      </c>
      <c r="D459" t="s">
        <v>139</v>
      </c>
      <c r="E459" t="s">
        <v>105</v>
      </c>
      <c r="F459" s="33" t="str">
        <f>IFERROR(VLOOKUP(D459,'Tabelas auxiliares'!$A$3:$B$61,2,FALSE),"")</f>
        <v>NTI - EQUIPAMENTO DE INFORMÁTICA * D.U.C</v>
      </c>
      <c r="G459" s="33" t="str">
        <f>IFERROR(VLOOKUP($B459,'Tabelas auxiliares'!$A$65:$C$102,2,FALSE),"")</f>
        <v>TECNOLOGIA DA INFORMAÇÃO E COMUNICAÇÃO</v>
      </c>
      <c r="H459" s="33" t="str">
        <f>IFERROR(VLOOKUP($B459,'Tabelas auxiliares'!$A$65:$C$102,3,FALSE),"")</f>
        <v>TELEFONIA / TI</v>
      </c>
      <c r="I459" s="235" t="s">
        <v>1834</v>
      </c>
      <c r="J459" s="235" t="s">
        <v>3023</v>
      </c>
      <c r="K459" s="235" t="s">
        <v>3034</v>
      </c>
      <c r="L459" s="235" t="s">
        <v>3035</v>
      </c>
      <c r="M459" s="235" t="s">
        <v>2021</v>
      </c>
      <c r="N459" s="235" t="s">
        <v>1176</v>
      </c>
      <c r="O459" s="235" t="s">
        <v>155</v>
      </c>
      <c r="P459" s="235" t="s">
        <v>1177</v>
      </c>
      <c r="Q459" s="235" t="s">
        <v>156</v>
      </c>
      <c r="R459" s="235" t="s">
        <v>153</v>
      </c>
      <c r="S459" s="235" t="s">
        <v>107</v>
      </c>
      <c r="T459" s="235" t="s">
        <v>152</v>
      </c>
      <c r="U459" s="235" t="s">
        <v>1970</v>
      </c>
      <c r="V459" s="235" t="s">
        <v>2956</v>
      </c>
      <c r="W459" s="235" t="s">
        <v>2957</v>
      </c>
      <c r="X459" s="33" t="str">
        <f t="shared" si="7"/>
        <v>4</v>
      </c>
      <c r="Y459" s="33" t="str">
        <f>IF(T459="","",IF(AND(T459&lt;&gt;'Tabelas auxiliares'!$B$239,T459&lt;&gt;'Tabelas auxiliares'!$B$240),"FOLHA DE PESSOAL",IF(X459='Tabelas auxiliares'!$A$240,"CUSTEIO",IF(X459='Tabelas auxiliares'!$A$239,"INVESTIMENTO","ERRO - VERIFICAR"))))</f>
        <v>INVESTIMENTO</v>
      </c>
      <c r="Z459" s="237">
        <v>72000</v>
      </c>
      <c r="AA459" s="236"/>
      <c r="AB459" s="236"/>
      <c r="AC459" s="237">
        <v>72000</v>
      </c>
    </row>
    <row r="460" spans="1:29" x14ac:dyDescent="0.25">
      <c r="A460" s="234" t="s">
        <v>459</v>
      </c>
      <c r="B460" t="s">
        <v>294</v>
      </c>
      <c r="C460" t="s">
        <v>460</v>
      </c>
      <c r="D460" t="s">
        <v>139</v>
      </c>
      <c r="E460" t="s">
        <v>105</v>
      </c>
      <c r="F460" s="33" t="str">
        <f>IFERROR(VLOOKUP(D460,'Tabelas auxiliares'!$A$3:$B$61,2,FALSE),"")</f>
        <v>NTI - EQUIPAMENTO DE INFORMÁTICA * D.U.C</v>
      </c>
      <c r="G460" s="33" t="str">
        <f>IFERROR(VLOOKUP($B460,'Tabelas auxiliares'!$A$65:$C$102,2,FALSE),"")</f>
        <v>TECNOLOGIA DA INFORMAÇÃO E COMUNICAÇÃO</v>
      </c>
      <c r="H460" s="33" t="str">
        <f>IFERROR(VLOOKUP($B460,'Tabelas auxiliares'!$A$65:$C$102,3,FALSE),"")</f>
        <v>TELEFONIA / TI</v>
      </c>
      <c r="I460" s="235" t="s">
        <v>1834</v>
      </c>
      <c r="J460" s="235" t="s">
        <v>3023</v>
      </c>
      <c r="K460" s="235" t="s">
        <v>3036</v>
      </c>
      <c r="L460" s="235" t="s">
        <v>3035</v>
      </c>
      <c r="M460" s="235" t="s">
        <v>3037</v>
      </c>
      <c r="N460" s="235" t="s">
        <v>1176</v>
      </c>
      <c r="O460" s="235" t="s">
        <v>155</v>
      </c>
      <c r="P460" s="235" t="s">
        <v>1177</v>
      </c>
      <c r="Q460" s="235" t="s">
        <v>156</v>
      </c>
      <c r="R460" s="235" t="s">
        <v>153</v>
      </c>
      <c r="S460" s="235" t="s">
        <v>107</v>
      </c>
      <c r="T460" s="235" t="s">
        <v>152</v>
      </c>
      <c r="U460" s="235" t="s">
        <v>1970</v>
      </c>
      <c r="V460" s="235" t="s">
        <v>2956</v>
      </c>
      <c r="W460" s="235" t="s">
        <v>2957</v>
      </c>
      <c r="X460" s="33" t="str">
        <f t="shared" si="7"/>
        <v>4</v>
      </c>
      <c r="Y460" s="33" t="str">
        <f>IF(T460="","",IF(AND(T460&lt;&gt;'Tabelas auxiliares'!$B$239,T460&lt;&gt;'Tabelas auxiliares'!$B$240),"FOLHA DE PESSOAL",IF(X460='Tabelas auxiliares'!$A$240,"CUSTEIO",IF(X460='Tabelas auxiliares'!$A$239,"INVESTIMENTO","ERRO - VERIFICAR"))))</f>
        <v>INVESTIMENTO</v>
      </c>
      <c r="Z460" s="237">
        <v>6430</v>
      </c>
      <c r="AA460" s="236"/>
      <c r="AB460" s="236"/>
      <c r="AC460" s="237">
        <v>6430</v>
      </c>
    </row>
    <row r="461" spans="1:29" x14ac:dyDescent="0.25">
      <c r="A461" s="234" t="s">
        <v>459</v>
      </c>
      <c r="B461" t="s">
        <v>294</v>
      </c>
      <c r="C461" t="s">
        <v>460</v>
      </c>
      <c r="D461" t="s">
        <v>139</v>
      </c>
      <c r="E461" t="s">
        <v>105</v>
      </c>
      <c r="F461" s="33" t="str">
        <f>IFERROR(VLOOKUP(D461,'Tabelas auxiliares'!$A$3:$B$61,2,FALSE),"")</f>
        <v>NTI - EQUIPAMENTO DE INFORMÁTICA * D.U.C</v>
      </c>
      <c r="G461" s="33" t="str">
        <f>IFERROR(VLOOKUP($B461,'Tabelas auxiliares'!$A$65:$C$102,2,FALSE),"")</f>
        <v>TECNOLOGIA DA INFORMAÇÃO E COMUNICAÇÃO</v>
      </c>
      <c r="H461" s="33" t="str">
        <f>IFERROR(VLOOKUP($B461,'Tabelas auxiliares'!$A$65:$C$102,3,FALSE),"")</f>
        <v>TELEFONIA / TI</v>
      </c>
      <c r="I461" s="235" t="s">
        <v>2322</v>
      </c>
      <c r="J461" s="235" t="s">
        <v>3038</v>
      </c>
      <c r="K461" s="235" t="s">
        <v>3039</v>
      </c>
      <c r="L461" s="235" t="s">
        <v>3040</v>
      </c>
      <c r="M461" s="235" t="s">
        <v>3041</v>
      </c>
      <c r="N461" s="235" t="s">
        <v>1176</v>
      </c>
      <c r="O461" s="235" t="s">
        <v>155</v>
      </c>
      <c r="P461" s="235" t="s">
        <v>1177</v>
      </c>
      <c r="Q461" s="235" t="s">
        <v>156</v>
      </c>
      <c r="R461" s="235" t="s">
        <v>153</v>
      </c>
      <c r="S461" s="235" t="s">
        <v>107</v>
      </c>
      <c r="T461" s="235" t="s">
        <v>152</v>
      </c>
      <c r="U461" s="235" t="s">
        <v>1970</v>
      </c>
      <c r="V461" s="235" t="s">
        <v>2956</v>
      </c>
      <c r="W461" s="235" t="s">
        <v>2957</v>
      </c>
      <c r="X461" s="33" t="str">
        <f t="shared" si="7"/>
        <v>4</v>
      </c>
      <c r="Y461" s="33" t="str">
        <f>IF(T461="","",IF(AND(T461&lt;&gt;'Tabelas auxiliares'!$B$239,T461&lt;&gt;'Tabelas auxiliares'!$B$240),"FOLHA DE PESSOAL",IF(X461='Tabelas auxiliares'!$A$240,"CUSTEIO",IF(X461='Tabelas auxiliares'!$A$239,"INVESTIMENTO","ERRO - VERIFICAR"))))</f>
        <v>INVESTIMENTO</v>
      </c>
      <c r="Z461" s="237">
        <v>43086</v>
      </c>
      <c r="AA461" s="237">
        <v>43086</v>
      </c>
      <c r="AB461" s="236"/>
      <c r="AC461" s="236"/>
    </row>
    <row r="462" spans="1:29" x14ac:dyDescent="0.25">
      <c r="A462" s="234" t="s">
        <v>459</v>
      </c>
      <c r="B462" t="s">
        <v>294</v>
      </c>
      <c r="C462" t="s">
        <v>460</v>
      </c>
      <c r="D462" t="s">
        <v>139</v>
      </c>
      <c r="E462" t="s">
        <v>105</v>
      </c>
      <c r="F462" s="33" t="str">
        <f>IFERROR(VLOOKUP(D462,'Tabelas auxiliares'!$A$3:$B$61,2,FALSE),"")</f>
        <v>NTI - EQUIPAMENTO DE INFORMÁTICA * D.U.C</v>
      </c>
      <c r="G462" s="33" t="str">
        <f>IFERROR(VLOOKUP($B462,'Tabelas auxiliares'!$A$65:$C$102,2,FALSE),"")</f>
        <v>TECNOLOGIA DA INFORMAÇÃO E COMUNICAÇÃO</v>
      </c>
      <c r="H462" s="33" t="str">
        <f>IFERROR(VLOOKUP($B462,'Tabelas auxiliares'!$A$65:$C$102,3,FALSE),"")</f>
        <v>TELEFONIA / TI</v>
      </c>
      <c r="I462" s="235" t="s">
        <v>2322</v>
      </c>
      <c r="J462" s="235" t="s">
        <v>3038</v>
      </c>
      <c r="K462" s="235" t="s">
        <v>3042</v>
      </c>
      <c r="L462" s="235" t="s">
        <v>3043</v>
      </c>
      <c r="M462" s="235" t="s">
        <v>3041</v>
      </c>
      <c r="N462" s="235" t="s">
        <v>154</v>
      </c>
      <c r="O462" s="235" t="s">
        <v>155</v>
      </c>
      <c r="P462" s="235" t="s">
        <v>188</v>
      </c>
      <c r="Q462" s="235" t="s">
        <v>156</v>
      </c>
      <c r="R462" s="235" t="s">
        <v>153</v>
      </c>
      <c r="S462" s="235" t="s">
        <v>801</v>
      </c>
      <c r="T462" s="235" t="s">
        <v>152</v>
      </c>
      <c r="U462" s="235" t="s">
        <v>106</v>
      </c>
      <c r="V462" s="235" t="s">
        <v>2956</v>
      </c>
      <c r="W462" s="235" t="s">
        <v>2957</v>
      </c>
      <c r="X462" s="33" t="str">
        <f t="shared" si="7"/>
        <v>4</v>
      </c>
      <c r="Y462" s="33" t="str">
        <f>IF(T462="","",IF(AND(T462&lt;&gt;'Tabelas auxiliares'!$B$239,T462&lt;&gt;'Tabelas auxiliares'!$B$240),"FOLHA DE PESSOAL",IF(X462='Tabelas auxiliares'!$A$240,"CUSTEIO",IF(X462='Tabelas auxiliares'!$A$239,"INVESTIMENTO","ERRO - VERIFICAR"))))</f>
        <v>INVESTIMENTO</v>
      </c>
      <c r="Z462" s="237">
        <v>86172</v>
      </c>
      <c r="AA462" s="237">
        <v>86172</v>
      </c>
      <c r="AB462" s="236"/>
      <c r="AC462" s="236"/>
    </row>
    <row r="463" spans="1:29" x14ac:dyDescent="0.25">
      <c r="A463" s="234" t="s">
        <v>459</v>
      </c>
      <c r="B463" t="s">
        <v>294</v>
      </c>
      <c r="C463" t="s">
        <v>460</v>
      </c>
      <c r="D463" t="s">
        <v>139</v>
      </c>
      <c r="E463" t="s">
        <v>105</v>
      </c>
      <c r="F463" s="33" t="str">
        <f>IFERROR(VLOOKUP(D463,'Tabelas auxiliares'!$A$3:$B$61,2,FALSE),"")</f>
        <v>NTI - EQUIPAMENTO DE INFORMÁTICA * D.U.C</v>
      </c>
      <c r="G463" s="33" t="str">
        <f>IFERROR(VLOOKUP($B463,'Tabelas auxiliares'!$A$65:$C$102,2,FALSE),"")</f>
        <v>TECNOLOGIA DA INFORMAÇÃO E COMUNICAÇÃO</v>
      </c>
      <c r="H463" s="33" t="str">
        <f>IFERROR(VLOOKUP($B463,'Tabelas auxiliares'!$A$65:$C$102,3,FALSE),"")</f>
        <v>TELEFONIA / TI</v>
      </c>
      <c r="I463" s="235" t="s">
        <v>1959</v>
      </c>
      <c r="J463" s="235" t="s">
        <v>3023</v>
      </c>
      <c r="K463" s="235" t="s">
        <v>3044</v>
      </c>
      <c r="L463" s="235" t="s">
        <v>3025</v>
      </c>
      <c r="M463" s="235" t="s">
        <v>3045</v>
      </c>
      <c r="N463" s="235" t="s">
        <v>1176</v>
      </c>
      <c r="O463" s="235" t="s">
        <v>155</v>
      </c>
      <c r="P463" s="235" t="s">
        <v>1177</v>
      </c>
      <c r="Q463" s="235" t="s">
        <v>156</v>
      </c>
      <c r="R463" s="235" t="s">
        <v>153</v>
      </c>
      <c r="S463" s="235" t="s">
        <v>462</v>
      </c>
      <c r="T463" s="235" t="s">
        <v>152</v>
      </c>
      <c r="U463" s="235" t="s">
        <v>1970</v>
      </c>
      <c r="V463" s="235" t="s">
        <v>2956</v>
      </c>
      <c r="W463" s="235" t="s">
        <v>2957</v>
      </c>
      <c r="X463" s="33" t="str">
        <f t="shared" si="7"/>
        <v>4</v>
      </c>
      <c r="Y463" s="33" t="str">
        <f>IF(T463="","",IF(AND(T463&lt;&gt;'Tabelas auxiliares'!$B$239,T463&lt;&gt;'Tabelas auxiliares'!$B$240),"FOLHA DE PESSOAL",IF(X463='Tabelas auxiliares'!$A$240,"CUSTEIO",IF(X463='Tabelas auxiliares'!$A$239,"INVESTIMENTO","ERRO - VERIFICAR"))))</f>
        <v>INVESTIMENTO</v>
      </c>
      <c r="Z463" s="237">
        <v>9126</v>
      </c>
      <c r="AA463" s="236"/>
      <c r="AB463" s="236"/>
      <c r="AC463" s="237">
        <v>9126</v>
      </c>
    </row>
    <row r="464" spans="1:29" x14ac:dyDescent="0.25">
      <c r="A464" s="234" t="s">
        <v>459</v>
      </c>
      <c r="B464" t="s">
        <v>294</v>
      </c>
      <c r="C464" t="s">
        <v>460</v>
      </c>
      <c r="D464" t="s">
        <v>139</v>
      </c>
      <c r="E464" t="s">
        <v>105</v>
      </c>
      <c r="F464" s="33" t="str">
        <f>IFERROR(VLOOKUP(D464,'Tabelas auxiliares'!$A$3:$B$61,2,FALSE),"")</f>
        <v>NTI - EQUIPAMENTO DE INFORMÁTICA * D.U.C</v>
      </c>
      <c r="G464" s="33" t="str">
        <f>IFERROR(VLOOKUP($B464,'Tabelas auxiliares'!$A$65:$C$102,2,FALSE),"")</f>
        <v>TECNOLOGIA DA INFORMAÇÃO E COMUNICAÇÃO</v>
      </c>
      <c r="H464" s="33" t="str">
        <f>IFERROR(VLOOKUP($B464,'Tabelas auxiliares'!$A$65:$C$102,3,FALSE),"")</f>
        <v>TELEFONIA / TI</v>
      </c>
      <c r="I464" s="235" t="s">
        <v>1959</v>
      </c>
      <c r="J464" s="235" t="s">
        <v>3023</v>
      </c>
      <c r="K464" s="235" t="s">
        <v>3046</v>
      </c>
      <c r="L464" s="235" t="s">
        <v>3025</v>
      </c>
      <c r="M464" s="235" t="s">
        <v>3045</v>
      </c>
      <c r="N464" s="235" t="s">
        <v>154</v>
      </c>
      <c r="O464" s="235" t="s">
        <v>155</v>
      </c>
      <c r="P464" s="235" t="s">
        <v>188</v>
      </c>
      <c r="Q464" s="235" t="s">
        <v>156</v>
      </c>
      <c r="R464" s="235" t="s">
        <v>153</v>
      </c>
      <c r="S464" s="235" t="s">
        <v>801</v>
      </c>
      <c r="T464" s="235" t="s">
        <v>152</v>
      </c>
      <c r="U464" s="235" t="s">
        <v>106</v>
      </c>
      <c r="V464" s="235" t="s">
        <v>2956</v>
      </c>
      <c r="W464" s="235" t="s">
        <v>2957</v>
      </c>
      <c r="X464" s="33" t="str">
        <f t="shared" si="7"/>
        <v>4</v>
      </c>
      <c r="Y464" s="33" t="str">
        <f>IF(T464="","",IF(AND(T464&lt;&gt;'Tabelas auxiliares'!$B$239,T464&lt;&gt;'Tabelas auxiliares'!$B$240),"FOLHA DE PESSOAL",IF(X464='Tabelas auxiliares'!$A$240,"CUSTEIO",IF(X464='Tabelas auxiliares'!$A$239,"INVESTIMENTO","ERRO - VERIFICAR"))))</f>
        <v>INVESTIMENTO</v>
      </c>
      <c r="Z464" s="237">
        <v>46644</v>
      </c>
      <c r="AA464" s="236"/>
      <c r="AB464" s="236"/>
      <c r="AC464" s="237">
        <v>46644</v>
      </c>
    </row>
    <row r="465" spans="1:29" x14ac:dyDescent="0.25">
      <c r="A465" s="234" t="s">
        <v>459</v>
      </c>
      <c r="B465" t="s">
        <v>294</v>
      </c>
      <c r="C465" t="s">
        <v>460</v>
      </c>
      <c r="D465" t="s">
        <v>139</v>
      </c>
      <c r="E465" t="s">
        <v>105</v>
      </c>
      <c r="F465" s="33" t="str">
        <f>IFERROR(VLOOKUP(D465,'Tabelas auxiliares'!$A$3:$B$61,2,FALSE),"")</f>
        <v>NTI - EQUIPAMENTO DE INFORMÁTICA * D.U.C</v>
      </c>
      <c r="G465" s="33" t="str">
        <f>IFERROR(VLOOKUP($B465,'Tabelas auxiliares'!$A$65:$C$102,2,FALSE),"")</f>
        <v>TECNOLOGIA DA INFORMAÇÃO E COMUNICAÇÃO</v>
      </c>
      <c r="H465" s="33" t="str">
        <f>IFERROR(VLOOKUP($B465,'Tabelas auxiliares'!$A$65:$C$102,3,FALSE),"")</f>
        <v>TELEFONIA / TI</v>
      </c>
      <c r="I465" s="235" t="s">
        <v>1959</v>
      </c>
      <c r="J465" s="235" t="s">
        <v>3023</v>
      </c>
      <c r="K465" s="235" t="s">
        <v>3047</v>
      </c>
      <c r="L465" s="235" t="s">
        <v>3025</v>
      </c>
      <c r="M465" s="235" t="s">
        <v>3037</v>
      </c>
      <c r="N465" s="235" t="s">
        <v>1176</v>
      </c>
      <c r="O465" s="235" t="s">
        <v>155</v>
      </c>
      <c r="P465" s="235" t="s">
        <v>1177</v>
      </c>
      <c r="Q465" s="235" t="s">
        <v>156</v>
      </c>
      <c r="R465" s="235" t="s">
        <v>153</v>
      </c>
      <c r="S465" s="235" t="s">
        <v>107</v>
      </c>
      <c r="T465" s="235" t="s">
        <v>152</v>
      </c>
      <c r="U465" s="235" t="s">
        <v>1970</v>
      </c>
      <c r="V465" s="235" t="s">
        <v>2956</v>
      </c>
      <c r="W465" s="235" t="s">
        <v>2957</v>
      </c>
      <c r="X465" s="33" t="str">
        <f t="shared" si="7"/>
        <v>4</v>
      </c>
      <c r="Y465" s="33" t="str">
        <f>IF(T465="","",IF(AND(T465&lt;&gt;'Tabelas auxiliares'!$B$239,T465&lt;&gt;'Tabelas auxiliares'!$B$240),"FOLHA DE PESSOAL",IF(X465='Tabelas auxiliares'!$A$240,"CUSTEIO",IF(X465='Tabelas auxiliares'!$A$239,"INVESTIMENTO","ERRO - VERIFICAR"))))</f>
        <v>INVESTIMENTO</v>
      </c>
      <c r="Z465" s="237">
        <v>30864</v>
      </c>
      <c r="AA465" s="237">
        <v>30864</v>
      </c>
      <c r="AB465" s="236"/>
      <c r="AC465" s="236"/>
    </row>
    <row r="466" spans="1:29" x14ac:dyDescent="0.25">
      <c r="A466" s="234" t="s">
        <v>459</v>
      </c>
      <c r="B466" t="s">
        <v>294</v>
      </c>
      <c r="C466" t="s">
        <v>460</v>
      </c>
      <c r="D466" t="s">
        <v>139</v>
      </c>
      <c r="E466" t="s">
        <v>105</v>
      </c>
      <c r="F466" s="33" t="str">
        <f>IFERROR(VLOOKUP(D466,'Tabelas auxiliares'!$A$3:$B$61,2,FALSE),"")</f>
        <v>NTI - EQUIPAMENTO DE INFORMÁTICA * D.U.C</v>
      </c>
      <c r="G466" s="33" t="str">
        <f>IFERROR(VLOOKUP($B466,'Tabelas auxiliares'!$A$65:$C$102,2,FALSE),"")</f>
        <v>TECNOLOGIA DA INFORMAÇÃO E COMUNICAÇÃO</v>
      </c>
      <c r="H466" s="33" t="str">
        <f>IFERROR(VLOOKUP($B466,'Tabelas auxiliares'!$A$65:$C$102,3,FALSE),"")</f>
        <v>TELEFONIA / TI</v>
      </c>
      <c r="I466" s="235" t="s">
        <v>1959</v>
      </c>
      <c r="J466" s="235" t="s">
        <v>3023</v>
      </c>
      <c r="K466" s="235" t="s">
        <v>3048</v>
      </c>
      <c r="L466" s="235" t="s">
        <v>3025</v>
      </c>
      <c r="M466" s="235" t="s">
        <v>3037</v>
      </c>
      <c r="N466" s="235" t="s">
        <v>154</v>
      </c>
      <c r="O466" s="235" t="s">
        <v>155</v>
      </c>
      <c r="P466" s="235" t="s">
        <v>188</v>
      </c>
      <c r="Q466" s="235" t="s">
        <v>156</v>
      </c>
      <c r="R466" s="235" t="s">
        <v>153</v>
      </c>
      <c r="S466" s="235" t="s">
        <v>801</v>
      </c>
      <c r="T466" s="235" t="s">
        <v>152</v>
      </c>
      <c r="U466" s="235" t="s">
        <v>106</v>
      </c>
      <c r="V466" s="235" t="s">
        <v>2956</v>
      </c>
      <c r="W466" s="235" t="s">
        <v>2957</v>
      </c>
      <c r="X466" s="33" t="str">
        <f t="shared" si="7"/>
        <v>4</v>
      </c>
      <c r="Y466" s="33" t="str">
        <f>IF(T466="","",IF(AND(T466&lt;&gt;'Tabelas auxiliares'!$B$239,T466&lt;&gt;'Tabelas auxiliares'!$B$240),"FOLHA DE PESSOAL",IF(X466='Tabelas auxiliares'!$A$240,"CUSTEIO",IF(X466='Tabelas auxiliares'!$A$239,"INVESTIMENTO","ERRO - VERIFICAR"))))</f>
        <v>INVESTIMENTO</v>
      </c>
      <c r="Z466" s="237">
        <v>1286</v>
      </c>
      <c r="AA466" s="237">
        <v>1286</v>
      </c>
      <c r="AB466" s="236"/>
      <c r="AC466" s="236"/>
    </row>
    <row r="467" spans="1:29" x14ac:dyDescent="0.25">
      <c r="A467" s="234" t="s">
        <v>459</v>
      </c>
      <c r="B467" t="s">
        <v>294</v>
      </c>
      <c r="C467" t="s">
        <v>460</v>
      </c>
      <c r="D467" t="s">
        <v>76</v>
      </c>
      <c r="E467" t="s">
        <v>105</v>
      </c>
      <c r="F467" s="33" t="str">
        <f>IFERROR(VLOOKUP(D467,'Tabelas auxiliares'!$A$3:$B$61,2,FALSE),"")</f>
        <v>NETEL - NÚCLEO EDUCACIONAL DE TECNOLOGIAS E LÍNGUAS</v>
      </c>
      <c r="G467" s="33" t="str">
        <f>IFERROR(VLOOKUP($B467,'Tabelas auxiliares'!$A$65:$C$102,2,FALSE),"")</f>
        <v>TECNOLOGIA DA INFORMAÇÃO E COMUNICAÇÃO</v>
      </c>
      <c r="H467" s="33" t="str">
        <f>IFERROR(VLOOKUP($B467,'Tabelas auxiliares'!$A$65:$C$102,3,FALSE),"")</f>
        <v>TELEFONIA / TI</v>
      </c>
      <c r="I467" s="235" t="s">
        <v>3049</v>
      </c>
      <c r="J467" s="235" t="s">
        <v>3050</v>
      </c>
      <c r="K467" s="235" t="s">
        <v>3051</v>
      </c>
      <c r="L467" s="235" t="s">
        <v>3052</v>
      </c>
      <c r="M467" s="235" t="s">
        <v>3053</v>
      </c>
      <c r="N467" s="235" t="s">
        <v>1176</v>
      </c>
      <c r="O467" s="235" t="s">
        <v>155</v>
      </c>
      <c r="P467" s="235" t="s">
        <v>1177</v>
      </c>
      <c r="Q467" s="235" t="s">
        <v>156</v>
      </c>
      <c r="R467" s="235" t="s">
        <v>153</v>
      </c>
      <c r="S467" s="235" t="s">
        <v>2404</v>
      </c>
      <c r="T467" s="235" t="s">
        <v>152</v>
      </c>
      <c r="U467" s="235" t="s">
        <v>1970</v>
      </c>
      <c r="V467" s="235" t="s">
        <v>3054</v>
      </c>
      <c r="W467" s="235" t="s">
        <v>3055</v>
      </c>
      <c r="X467" s="33" t="str">
        <f t="shared" si="7"/>
        <v>4</v>
      </c>
      <c r="Y467" s="33" t="str">
        <f>IF(T467="","",IF(AND(T467&lt;&gt;'Tabelas auxiliares'!$B$239,T467&lt;&gt;'Tabelas auxiliares'!$B$240),"FOLHA DE PESSOAL",IF(X467='Tabelas auxiliares'!$A$240,"CUSTEIO",IF(X467='Tabelas auxiliares'!$A$239,"INVESTIMENTO","ERRO - VERIFICAR"))))</f>
        <v>INVESTIMENTO</v>
      </c>
      <c r="Z467" s="237">
        <v>750</v>
      </c>
      <c r="AA467" s="236"/>
      <c r="AB467" s="236"/>
      <c r="AC467" s="236"/>
    </row>
    <row r="468" spans="1:29" x14ac:dyDescent="0.25">
      <c r="A468" s="234" t="s">
        <v>459</v>
      </c>
      <c r="B468" t="s">
        <v>294</v>
      </c>
      <c r="C468" t="s">
        <v>913</v>
      </c>
      <c r="D468" t="s">
        <v>34</v>
      </c>
      <c r="E468" t="s">
        <v>105</v>
      </c>
      <c r="F468" s="33" t="str">
        <f>IFERROR(VLOOKUP(D468,'Tabelas auxiliares'!$A$3:$B$61,2,FALSE),"")</f>
        <v>CECS - CENTRO DE ENG., MODELAGEM E CIÊNCIAS SOCIAIS APLICADAS</v>
      </c>
      <c r="G468" s="33" t="str">
        <f>IFERROR(VLOOKUP($B468,'Tabelas auxiliares'!$A$65:$C$102,2,FALSE),"")</f>
        <v>TECNOLOGIA DA INFORMAÇÃO E COMUNICAÇÃO</v>
      </c>
      <c r="H468" s="33" t="str">
        <f>IFERROR(VLOOKUP($B468,'Tabelas auxiliares'!$A$65:$C$102,3,FALSE),"")</f>
        <v>TELEFONIA / TI</v>
      </c>
      <c r="I468" s="235" t="s">
        <v>1780</v>
      </c>
      <c r="J468" s="235" t="s">
        <v>3056</v>
      </c>
      <c r="K468" s="235" t="s">
        <v>3057</v>
      </c>
      <c r="L468" s="235" t="s">
        <v>3058</v>
      </c>
      <c r="M468" s="235" t="s">
        <v>3059</v>
      </c>
      <c r="N468" s="235" t="s">
        <v>154</v>
      </c>
      <c r="O468" s="235" t="s">
        <v>155</v>
      </c>
      <c r="P468" s="235" t="s">
        <v>188</v>
      </c>
      <c r="Q468" s="235" t="s">
        <v>156</v>
      </c>
      <c r="R468" s="235" t="s">
        <v>153</v>
      </c>
      <c r="S468" s="235" t="s">
        <v>107</v>
      </c>
      <c r="T468" s="235" t="s">
        <v>152</v>
      </c>
      <c r="U468" s="235" t="s">
        <v>106</v>
      </c>
      <c r="V468" s="235" t="s">
        <v>1624</v>
      </c>
      <c r="W468" s="235" t="s">
        <v>1625</v>
      </c>
      <c r="X468" s="33" t="str">
        <f t="shared" si="7"/>
        <v>3</v>
      </c>
      <c r="Y468" s="33" t="str">
        <f>IF(T468="","",IF(AND(T468&lt;&gt;'Tabelas auxiliares'!$B$239,T468&lt;&gt;'Tabelas auxiliares'!$B$240),"FOLHA DE PESSOAL",IF(X468='Tabelas auxiliares'!$A$240,"CUSTEIO",IF(X468='Tabelas auxiliares'!$A$239,"INVESTIMENTO","ERRO - VERIFICAR"))))</f>
        <v>CUSTEIO</v>
      </c>
      <c r="Z468" s="237">
        <v>35000</v>
      </c>
      <c r="AA468" s="236"/>
      <c r="AB468" s="236"/>
      <c r="AC468" s="237">
        <v>35000</v>
      </c>
    </row>
    <row r="469" spans="1:29" x14ac:dyDescent="0.25">
      <c r="A469" s="234" t="s">
        <v>459</v>
      </c>
      <c r="B469" t="s">
        <v>1763</v>
      </c>
      <c r="C469" t="s">
        <v>1754</v>
      </c>
      <c r="D469" t="s">
        <v>42</v>
      </c>
      <c r="E469" t="s">
        <v>105</v>
      </c>
      <c r="F469" s="33" t="str">
        <f>IFERROR(VLOOKUP(D469,'Tabelas auxiliares'!$A$3:$B$61,2,FALSE),"")</f>
        <v>CCNH - CENTRO DE CIÊNCIAS NATURAIS E HUMANAS</v>
      </c>
      <c r="G469" s="33" t="str">
        <f>IFERROR(VLOOKUP($B469,'Tabelas auxiliares'!$A$65:$C$102,2,FALSE),"")</f>
        <v/>
      </c>
      <c r="H469" s="33" t="str">
        <f>IFERROR(VLOOKUP($B469,'Tabelas auxiliares'!$A$65:$C$102,3,FALSE),"")</f>
        <v/>
      </c>
      <c r="I469" s="235" t="s">
        <v>2152</v>
      </c>
      <c r="J469" s="235" t="s">
        <v>3060</v>
      </c>
      <c r="K469" s="235" t="s">
        <v>3061</v>
      </c>
      <c r="L469" s="235" t="s">
        <v>3062</v>
      </c>
      <c r="M469" s="235" t="s">
        <v>3063</v>
      </c>
      <c r="N469" s="235" t="s">
        <v>1176</v>
      </c>
      <c r="O469" s="235" t="s">
        <v>155</v>
      </c>
      <c r="P469" s="235" t="s">
        <v>1177</v>
      </c>
      <c r="Q469" s="235" t="s">
        <v>156</v>
      </c>
      <c r="R469" s="235" t="s">
        <v>153</v>
      </c>
      <c r="S469" s="235" t="s">
        <v>462</v>
      </c>
      <c r="T469" s="235" t="s">
        <v>152</v>
      </c>
      <c r="U469" s="235" t="s">
        <v>1970</v>
      </c>
      <c r="V469" s="235" t="s">
        <v>3064</v>
      </c>
      <c r="W469" s="235" t="s">
        <v>3065</v>
      </c>
      <c r="X469" s="33" t="str">
        <f t="shared" si="7"/>
        <v>4</v>
      </c>
      <c r="Y469" s="33" t="str">
        <f>IF(T469="","",IF(AND(T469&lt;&gt;'Tabelas auxiliares'!$B$239,T469&lt;&gt;'Tabelas auxiliares'!$B$240),"FOLHA DE PESSOAL",IF(X469='Tabelas auxiliares'!$A$240,"CUSTEIO",IF(X469='Tabelas auxiliares'!$A$239,"INVESTIMENTO","ERRO - VERIFICAR"))))</f>
        <v>INVESTIMENTO</v>
      </c>
      <c r="Z469" s="237">
        <v>3750</v>
      </c>
      <c r="AA469" s="236"/>
      <c r="AB469" s="236"/>
      <c r="AC469" s="237">
        <v>3750</v>
      </c>
    </row>
    <row r="470" spans="1:29" x14ac:dyDescent="0.25">
      <c r="A470" s="234" t="s">
        <v>459</v>
      </c>
      <c r="B470" t="s">
        <v>1763</v>
      </c>
      <c r="C470" t="s">
        <v>460</v>
      </c>
      <c r="D470" t="s">
        <v>70</v>
      </c>
      <c r="E470" t="s">
        <v>105</v>
      </c>
      <c r="F470" s="33" t="str">
        <f>IFERROR(VLOOKUP(D470,'Tabelas auxiliares'!$A$3:$B$61,2,FALSE),"")</f>
        <v>NTI - NÚCLEO DE TECNOLOGIA DA INFORMAÇÃO</v>
      </c>
      <c r="G470" s="33" t="str">
        <f>IFERROR(VLOOKUP($B470,'Tabelas auxiliares'!$A$65:$C$102,2,FALSE),"")</f>
        <v/>
      </c>
      <c r="H470" s="33" t="str">
        <f>IFERROR(VLOOKUP($B470,'Tabelas auxiliares'!$A$65:$C$102,3,FALSE),"")</f>
        <v/>
      </c>
      <c r="I470" s="235" t="s">
        <v>2152</v>
      </c>
      <c r="J470" s="235" t="s">
        <v>3066</v>
      </c>
      <c r="K470" s="235" t="s">
        <v>3067</v>
      </c>
      <c r="L470" s="235" t="s">
        <v>2251</v>
      </c>
      <c r="M470" s="235" t="s">
        <v>2252</v>
      </c>
      <c r="N470" s="235" t="s">
        <v>154</v>
      </c>
      <c r="O470" s="235" t="s">
        <v>155</v>
      </c>
      <c r="P470" s="235" t="s">
        <v>188</v>
      </c>
      <c r="Q470" s="235" t="s">
        <v>156</v>
      </c>
      <c r="R470" s="235" t="s">
        <v>153</v>
      </c>
      <c r="S470" s="235" t="s">
        <v>462</v>
      </c>
      <c r="T470" s="235" t="s">
        <v>152</v>
      </c>
      <c r="U470" s="235" t="s">
        <v>106</v>
      </c>
      <c r="V470" s="235" t="s">
        <v>1624</v>
      </c>
      <c r="W470" s="235" t="s">
        <v>1625</v>
      </c>
      <c r="X470" s="33" t="str">
        <f t="shared" si="7"/>
        <v>3</v>
      </c>
      <c r="Y470" s="33" t="str">
        <f>IF(T470="","",IF(AND(T470&lt;&gt;'Tabelas auxiliares'!$B$239,T470&lt;&gt;'Tabelas auxiliares'!$B$240),"FOLHA DE PESSOAL",IF(X470='Tabelas auxiliares'!$A$240,"CUSTEIO",IF(X470='Tabelas auxiliares'!$A$239,"INVESTIMENTO","ERRO - VERIFICAR"))))</f>
        <v>CUSTEIO</v>
      </c>
      <c r="Z470" s="237">
        <v>319865.37</v>
      </c>
      <c r="AA470" s="236"/>
      <c r="AB470" s="237">
        <v>45615.15</v>
      </c>
      <c r="AC470" s="237">
        <v>274250.21999999997</v>
      </c>
    </row>
    <row r="471" spans="1:29" x14ac:dyDescent="0.25">
      <c r="A471" s="234" t="s">
        <v>459</v>
      </c>
      <c r="B471" t="s">
        <v>1763</v>
      </c>
      <c r="C471" t="s">
        <v>460</v>
      </c>
      <c r="D471" t="s">
        <v>70</v>
      </c>
      <c r="E471" t="s">
        <v>105</v>
      </c>
      <c r="F471" s="33" t="str">
        <f>IFERROR(VLOOKUP(D471,'Tabelas auxiliares'!$A$3:$B$61,2,FALSE),"")</f>
        <v>NTI - NÚCLEO DE TECNOLOGIA DA INFORMAÇÃO</v>
      </c>
      <c r="G471" s="33" t="str">
        <f>IFERROR(VLOOKUP($B471,'Tabelas auxiliares'!$A$65:$C$102,2,FALSE),"")</f>
        <v/>
      </c>
      <c r="H471" s="33" t="str">
        <f>IFERROR(VLOOKUP($B471,'Tabelas auxiliares'!$A$65:$C$102,3,FALSE),"")</f>
        <v/>
      </c>
      <c r="I471" s="235" t="s">
        <v>2152</v>
      </c>
      <c r="J471" s="235" t="s">
        <v>3066</v>
      </c>
      <c r="K471" s="235" t="s">
        <v>3068</v>
      </c>
      <c r="L471" s="235" t="s">
        <v>2251</v>
      </c>
      <c r="M471" s="235" t="s">
        <v>2252</v>
      </c>
      <c r="N471" s="235" t="s">
        <v>154</v>
      </c>
      <c r="O471" s="235" t="s">
        <v>155</v>
      </c>
      <c r="P471" s="235" t="s">
        <v>188</v>
      </c>
      <c r="Q471" s="235" t="s">
        <v>156</v>
      </c>
      <c r="R471" s="235" t="s">
        <v>153</v>
      </c>
      <c r="S471" s="235" t="s">
        <v>107</v>
      </c>
      <c r="T471" s="235" t="s">
        <v>216</v>
      </c>
      <c r="U471" s="235" t="s">
        <v>2154</v>
      </c>
      <c r="V471" s="235" t="s">
        <v>1624</v>
      </c>
      <c r="W471" s="235" t="s">
        <v>1625</v>
      </c>
      <c r="X471" s="33" t="str">
        <f t="shared" si="7"/>
        <v>3</v>
      </c>
      <c r="Y471" s="33" t="str">
        <f>IF(T471="","",IF(AND(T471&lt;&gt;'Tabelas auxiliares'!$B$239,T471&lt;&gt;'Tabelas auxiliares'!$B$240),"FOLHA DE PESSOAL",IF(X471='Tabelas auxiliares'!$A$240,"CUSTEIO",IF(X471='Tabelas auxiliares'!$A$239,"INVESTIMENTO","ERRO - VERIFICAR"))))</f>
        <v>CUSTEIO</v>
      </c>
      <c r="Z471" s="237">
        <v>162834.63</v>
      </c>
      <c r="AA471" s="236"/>
      <c r="AB471" s="236"/>
      <c r="AC471" s="237">
        <v>162834.63</v>
      </c>
    </row>
    <row r="472" spans="1:29" x14ac:dyDescent="0.25">
      <c r="A472" s="234" t="s">
        <v>459</v>
      </c>
      <c r="B472" t="s">
        <v>1763</v>
      </c>
      <c r="C472" t="s">
        <v>460</v>
      </c>
      <c r="D472" t="s">
        <v>70</v>
      </c>
      <c r="E472" t="s">
        <v>105</v>
      </c>
      <c r="F472" s="33" t="str">
        <f>IFERROR(VLOOKUP(D472,'Tabelas auxiliares'!$A$3:$B$61,2,FALSE),"")</f>
        <v>NTI - NÚCLEO DE TECNOLOGIA DA INFORMAÇÃO</v>
      </c>
      <c r="G472" s="33" t="str">
        <f>IFERROR(VLOOKUP($B472,'Tabelas auxiliares'!$A$65:$C$102,2,FALSE),"")</f>
        <v/>
      </c>
      <c r="H472" s="33" t="str">
        <f>IFERROR(VLOOKUP($B472,'Tabelas auxiliares'!$A$65:$C$102,3,FALSE),"")</f>
        <v/>
      </c>
      <c r="I472" s="235" t="s">
        <v>1780</v>
      </c>
      <c r="J472" s="235" t="s">
        <v>3069</v>
      </c>
      <c r="K472" s="235" t="s">
        <v>3070</v>
      </c>
      <c r="L472" s="235" t="s">
        <v>3071</v>
      </c>
      <c r="M472" s="235" t="s">
        <v>3072</v>
      </c>
      <c r="N472" s="235" t="s">
        <v>154</v>
      </c>
      <c r="O472" s="235" t="s">
        <v>155</v>
      </c>
      <c r="P472" s="235" t="s">
        <v>188</v>
      </c>
      <c r="Q472" s="235" t="s">
        <v>156</v>
      </c>
      <c r="R472" s="235" t="s">
        <v>153</v>
      </c>
      <c r="S472" s="235" t="s">
        <v>462</v>
      </c>
      <c r="T472" s="235" t="s">
        <v>152</v>
      </c>
      <c r="U472" s="235" t="s">
        <v>106</v>
      </c>
      <c r="V472" s="235" t="s">
        <v>2074</v>
      </c>
      <c r="W472" s="235" t="s">
        <v>2075</v>
      </c>
      <c r="X472" s="33" t="str">
        <f t="shared" si="7"/>
        <v>3</v>
      </c>
      <c r="Y472" s="33" t="str">
        <f>IF(T472="","",IF(AND(T472&lt;&gt;'Tabelas auxiliares'!$B$239,T472&lt;&gt;'Tabelas auxiliares'!$B$240),"FOLHA DE PESSOAL",IF(X472='Tabelas auxiliares'!$A$240,"CUSTEIO",IF(X472='Tabelas auxiliares'!$A$239,"INVESTIMENTO","ERRO - VERIFICAR"))))</f>
        <v>CUSTEIO</v>
      </c>
      <c r="Z472" s="237">
        <v>11000</v>
      </c>
      <c r="AA472" s="236"/>
      <c r="AB472" s="236"/>
      <c r="AC472" s="237">
        <v>11000</v>
      </c>
    </row>
    <row r="473" spans="1:29" x14ac:dyDescent="0.25">
      <c r="A473" s="234" t="s">
        <v>459</v>
      </c>
      <c r="B473" t="s">
        <v>296</v>
      </c>
      <c r="C473" t="s">
        <v>460</v>
      </c>
      <c r="D473" t="s">
        <v>28</v>
      </c>
      <c r="E473" t="s">
        <v>105</v>
      </c>
      <c r="F473" s="33" t="str">
        <f>IFERROR(VLOOKUP(D473,'Tabelas auxiliares'!$A$3:$B$61,2,FALSE),"")</f>
        <v>PU - PREFEITURA UNIVERSITÁRIA</v>
      </c>
      <c r="G473" s="33" t="str">
        <f>IFERROR(VLOOKUP($B473,'Tabelas auxiliares'!$A$65:$C$102,2,FALSE),"")</f>
        <v/>
      </c>
      <c r="H473" s="33" t="str">
        <f>IFERROR(VLOOKUP($B473,'Tabelas auxiliares'!$A$65:$C$102,3,FALSE),"")</f>
        <v/>
      </c>
      <c r="I473" s="235" t="s">
        <v>3073</v>
      </c>
      <c r="J473" s="235" t="s">
        <v>3074</v>
      </c>
      <c r="K473" s="235" t="s">
        <v>3075</v>
      </c>
      <c r="L473" s="235" t="s">
        <v>3076</v>
      </c>
      <c r="M473" s="235" t="s">
        <v>3077</v>
      </c>
      <c r="N473" s="235" t="s">
        <v>154</v>
      </c>
      <c r="O473" s="235" t="s">
        <v>3078</v>
      </c>
      <c r="P473" s="235" t="s">
        <v>3079</v>
      </c>
      <c r="Q473" s="235" t="s">
        <v>156</v>
      </c>
      <c r="R473" s="235" t="s">
        <v>153</v>
      </c>
      <c r="S473" s="235" t="s">
        <v>462</v>
      </c>
      <c r="T473" s="235" t="s">
        <v>152</v>
      </c>
      <c r="U473" s="235" t="s">
        <v>3080</v>
      </c>
      <c r="V473" s="235" t="s">
        <v>397</v>
      </c>
      <c r="W473" s="235" t="s">
        <v>378</v>
      </c>
      <c r="X473" s="33" t="str">
        <f t="shared" si="7"/>
        <v>3</v>
      </c>
      <c r="Y473" s="33" t="str">
        <f>IF(T473="","",IF(AND(T473&lt;&gt;'Tabelas auxiliares'!$B$239,T473&lt;&gt;'Tabelas auxiliares'!$B$240),"FOLHA DE PESSOAL",IF(X473='Tabelas auxiliares'!$A$240,"CUSTEIO",IF(X473='Tabelas auxiliares'!$A$239,"INVESTIMENTO","ERRO - VERIFICAR"))))</f>
        <v>CUSTEIO</v>
      </c>
      <c r="Z473" s="237">
        <v>4365.8100000000004</v>
      </c>
      <c r="AA473" s="236"/>
      <c r="AB473" s="236"/>
      <c r="AC473" s="236"/>
    </row>
    <row r="474" spans="1:29" x14ac:dyDescent="0.25">
      <c r="A474" s="234" t="s">
        <v>459</v>
      </c>
      <c r="B474" t="s">
        <v>296</v>
      </c>
      <c r="C474" t="s">
        <v>460</v>
      </c>
      <c r="D474" t="s">
        <v>28</v>
      </c>
      <c r="E474" t="s">
        <v>105</v>
      </c>
      <c r="F474" s="33" t="str">
        <f>IFERROR(VLOOKUP(D474,'Tabelas auxiliares'!$A$3:$B$61,2,FALSE),"")</f>
        <v>PU - PREFEITURA UNIVERSITÁRIA</v>
      </c>
      <c r="G474" s="33" t="str">
        <f>IFERROR(VLOOKUP($B474,'Tabelas auxiliares'!$A$65:$C$102,2,FALSE),"")</f>
        <v/>
      </c>
      <c r="H474" s="33" t="str">
        <f>IFERROR(VLOOKUP($B474,'Tabelas auxiliares'!$A$65:$C$102,3,FALSE),"")</f>
        <v/>
      </c>
      <c r="I474" s="235" t="s">
        <v>3081</v>
      </c>
      <c r="J474" s="235" t="s">
        <v>3082</v>
      </c>
      <c r="K474" s="235" t="s">
        <v>3083</v>
      </c>
      <c r="L474" s="235" t="s">
        <v>3084</v>
      </c>
      <c r="M474" s="235" t="s">
        <v>3077</v>
      </c>
      <c r="N474" s="235" t="s">
        <v>154</v>
      </c>
      <c r="O474" s="235" t="s">
        <v>155</v>
      </c>
      <c r="P474" s="235" t="s">
        <v>188</v>
      </c>
      <c r="Q474" s="235" t="s">
        <v>156</v>
      </c>
      <c r="R474" s="235" t="s">
        <v>153</v>
      </c>
      <c r="S474" s="235" t="s">
        <v>107</v>
      </c>
      <c r="T474" s="235" t="s">
        <v>152</v>
      </c>
      <c r="U474" s="235" t="s">
        <v>106</v>
      </c>
      <c r="V474" s="235" t="s">
        <v>397</v>
      </c>
      <c r="W474" s="235" t="s">
        <v>378</v>
      </c>
      <c r="X474" s="33" t="str">
        <f t="shared" si="7"/>
        <v>3</v>
      </c>
      <c r="Y474" s="33" t="str">
        <f>IF(T474="","",IF(AND(T474&lt;&gt;'Tabelas auxiliares'!$B$239,T474&lt;&gt;'Tabelas auxiliares'!$B$240),"FOLHA DE PESSOAL",IF(X474='Tabelas auxiliares'!$A$240,"CUSTEIO",IF(X474='Tabelas auxiliares'!$A$239,"INVESTIMENTO","ERRO - VERIFICAR"))))</f>
        <v>CUSTEIO</v>
      </c>
      <c r="Z474" s="237">
        <v>17479.21</v>
      </c>
      <c r="AA474" s="237">
        <v>17479.21</v>
      </c>
      <c r="AB474" s="236"/>
      <c r="AC474" s="236"/>
    </row>
    <row r="475" spans="1:29" x14ac:dyDescent="0.25">
      <c r="A475" s="234" t="s">
        <v>459</v>
      </c>
      <c r="B475" t="s">
        <v>296</v>
      </c>
      <c r="C475" t="s">
        <v>460</v>
      </c>
      <c r="D475" t="s">
        <v>28</v>
      </c>
      <c r="E475" t="s">
        <v>105</v>
      </c>
      <c r="F475" s="33" t="str">
        <f>IFERROR(VLOOKUP(D475,'Tabelas auxiliares'!$A$3:$B$61,2,FALSE),"")</f>
        <v>PU - PREFEITURA UNIVERSITÁRIA</v>
      </c>
      <c r="G475" s="33" t="str">
        <f>IFERROR(VLOOKUP($B475,'Tabelas auxiliares'!$A$65:$C$102,2,FALSE),"")</f>
        <v/>
      </c>
      <c r="H475" s="33" t="str">
        <f>IFERROR(VLOOKUP($B475,'Tabelas auxiliares'!$A$65:$C$102,3,FALSE),"")</f>
        <v/>
      </c>
      <c r="I475" s="235" t="s">
        <v>3085</v>
      </c>
      <c r="J475" s="235" t="s">
        <v>3086</v>
      </c>
      <c r="K475" s="235" t="s">
        <v>3087</v>
      </c>
      <c r="L475" s="235" t="s">
        <v>3088</v>
      </c>
      <c r="M475" s="235" t="s">
        <v>3089</v>
      </c>
      <c r="N475" s="235" t="s">
        <v>154</v>
      </c>
      <c r="O475" s="235" t="s">
        <v>155</v>
      </c>
      <c r="P475" s="235" t="s">
        <v>188</v>
      </c>
      <c r="Q475" s="235" t="s">
        <v>156</v>
      </c>
      <c r="R475" s="235" t="s">
        <v>153</v>
      </c>
      <c r="S475" s="235" t="s">
        <v>462</v>
      </c>
      <c r="T475" s="235" t="s">
        <v>152</v>
      </c>
      <c r="U475" s="235" t="s">
        <v>106</v>
      </c>
      <c r="V475" s="235" t="s">
        <v>397</v>
      </c>
      <c r="W475" s="235" t="s">
        <v>378</v>
      </c>
      <c r="X475" s="33" t="str">
        <f t="shared" si="7"/>
        <v>3</v>
      </c>
      <c r="Y475" s="33" t="str">
        <f>IF(T475="","",IF(AND(T475&lt;&gt;'Tabelas auxiliares'!$B$239,T475&lt;&gt;'Tabelas auxiliares'!$B$240),"FOLHA DE PESSOAL",IF(X475='Tabelas auxiliares'!$A$240,"CUSTEIO",IF(X475='Tabelas auxiliares'!$A$239,"INVESTIMENTO","ERRO - VERIFICAR"))))</f>
        <v>CUSTEIO</v>
      </c>
      <c r="Z475" s="237">
        <v>51.26</v>
      </c>
      <c r="AA475" s="237">
        <v>51.26</v>
      </c>
      <c r="AB475" s="236"/>
      <c r="AC475" s="236"/>
    </row>
    <row r="476" spans="1:29" x14ac:dyDescent="0.25">
      <c r="A476" s="234" t="s">
        <v>459</v>
      </c>
      <c r="B476" t="s">
        <v>296</v>
      </c>
      <c r="C476" t="s">
        <v>460</v>
      </c>
      <c r="D476" t="s">
        <v>28</v>
      </c>
      <c r="E476" t="s">
        <v>105</v>
      </c>
      <c r="F476" s="33" t="str">
        <f>IFERROR(VLOOKUP(D476,'Tabelas auxiliares'!$A$3:$B$61,2,FALSE),"")</f>
        <v>PU - PREFEITURA UNIVERSITÁRIA</v>
      </c>
      <c r="G476" s="33" t="str">
        <f>IFERROR(VLOOKUP($B476,'Tabelas auxiliares'!$A$65:$C$102,2,FALSE),"")</f>
        <v/>
      </c>
      <c r="H476" s="33" t="str">
        <f>IFERROR(VLOOKUP($B476,'Tabelas auxiliares'!$A$65:$C$102,3,FALSE),"")</f>
        <v/>
      </c>
      <c r="I476" s="235" t="s">
        <v>1959</v>
      </c>
      <c r="J476" s="235" t="s">
        <v>3090</v>
      </c>
      <c r="K476" s="235" t="s">
        <v>3091</v>
      </c>
      <c r="L476" s="235" t="s">
        <v>3092</v>
      </c>
      <c r="M476" s="235" t="s">
        <v>3093</v>
      </c>
      <c r="N476" s="235" t="s">
        <v>154</v>
      </c>
      <c r="O476" s="235" t="s">
        <v>155</v>
      </c>
      <c r="P476" s="235" t="s">
        <v>188</v>
      </c>
      <c r="Q476" s="235" t="s">
        <v>156</v>
      </c>
      <c r="R476" s="235" t="s">
        <v>153</v>
      </c>
      <c r="S476" s="235" t="s">
        <v>107</v>
      </c>
      <c r="T476" s="235" t="s">
        <v>152</v>
      </c>
      <c r="U476" s="235" t="s">
        <v>106</v>
      </c>
      <c r="V476" s="235" t="s">
        <v>397</v>
      </c>
      <c r="W476" s="235" t="s">
        <v>378</v>
      </c>
      <c r="X476" s="33" t="str">
        <f t="shared" si="7"/>
        <v>3</v>
      </c>
      <c r="Y476" s="33" t="str">
        <f>IF(T476="","",IF(AND(T476&lt;&gt;'Tabelas auxiliares'!$B$239,T476&lt;&gt;'Tabelas auxiliares'!$B$240),"FOLHA DE PESSOAL",IF(X476='Tabelas auxiliares'!$A$240,"CUSTEIO",IF(X476='Tabelas auxiliares'!$A$239,"INVESTIMENTO","ERRO - VERIFICAR"))))</f>
        <v>CUSTEIO</v>
      </c>
      <c r="Z476" s="237">
        <v>32670</v>
      </c>
      <c r="AA476" s="237">
        <v>32670</v>
      </c>
      <c r="AB476" s="236"/>
      <c r="AC476" s="236"/>
    </row>
    <row r="477" spans="1:29" x14ac:dyDescent="0.25">
      <c r="A477" s="234" t="s">
        <v>459</v>
      </c>
      <c r="B477" t="s">
        <v>296</v>
      </c>
      <c r="C477" t="s">
        <v>460</v>
      </c>
      <c r="D477" t="s">
        <v>28</v>
      </c>
      <c r="E477" t="s">
        <v>105</v>
      </c>
      <c r="F477" s="33" t="str">
        <f>IFERROR(VLOOKUP(D477,'Tabelas auxiliares'!$A$3:$B$61,2,FALSE),"")</f>
        <v>PU - PREFEITURA UNIVERSITÁRIA</v>
      </c>
      <c r="G477" s="33" t="str">
        <f>IFERROR(VLOOKUP($B477,'Tabelas auxiliares'!$A$65:$C$102,2,FALSE),"")</f>
        <v/>
      </c>
      <c r="H477" s="33" t="str">
        <f>IFERROR(VLOOKUP($B477,'Tabelas auxiliares'!$A$65:$C$102,3,FALSE),"")</f>
        <v/>
      </c>
      <c r="I477" s="235" t="s">
        <v>1959</v>
      </c>
      <c r="J477" s="235" t="s">
        <v>3090</v>
      </c>
      <c r="K477" s="235" t="s">
        <v>3094</v>
      </c>
      <c r="L477" s="235" t="s">
        <v>3092</v>
      </c>
      <c r="M477" s="235" t="s">
        <v>3095</v>
      </c>
      <c r="N477" s="235" t="s">
        <v>154</v>
      </c>
      <c r="O477" s="235" t="s">
        <v>155</v>
      </c>
      <c r="P477" s="235" t="s">
        <v>188</v>
      </c>
      <c r="Q477" s="235" t="s">
        <v>156</v>
      </c>
      <c r="R477" s="235" t="s">
        <v>153</v>
      </c>
      <c r="S477" s="235" t="s">
        <v>107</v>
      </c>
      <c r="T477" s="235" t="s">
        <v>152</v>
      </c>
      <c r="U477" s="235" t="s">
        <v>106</v>
      </c>
      <c r="V477" s="235" t="s">
        <v>397</v>
      </c>
      <c r="W477" s="235" t="s">
        <v>378</v>
      </c>
      <c r="X477" s="33" t="str">
        <f t="shared" si="7"/>
        <v>3</v>
      </c>
      <c r="Y477" s="33" t="str">
        <f>IF(T477="","",IF(AND(T477&lt;&gt;'Tabelas auxiliares'!$B$239,T477&lt;&gt;'Tabelas auxiliares'!$B$240),"FOLHA DE PESSOAL",IF(X477='Tabelas auxiliares'!$A$240,"CUSTEIO",IF(X477='Tabelas auxiliares'!$A$239,"INVESTIMENTO","ERRO - VERIFICAR"))))</f>
        <v>CUSTEIO</v>
      </c>
      <c r="Z477" s="237">
        <v>124190</v>
      </c>
      <c r="AA477" s="236"/>
      <c r="AB477" s="237">
        <v>8755.39</v>
      </c>
      <c r="AC477" s="237">
        <v>115434.61</v>
      </c>
    </row>
    <row r="478" spans="1:29" x14ac:dyDescent="0.25">
      <c r="A478" s="234" t="s">
        <v>459</v>
      </c>
      <c r="B478" t="s">
        <v>296</v>
      </c>
      <c r="C478" t="s">
        <v>460</v>
      </c>
      <c r="D478" t="s">
        <v>46</v>
      </c>
      <c r="E478" t="s">
        <v>105</v>
      </c>
      <c r="F478" s="33" t="str">
        <f>IFERROR(VLOOKUP(D478,'Tabelas auxiliares'!$A$3:$B$61,2,FALSE),"")</f>
        <v>PROGRAD - PRÓ-REITORIA DE GRADUAÇÃO</v>
      </c>
      <c r="G478" s="33" t="str">
        <f>IFERROR(VLOOKUP($B478,'Tabelas auxiliares'!$A$65:$C$102,2,FALSE),"")</f>
        <v/>
      </c>
      <c r="H478" s="33" t="str">
        <f>IFERROR(VLOOKUP($B478,'Tabelas auxiliares'!$A$65:$C$102,3,FALSE),"")</f>
        <v/>
      </c>
      <c r="I478" s="235" t="s">
        <v>3096</v>
      </c>
      <c r="J478" s="235" t="s">
        <v>3097</v>
      </c>
      <c r="K478" s="235" t="s">
        <v>3098</v>
      </c>
      <c r="L478" s="235" t="s">
        <v>3099</v>
      </c>
      <c r="M478" s="235" t="s">
        <v>217</v>
      </c>
      <c r="N478" s="235" t="s">
        <v>154</v>
      </c>
      <c r="O478" s="235" t="s">
        <v>155</v>
      </c>
      <c r="P478" s="235" t="s">
        <v>188</v>
      </c>
      <c r="Q478" s="235" t="s">
        <v>156</v>
      </c>
      <c r="R478" s="235" t="s">
        <v>153</v>
      </c>
      <c r="S478" s="235" t="s">
        <v>107</v>
      </c>
      <c r="T478" s="235" t="s">
        <v>152</v>
      </c>
      <c r="U478" s="235" t="s">
        <v>106</v>
      </c>
      <c r="V478" s="235" t="s">
        <v>397</v>
      </c>
      <c r="W478" s="235" t="s">
        <v>378</v>
      </c>
      <c r="X478" s="33" t="str">
        <f t="shared" si="7"/>
        <v>3</v>
      </c>
      <c r="Y478" s="33" t="str">
        <f>IF(T478="","",IF(AND(T478&lt;&gt;'Tabelas auxiliares'!$B$239,T478&lt;&gt;'Tabelas auxiliares'!$B$240),"FOLHA DE PESSOAL",IF(X478='Tabelas auxiliares'!$A$240,"CUSTEIO",IF(X478='Tabelas auxiliares'!$A$239,"INVESTIMENTO","ERRO - VERIFICAR"))))</f>
        <v>CUSTEIO</v>
      </c>
      <c r="Z478" s="237">
        <v>3610.88</v>
      </c>
      <c r="AA478" s="237">
        <v>3610.88</v>
      </c>
      <c r="AB478" s="236"/>
      <c r="AC478" s="236"/>
    </row>
    <row r="479" spans="1:29" x14ac:dyDescent="0.25">
      <c r="A479" s="234" t="s">
        <v>459</v>
      </c>
      <c r="B479" t="s">
        <v>296</v>
      </c>
      <c r="C479" t="s">
        <v>460</v>
      </c>
      <c r="D479" t="s">
        <v>46</v>
      </c>
      <c r="E479" t="s">
        <v>105</v>
      </c>
      <c r="F479" s="33" t="str">
        <f>IFERROR(VLOOKUP(D479,'Tabelas auxiliares'!$A$3:$B$61,2,FALSE),"")</f>
        <v>PROGRAD - PRÓ-REITORIA DE GRADUAÇÃO</v>
      </c>
      <c r="G479" s="33" t="str">
        <f>IFERROR(VLOOKUP($B479,'Tabelas auxiliares'!$A$65:$C$102,2,FALSE),"")</f>
        <v/>
      </c>
      <c r="H479" s="33" t="str">
        <f>IFERROR(VLOOKUP($B479,'Tabelas auxiliares'!$A$65:$C$102,3,FALSE),"")</f>
        <v/>
      </c>
      <c r="I479" s="235" t="s">
        <v>3100</v>
      </c>
      <c r="J479" s="235" t="s">
        <v>3101</v>
      </c>
      <c r="K479" s="235" t="s">
        <v>3102</v>
      </c>
      <c r="L479" s="235" t="s">
        <v>3103</v>
      </c>
      <c r="M479" s="235" t="s">
        <v>217</v>
      </c>
      <c r="N479" s="235" t="s">
        <v>154</v>
      </c>
      <c r="O479" s="235" t="s">
        <v>155</v>
      </c>
      <c r="P479" s="235" t="s">
        <v>188</v>
      </c>
      <c r="Q479" s="235" t="s">
        <v>156</v>
      </c>
      <c r="R479" s="235" t="s">
        <v>153</v>
      </c>
      <c r="S479" s="235" t="s">
        <v>107</v>
      </c>
      <c r="T479" s="235" t="s">
        <v>152</v>
      </c>
      <c r="U479" s="235" t="s">
        <v>106</v>
      </c>
      <c r="V479" s="235" t="s">
        <v>397</v>
      </c>
      <c r="W479" s="235" t="s">
        <v>378</v>
      </c>
      <c r="X479" s="33" t="str">
        <f t="shared" si="7"/>
        <v>3</v>
      </c>
      <c r="Y479" s="33" t="str">
        <f>IF(T479="","",IF(AND(T479&lt;&gt;'Tabelas auxiliares'!$B$239,T479&lt;&gt;'Tabelas auxiliares'!$B$240),"FOLHA DE PESSOAL",IF(X479='Tabelas auxiliares'!$A$240,"CUSTEIO",IF(X479='Tabelas auxiliares'!$A$239,"INVESTIMENTO","ERRO - VERIFICAR"))))</f>
        <v>CUSTEIO</v>
      </c>
      <c r="Z479" s="237">
        <v>1227.03</v>
      </c>
      <c r="AA479" s="237">
        <v>1181.45</v>
      </c>
      <c r="AB479" s="237">
        <v>2.06</v>
      </c>
      <c r="AC479" s="237">
        <v>43.52</v>
      </c>
    </row>
    <row r="480" spans="1:29" x14ac:dyDescent="0.25">
      <c r="A480" s="234" t="s">
        <v>459</v>
      </c>
      <c r="B480" t="s">
        <v>296</v>
      </c>
      <c r="C480" t="s">
        <v>460</v>
      </c>
      <c r="D480" t="s">
        <v>54</v>
      </c>
      <c r="E480" t="s">
        <v>105</v>
      </c>
      <c r="F480" s="33" t="str">
        <f>IFERROR(VLOOKUP(D480,'Tabelas auxiliares'!$A$3:$B$61,2,FALSE),"")</f>
        <v>PROAD - PRÓ-REITORIA DE ADMINISTRAÇÃO</v>
      </c>
      <c r="G480" s="33" t="str">
        <f>IFERROR(VLOOKUP($B480,'Tabelas auxiliares'!$A$65:$C$102,2,FALSE),"")</f>
        <v/>
      </c>
      <c r="H480" s="33" t="str">
        <f>IFERROR(VLOOKUP($B480,'Tabelas auxiliares'!$A$65:$C$102,3,FALSE),"")</f>
        <v/>
      </c>
      <c r="I480" s="235" t="s">
        <v>2993</v>
      </c>
      <c r="J480" s="235" t="s">
        <v>2064</v>
      </c>
      <c r="K480" s="235" t="s">
        <v>3104</v>
      </c>
      <c r="L480" s="235" t="s">
        <v>2066</v>
      </c>
      <c r="M480" s="235" t="s">
        <v>2067</v>
      </c>
      <c r="N480" s="235" t="s">
        <v>154</v>
      </c>
      <c r="O480" s="235" t="s">
        <v>155</v>
      </c>
      <c r="P480" s="235" t="s">
        <v>188</v>
      </c>
      <c r="Q480" s="235" t="s">
        <v>156</v>
      </c>
      <c r="R480" s="235" t="s">
        <v>153</v>
      </c>
      <c r="S480" s="235" t="s">
        <v>107</v>
      </c>
      <c r="T480" s="235" t="s">
        <v>152</v>
      </c>
      <c r="U480" s="235" t="s">
        <v>106</v>
      </c>
      <c r="V480" s="235" t="s">
        <v>397</v>
      </c>
      <c r="W480" s="235" t="s">
        <v>378</v>
      </c>
      <c r="X480" s="33" t="str">
        <f t="shared" si="7"/>
        <v>3</v>
      </c>
      <c r="Y480" s="33" t="str">
        <f>IF(T480="","",IF(AND(T480&lt;&gt;'Tabelas auxiliares'!$B$239,T480&lt;&gt;'Tabelas auxiliares'!$B$240),"FOLHA DE PESSOAL",IF(X480='Tabelas auxiliares'!$A$240,"CUSTEIO",IF(X480='Tabelas auxiliares'!$A$239,"INVESTIMENTO","ERRO - VERIFICAR"))))</f>
        <v>CUSTEIO</v>
      </c>
      <c r="Z480" s="237">
        <v>3254.65</v>
      </c>
      <c r="AA480" s="237">
        <v>2072.8000000000002</v>
      </c>
      <c r="AB480" s="236"/>
      <c r="AC480" s="237">
        <v>1181.8499999999999</v>
      </c>
    </row>
    <row r="481" spans="1:29" x14ac:dyDescent="0.25">
      <c r="A481" s="234" t="s">
        <v>459</v>
      </c>
      <c r="B481" t="s">
        <v>296</v>
      </c>
      <c r="C481" t="s">
        <v>460</v>
      </c>
      <c r="D481" t="s">
        <v>81</v>
      </c>
      <c r="E481" t="s">
        <v>105</v>
      </c>
      <c r="F481" s="33" t="str">
        <f>IFERROR(VLOOKUP(D481,'Tabelas auxiliares'!$A$3:$B$61,2,FALSE),"")</f>
        <v>SUGEPE - SUPERINTENDÊNCIA DE GESTÃO DE PESSOAS</v>
      </c>
      <c r="G481" s="33" t="str">
        <f>IFERROR(VLOOKUP($B481,'Tabelas auxiliares'!$A$65:$C$102,2,FALSE),"")</f>
        <v/>
      </c>
      <c r="H481" s="33" t="str">
        <f>IFERROR(VLOOKUP($B481,'Tabelas auxiliares'!$A$65:$C$102,3,FALSE),"")</f>
        <v/>
      </c>
      <c r="I481" s="235" t="s">
        <v>3105</v>
      </c>
      <c r="J481" s="235" t="s">
        <v>511</v>
      </c>
      <c r="K481" s="235" t="s">
        <v>3106</v>
      </c>
      <c r="L481" s="235" t="s">
        <v>218</v>
      </c>
      <c r="M481" s="235" t="s">
        <v>217</v>
      </c>
      <c r="N481" s="235" t="s">
        <v>154</v>
      </c>
      <c r="O481" s="235" t="s">
        <v>155</v>
      </c>
      <c r="P481" s="235" t="s">
        <v>188</v>
      </c>
      <c r="Q481" s="235" t="s">
        <v>156</v>
      </c>
      <c r="R481" s="235" t="s">
        <v>153</v>
      </c>
      <c r="S481" s="235" t="s">
        <v>107</v>
      </c>
      <c r="T481" s="235" t="s">
        <v>152</v>
      </c>
      <c r="U481" s="235" t="s">
        <v>106</v>
      </c>
      <c r="V481" s="235" t="s">
        <v>397</v>
      </c>
      <c r="W481" s="235" t="s">
        <v>378</v>
      </c>
      <c r="X481" s="33" t="str">
        <f t="shared" si="7"/>
        <v>3</v>
      </c>
      <c r="Y481" s="33" t="str">
        <f>IF(T481="","",IF(AND(T481&lt;&gt;'Tabelas auxiliares'!$B$239,T481&lt;&gt;'Tabelas auxiliares'!$B$240),"FOLHA DE PESSOAL",IF(X481='Tabelas auxiliares'!$A$240,"CUSTEIO",IF(X481='Tabelas auxiliares'!$A$239,"INVESTIMENTO","ERRO - VERIFICAR"))))</f>
        <v>CUSTEIO</v>
      </c>
      <c r="Z481" s="237">
        <v>2394.9899999999998</v>
      </c>
      <c r="AA481" s="237">
        <v>2394.9899999999998</v>
      </c>
      <c r="AB481" s="236"/>
      <c r="AC481" s="236"/>
    </row>
    <row r="482" spans="1:29" x14ac:dyDescent="0.25">
      <c r="A482" s="234" t="s">
        <v>459</v>
      </c>
      <c r="B482" t="s">
        <v>296</v>
      </c>
      <c r="C482" t="s">
        <v>460</v>
      </c>
      <c r="D482" t="s">
        <v>81</v>
      </c>
      <c r="E482" t="s">
        <v>105</v>
      </c>
      <c r="F482" s="33" t="str">
        <f>IFERROR(VLOOKUP(D482,'Tabelas auxiliares'!$A$3:$B$61,2,FALSE),"")</f>
        <v>SUGEPE - SUPERINTENDÊNCIA DE GESTÃO DE PESSOAS</v>
      </c>
      <c r="G482" s="33" t="str">
        <f>IFERROR(VLOOKUP($B482,'Tabelas auxiliares'!$A$65:$C$102,2,FALSE),"")</f>
        <v/>
      </c>
      <c r="H482" s="33" t="str">
        <f>IFERROR(VLOOKUP($B482,'Tabelas auxiliares'!$A$65:$C$102,3,FALSE),"")</f>
        <v/>
      </c>
      <c r="I482" s="235" t="s">
        <v>3107</v>
      </c>
      <c r="J482" s="235" t="s">
        <v>511</v>
      </c>
      <c r="K482" s="235" t="s">
        <v>3108</v>
      </c>
      <c r="L482" s="235" t="s">
        <v>218</v>
      </c>
      <c r="M482" s="235" t="s">
        <v>217</v>
      </c>
      <c r="N482" s="235" t="s">
        <v>154</v>
      </c>
      <c r="O482" s="235" t="s">
        <v>155</v>
      </c>
      <c r="P482" s="235" t="s">
        <v>188</v>
      </c>
      <c r="Q482" s="235" t="s">
        <v>156</v>
      </c>
      <c r="R482" s="235" t="s">
        <v>153</v>
      </c>
      <c r="S482" s="235" t="s">
        <v>107</v>
      </c>
      <c r="T482" s="235" t="s">
        <v>152</v>
      </c>
      <c r="U482" s="235" t="s">
        <v>106</v>
      </c>
      <c r="V482" s="235" t="s">
        <v>397</v>
      </c>
      <c r="W482" s="235" t="s">
        <v>378</v>
      </c>
      <c r="X482" s="33" t="str">
        <f t="shared" si="7"/>
        <v>3</v>
      </c>
      <c r="Y482" s="33" t="str">
        <f>IF(T482="","",IF(AND(T482&lt;&gt;'Tabelas auxiliares'!$B$239,T482&lt;&gt;'Tabelas auxiliares'!$B$240),"FOLHA DE PESSOAL",IF(X482='Tabelas auxiliares'!$A$240,"CUSTEIO",IF(X482='Tabelas auxiliares'!$A$239,"INVESTIMENTO","ERRO - VERIFICAR"))))</f>
        <v>CUSTEIO</v>
      </c>
      <c r="Z482" s="237">
        <v>2529.88</v>
      </c>
      <c r="AA482" s="237">
        <v>2529.88</v>
      </c>
      <c r="AB482" s="236"/>
      <c r="AC482" s="236"/>
    </row>
    <row r="483" spans="1:29" x14ac:dyDescent="0.25">
      <c r="A483" s="234" t="s">
        <v>459</v>
      </c>
      <c r="B483" t="s">
        <v>296</v>
      </c>
      <c r="C483" t="s">
        <v>460</v>
      </c>
      <c r="D483" t="s">
        <v>81</v>
      </c>
      <c r="E483" t="s">
        <v>105</v>
      </c>
      <c r="F483" s="33" t="str">
        <f>IFERROR(VLOOKUP(D483,'Tabelas auxiliares'!$A$3:$B$61,2,FALSE),"")</f>
        <v>SUGEPE - SUPERINTENDÊNCIA DE GESTÃO DE PESSOAS</v>
      </c>
      <c r="G483" s="33" t="str">
        <f>IFERROR(VLOOKUP($B483,'Tabelas auxiliares'!$A$65:$C$102,2,FALSE),"")</f>
        <v/>
      </c>
      <c r="H483" s="33" t="str">
        <f>IFERROR(VLOOKUP($B483,'Tabelas auxiliares'!$A$65:$C$102,3,FALSE),"")</f>
        <v/>
      </c>
      <c r="I483" s="235" t="s">
        <v>480</v>
      </c>
      <c r="J483" s="235" t="s">
        <v>511</v>
      </c>
      <c r="K483" s="235" t="s">
        <v>512</v>
      </c>
      <c r="L483" s="235" t="s">
        <v>218</v>
      </c>
      <c r="M483" s="235" t="s">
        <v>217</v>
      </c>
      <c r="N483" s="235" t="s">
        <v>154</v>
      </c>
      <c r="O483" s="235" t="s">
        <v>155</v>
      </c>
      <c r="P483" s="235" t="s">
        <v>188</v>
      </c>
      <c r="Q483" s="235" t="s">
        <v>156</v>
      </c>
      <c r="R483" s="235" t="s">
        <v>153</v>
      </c>
      <c r="S483" s="235" t="s">
        <v>107</v>
      </c>
      <c r="T483" s="235" t="s">
        <v>152</v>
      </c>
      <c r="U483" s="235" t="s">
        <v>106</v>
      </c>
      <c r="V483" s="235" t="s">
        <v>397</v>
      </c>
      <c r="W483" s="235" t="s">
        <v>378</v>
      </c>
      <c r="X483" s="33" t="str">
        <f t="shared" si="7"/>
        <v>3</v>
      </c>
      <c r="Y483" s="33" t="str">
        <f>IF(T483="","",IF(AND(T483&lt;&gt;'Tabelas auxiliares'!$B$239,T483&lt;&gt;'Tabelas auxiliares'!$B$240),"FOLHA DE PESSOAL",IF(X483='Tabelas auxiliares'!$A$240,"CUSTEIO",IF(X483='Tabelas auxiliares'!$A$239,"INVESTIMENTO","ERRO - VERIFICAR"))))</f>
        <v>CUSTEIO</v>
      </c>
      <c r="Z483" s="237">
        <v>2990.45</v>
      </c>
      <c r="AA483" s="237">
        <v>2789.17</v>
      </c>
      <c r="AB483" s="237">
        <v>5.17</v>
      </c>
      <c r="AC483" s="237">
        <v>196.11</v>
      </c>
    </row>
    <row r="484" spans="1:29" x14ac:dyDescent="0.25">
      <c r="A484" s="234" t="s">
        <v>459</v>
      </c>
      <c r="B484" t="s">
        <v>298</v>
      </c>
      <c r="C484" t="s">
        <v>460</v>
      </c>
      <c r="D484" t="s">
        <v>28</v>
      </c>
      <c r="E484" t="s">
        <v>105</v>
      </c>
      <c r="F484" s="33" t="str">
        <f>IFERROR(VLOOKUP(D484,'Tabelas auxiliares'!$A$3:$B$61,2,FALSE),"")</f>
        <v>PU - PREFEITURA UNIVERSITÁRIA</v>
      </c>
      <c r="G484" s="33" t="str">
        <f>IFERROR(VLOOKUP($B484,'Tabelas auxiliares'!$A$65:$C$102,2,FALSE),"")</f>
        <v/>
      </c>
      <c r="H484" s="33" t="str">
        <f>IFERROR(VLOOKUP($B484,'Tabelas auxiliares'!$A$65:$C$102,3,FALSE),"")</f>
        <v/>
      </c>
      <c r="I484" s="235" t="s">
        <v>470</v>
      </c>
      <c r="J484" s="235" t="s">
        <v>516</v>
      </c>
      <c r="K484" s="235" t="s">
        <v>517</v>
      </c>
      <c r="L484" s="235" t="s">
        <v>161</v>
      </c>
      <c r="M484" s="235" t="s">
        <v>162</v>
      </c>
      <c r="N484" s="235" t="s">
        <v>154</v>
      </c>
      <c r="O484" s="235" t="s">
        <v>155</v>
      </c>
      <c r="P484" s="235" t="s">
        <v>188</v>
      </c>
      <c r="Q484" s="235" t="s">
        <v>156</v>
      </c>
      <c r="R484" s="235" t="s">
        <v>153</v>
      </c>
      <c r="S484" s="235" t="s">
        <v>107</v>
      </c>
      <c r="T484" s="235" t="s">
        <v>152</v>
      </c>
      <c r="U484" s="235" t="s">
        <v>106</v>
      </c>
      <c r="V484" s="235" t="s">
        <v>399</v>
      </c>
      <c r="W484" s="235" t="s">
        <v>380</v>
      </c>
      <c r="X484" s="33" t="str">
        <f t="shared" si="7"/>
        <v>3</v>
      </c>
      <c r="Y484" s="33" t="str">
        <f>IF(T484="","",IF(AND(T484&lt;&gt;'Tabelas auxiliares'!$B$239,T484&lt;&gt;'Tabelas auxiliares'!$B$240),"FOLHA DE PESSOAL",IF(X484='Tabelas auxiliares'!$A$240,"CUSTEIO",IF(X484='Tabelas auxiliares'!$A$239,"INVESTIMENTO","ERRO - VERIFICAR"))))</f>
        <v>CUSTEIO</v>
      </c>
      <c r="Z484" s="237">
        <v>437278.98</v>
      </c>
      <c r="AA484" s="236"/>
      <c r="AB484" s="236"/>
      <c r="AC484" s="237">
        <v>437278.98</v>
      </c>
    </row>
    <row r="485" spans="1:29" x14ac:dyDescent="0.25">
      <c r="A485" s="234" t="s">
        <v>459</v>
      </c>
      <c r="B485" t="s">
        <v>298</v>
      </c>
      <c r="C485" t="s">
        <v>460</v>
      </c>
      <c r="D485" t="s">
        <v>28</v>
      </c>
      <c r="E485" t="s">
        <v>105</v>
      </c>
      <c r="F485" s="33" t="str">
        <f>IFERROR(VLOOKUP(D485,'Tabelas auxiliares'!$A$3:$B$61,2,FALSE),"")</f>
        <v>PU - PREFEITURA UNIVERSITÁRIA</v>
      </c>
      <c r="G485" s="33" t="str">
        <f>IFERROR(VLOOKUP($B485,'Tabelas auxiliares'!$A$65:$C$102,2,FALSE),"")</f>
        <v/>
      </c>
      <c r="H485" s="33" t="str">
        <f>IFERROR(VLOOKUP($B485,'Tabelas auxiliares'!$A$65:$C$102,3,FALSE),"")</f>
        <v/>
      </c>
      <c r="I485" s="235" t="s">
        <v>481</v>
      </c>
      <c r="J485" s="235" t="s">
        <v>519</v>
      </c>
      <c r="K485" s="235" t="s">
        <v>520</v>
      </c>
      <c r="L485" s="235" t="s">
        <v>383</v>
      </c>
      <c r="M485" s="235" t="s">
        <v>219</v>
      </c>
      <c r="N485" s="235" t="s">
        <v>154</v>
      </c>
      <c r="O485" s="235" t="s">
        <v>155</v>
      </c>
      <c r="P485" s="235" t="s">
        <v>188</v>
      </c>
      <c r="Q485" s="235" t="s">
        <v>156</v>
      </c>
      <c r="R485" s="235" t="s">
        <v>153</v>
      </c>
      <c r="S485" s="235" t="s">
        <v>107</v>
      </c>
      <c r="T485" s="235" t="s">
        <v>152</v>
      </c>
      <c r="U485" s="235" t="s">
        <v>106</v>
      </c>
      <c r="V485" s="235" t="s">
        <v>396</v>
      </c>
      <c r="W485" s="235" t="s">
        <v>377</v>
      </c>
      <c r="X485" s="33" t="str">
        <f t="shared" si="7"/>
        <v>3</v>
      </c>
      <c r="Y485" s="33" t="str">
        <f>IF(T485="","",IF(AND(T485&lt;&gt;'Tabelas auxiliares'!$B$239,T485&lt;&gt;'Tabelas auxiliares'!$B$240),"FOLHA DE PESSOAL",IF(X485='Tabelas auxiliares'!$A$240,"CUSTEIO",IF(X485='Tabelas auxiliares'!$A$239,"INVESTIMENTO","ERRO - VERIFICAR"))))</f>
        <v>CUSTEIO</v>
      </c>
      <c r="Z485" s="237">
        <v>55185.33</v>
      </c>
      <c r="AA485" s="236"/>
      <c r="AB485" s="236"/>
      <c r="AC485" s="237">
        <v>55185.33</v>
      </c>
    </row>
    <row r="486" spans="1:29" x14ac:dyDescent="0.25">
      <c r="A486" s="234" t="s">
        <v>459</v>
      </c>
      <c r="B486" t="s">
        <v>298</v>
      </c>
      <c r="C486" t="s">
        <v>460</v>
      </c>
      <c r="D486" t="s">
        <v>28</v>
      </c>
      <c r="E486" t="s">
        <v>105</v>
      </c>
      <c r="F486" s="33" t="str">
        <f>IFERROR(VLOOKUP(D486,'Tabelas auxiliares'!$A$3:$B$61,2,FALSE),"")</f>
        <v>PU - PREFEITURA UNIVERSITÁRIA</v>
      </c>
      <c r="G486" s="33" t="str">
        <f>IFERROR(VLOOKUP($B486,'Tabelas auxiliares'!$A$65:$C$102,2,FALSE),"")</f>
        <v/>
      </c>
      <c r="H486" s="33" t="str">
        <f>IFERROR(VLOOKUP($B486,'Tabelas auxiliares'!$A$65:$C$102,3,FALSE),"")</f>
        <v/>
      </c>
      <c r="I486" s="235" t="s">
        <v>477</v>
      </c>
      <c r="J486" s="235" t="s">
        <v>508</v>
      </c>
      <c r="K486" s="235" t="s">
        <v>523</v>
      </c>
      <c r="L486" s="235" t="s">
        <v>220</v>
      </c>
      <c r="M486" s="235" t="s">
        <v>221</v>
      </c>
      <c r="N486" s="235" t="s">
        <v>154</v>
      </c>
      <c r="O486" s="235" t="s">
        <v>155</v>
      </c>
      <c r="P486" s="235" t="s">
        <v>188</v>
      </c>
      <c r="Q486" s="235" t="s">
        <v>156</v>
      </c>
      <c r="R486" s="235" t="s">
        <v>153</v>
      </c>
      <c r="S486" s="235" t="s">
        <v>462</v>
      </c>
      <c r="T486" s="235" t="s">
        <v>152</v>
      </c>
      <c r="U486" s="235" t="s">
        <v>106</v>
      </c>
      <c r="V486" s="235" t="s">
        <v>400</v>
      </c>
      <c r="W486" s="235" t="s">
        <v>381</v>
      </c>
      <c r="X486" s="33" t="str">
        <f t="shared" si="7"/>
        <v>3</v>
      </c>
      <c r="Y486" s="33" t="str">
        <f>IF(T486="","",IF(AND(T486&lt;&gt;'Tabelas auxiliares'!$B$239,T486&lt;&gt;'Tabelas auxiliares'!$B$240),"FOLHA DE PESSOAL",IF(X486='Tabelas auxiliares'!$A$240,"CUSTEIO",IF(X486='Tabelas auxiliares'!$A$239,"INVESTIMENTO","ERRO - VERIFICAR"))))</f>
        <v>CUSTEIO</v>
      </c>
      <c r="Z486" s="237">
        <v>34597.86</v>
      </c>
      <c r="AA486" s="237">
        <v>3167.9</v>
      </c>
      <c r="AB486" s="237">
        <v>23.19</v>
      </c>
      <c r="AC486" s="237">
        <v>31406.77</v>
      </c>
    </row>
    <row r="487" spans="1:29" x14ac:dyDescent="0.25">
      <c r="A487" s="234" t="s">
        <v>459</v>
      </c>
      <c r="B487" t="s">
        <v>298</v>
      </c>
      <c r="C487" t="s">
        <v>460</v>
      </c>
      <c r="D487" t="s">
        <v>28</v>
      </c>
      <c r="E487" t="s">
        <v>105</v>
      </c>
      <c r="F487" s="33" t="str">
        <f>IFERROR(VLOOKUP(D487,'Tabelas auxiliares'!$A$3:$B$61,2,FALSE),"")</f>
        <v>PU - PREFEITURA UNIVERSITÁRIA</v>
      </c>
      <c r="G487" s="33" t="str">
        <f>IFERROR(VLOOKUP($B487,'Tabelas auxiliares'!$A$65:$C$102,2,FALSE),"")</f>
        <v/>
      </c>
      <c r="H487" s="33" t="str">
        <f>IFERROR(VLOOKUP($B487,'Tabelas auxiliares'!$A$65:$C$102,3,FALSE),"")</f>
        <v/>
      </c>
      <c r="I487" s="235" t="s">
        <v>477</v>
      </c>
      <c r="J487" s="235" t="s">
        <v>508</v>
      </c>
      <c r="K487" s="235" t="s">
        <v>523</v>
      </c>
      <c r="L487" s="235" t="s">
        <v>220</v>
      </c>
      <c r="M487" s="235" t="s">
        <v>221</v>
      </c>
      <c r="N487" s="235" t="s">
        <v>154</v>
      </c>
      <c r="O487" s="235" t="s">
        <v>155</v>
      </c>
      <c r="P487" s="235" t="s">
        <v>188</v>
      </c>
      <c r="Q487" s="235" t="s">
        <v>156</v>
      </c>
      <c r="R487" s="235" t="s">
        <v>153</v>
      </c>
      <c r="S487" s="235" t="s">
        <v>462</v>
      </c>
      <c r="T487" s="235" t="s">
        <v>152</v>
      </c>
      <c r="U487" s="235" t="s">
        <v>106</v>
      </c>
      <c r="V487" s="235" t="s">
        <v>401</v>
      </c>
      <c r="W487" s="235" t="s">
        <v>382</v>
      </c>
      <c r="X487" s="33" t="str">
        <f t="shared" si="7"/>
        <v>3</v>
      </c>
      <c r="Y487" s="33" t="str">
        <f>IF(T487="","",IF(AND(T487&lt;&gt;'Tabelas auxiliares'!$B$239,T487&lt;&gt;'Tabelas auxiliares'!$B$240),"FOLHA DE PESSOAL",IF(X487='Tabelas auxiliares'!$A$240,"CUSTEIO",IF(X487='Tabelas auxiliares'!$A$239,"INVESTIMENTO","ERRO - VERIFICAR"))))</f>
        <v>CUSTEIO</v>
      </c>
      <c r="Z487" s="237">
        <v>1310.6199999999999</v>
      </c>
      <c r="AA487" s="237">
        <v>471</v>
      </c>
      <c r="AB487" s="236"/>
      <c r="AC487" s="237">
        <v>839.62</v>
      </c>
    </row>
    <row r="488" spans="1:29" x14ac:dyDescent="0.25">
      <c r="A488" s="234" t="s">
        <v>459</v>
      </c>
      <c r="B488" t="s">
        <v>298</v>
      </c>
      <c r="C488" t="s">
        <v>460</v>
      </c>
      <c r="D488" t="s">
        <v>28</v>
      </c>
      <c r="E488" t="s">
        <v>105</v>
      </c>
      <c r="F488" s="33" t="str">
        <f>IFERROR(VLOOKUP(D488,'Tabelas auxiliares'!$A$3:$B$61,2,FALSE),"")</f>
        <v>PU - PREFEITURA UNIVERSITÁRIA</v>
      </c>
      <c r="G488" s="33" t="str">
        <f>IFERROR(VLOOKUP($B488,'Tabelas auxiliares'!$A$65:$C$102,2,FALSE),"")</f>
        <v/>
      </c>
      <c r="H488" s="33" t="str">
        <f>IFERROR(VLOOKUP($B488,'Tabelas auxiliares'!$A$65:$C$102,3,FALSE),"")</f>
        <v/>
      </c>
      <c r="I488" s="235" t="s">
        <v>477</v>
      </c>
      <c r="J488" s="235" t="s">
        <v>508</v>
      </c>
      <c r="K488" s="235" t="s">
        <v>523</v>
      </c>
      <c r="L488" s="235" t="s">
        <v>220</v>
      </c>
      <c r="M488" s="235" t="s">
        <v>221</v>
      </c>
      <c r="N488" s="235" t="s">
        <v>154</v>
      </c>
      <c r="O488" s="235" t="s">
        <v>155</v>
      </c>
      <c r="P488" s="235" t="s">
        <v>188</v>
      </c>
      <c r="Q488" s="235" t="s">
        <v>156</v>
      </c>
      <c r="R488" s="235" t="s">
        <v>153</v>
      </c>
      <c r="S488" s="235" t="s">
        <v>462</v>
      </c>
      <c r="T488" s="235" t="s">
        <v>152</v>
      </c>
      <c r="U488" s="235" t="s">
        <v>106</v>
      </c>
      <c r="V488" s="235" t="s">
        <v>405</v>
      </c>
      <c r="W488" s="235" t="s">
        <v>389</v>
      </c>
      <c r="X488" s="33" t="str">
        <f t="shared" si="7"/>
        <v>3</v>
      </c>
      <c r="Y488" s="33" t="str">
        <f>IF(T488="","",IF(AND(T488&lt;&gt;'Tabelas auxiliares'!$B$239,T488&lt;&gt;'Tabelas auxiliares'!$B$240),"FOLHA DE PESSOAL",IF(X488='Tabelas auxiliares'!$A$240,"CUSTEIO",IF(X488='Tabelas auxiliares'!$A$239,"INVESTIMENTO","ERRO - VERIFICAR"))))</f>
        <v>CUSTEIO</v>
      </c>
      <c r="Z488" s="237">
        <v>26897.15</v>
      </c>
      <c r="AA488" s="237">
        <v>11575.86</v>
      </c>
      <c r="AB488" s="237">
        <v>111.57</v>
      </c>
      <c r="AC488" s="237">
        <v>15209.72</v>
      </c>
    </row>
    <row r="489" spans="1:29" x14ac:dyDescent="0.25">
      <c r="A489" s="234" t="s">
        <v>459</v>
      </c>
      <c r="B489" t="s">
        <v>298</v>
      </c>
      <c r="C489" t="s">
        <v>460</v>
      </c>
      <c r="D489" t="s">
        <v>28</v>
      </c>
      <c r="E489" t="s">
        <v>105</v>
      </c>
      <c r="F489" s="33" t="str">
        <f>IFERROR(VLOOKUP(D489,'Tabelas auxiliares'!$A$3:$B$61,2,FALSE),"")</f>
        <v>PU - PREFEITURA UNIVERSITÁRIA</v>
      </c>
      <c r="G489" s="33" t="str">
        <f>IFERROR(VLOOKUP($B489,'Tabelas auxiliares'!$A$65:$C$102,2,FALSE),"")</f>
        <v/>
      </c>
      <c r="H489" s="33" t="str">
        <f>IFERROR(VLOOKUP($B489,'Tabelas auxiliares'!$A$65:$C$102,3,FALSE),"")</f>
        <v/>
      </c>
      <c r="I489" s="235" t="s">
        <v>461</v>
      </c>
      <c r="J489" s="235" t="s">
        <v>519</v>
      </c>
      <c r="K489" s="235" t="s">
        <v>524</v>
      </c>
      <c r="L489" s="235" t="s">
        <v>525</v>
      </c>
      <c r="M489" s="235" t="s">
        <v>219</v>
      </c>
      <c r="N489" s="235" t="s">
        <v>154</v>
      </c>
      <c r="O489" s="235" t="s">
        <v>155</v>
      </c>
      <c r="P489" s="235" t="s">
        <v>188</v>
      </c>
      <c r="Q489" s="235" t="s">
        <v>156</v>
      </c>
      <c r="R489" s="235" t="s">
        <v>153</v>
      </c>
      <c r="S489" s="235" t="s">
        <v>107</v>
      </c>
      <c r="T489" s="235" t="s">
        <v>216</v>
      </c>
      <c r="U489" s="235" t="s">
        <v>467</v>
      </c>
      <c r="V489" s="235" t="s">
        <v>396</v>
      </c>
      <c r="W489" s="235" t="s">
        <v>377</v>
      </c>
      <c r="X489" s="33" t="str">
        <f t="shared" si="7"/>
        <v>3</v>
      </c>
      <c r="Y489" s="33" t="str">
        <f>IF(T489="","",IF(AND(T489&lt;&gt;'Tabelas auxiliares'!$B$239,T489&lt;&gt;'Tabelas auxiliares'!$B$240),"FOLHA DE PESSOAL",IF(X489='Tabelas auxiliares'!$A$240,"CUSTEIO",IF(X489='Tabelas auxiliares'!$A$239,"INVESTIMENTO","ERRO - VERIFICAR"))))</f>
        <v>CUSTEIO</v>
      </c>
      <c r="Z489" s="237">
        <v>52818.34</v>
      </c>
      <c r="AA489" s="236"/>
      <c r="AB489" s="237">
        <v>24976.13</v>
      </c>
      <c r="AC489" s="237">
        <v>27842.21</v>
      </c>
    </row>
    <row r="490" spans="1:29" x14ac:dyDescent="0.25">
      <c r="A490" s="234" t="s">
        <v>459</v>
      </c>
      <c r="B490" t="s">
        <v>298</v>
      </c>
      <c r="C490" t="s">
        <v>460</v>
      </c>
      <c r="D490" t="s">
        <v>32</v>
      </c>
      <c r="E490" t="s">
        <v>105</v>
      </c>
      <c r="F490" s="33" t="str">
        <f>IFERROR(VLOOKUP(D490,'Tabelas auxiliares'!$A$3:$B$61,2,FALSE),"")</f>
        <v>PU - LOCAÇÃO DE VEÍCULOS * D.U.C</v>
      </c>
      <c r="G490" s="33" t="str">
        <f>IFERROR(VLOOKUP($B490,'Tabelas auxiliares'!$A$65:$C$102,2,FALSE),"")</f>
        <v/>
      </c>
      <c r="H490" s="33" t="str">
        <f>IFERROR(VLOOKUP($B490,'Tabelas auxiliares'!$A$65:$C$102,3,FALSE),"")</f>
        <v/>
      </c>
      <c r="I490" s="235" t="s">
        <v>3109</v>
      </c>
      <c r="J490" s="235" t="s">
        <v>526</v>
      </c>
      <c r="K490" s="235" t="s">
        <v>3110</v>
      </c>
      <c r="L490" s="235" t="s">
        <v>163</v>
      </c>
      <c r="M490" s="235" t="s">
        <v>222</v>
      </c>
      <c r="N490" s="235" t="s">
        <v>154</v>
      </c>
      <c r="O490" s="235" t="s">
        <v>155</v>
      </c>
      <c r="P490" s="235" t="s">
        <v>188</v>
      </c>
      <c r="Q490" s="235" t="s">
        <v>156</v>
      </c>
      <c r="R490" s="235" t="s">
        <v>153</v>
      </c>
      <c r="S490" s="235" t="s">
        <v>107</v>
      </c>
      <c r="T490" s="235" t="s">
        <v>152</v>
      </c>
      <c r="U490" s="235" t="s">
        <v>106</v>
      </c>
      <c r="V490" s="235" t="s">
        <v>402</v>
      </c>
      <c r="W490" s="235" t="s">
        <v>384</v>
      </c>
      <c r="X490" s="33" t="str">
        <f t="shared" si="7"/>
        <v>3</v>
      </c>
      <c r="Y490" s="33" t="str">
        <f>IF(T490="","",IF(AND(T490&lt;&gt;'Tabelas auxiliares'!$B$239,T490&lt;&gt;'Tabelas auxiliares'!$B$240),"FOLHA DE PESSOAL",IF(X490='Tabelas auxiliares'!$A$240,"CUSTEIO",IF(X490='Tabelas auxiliares'!$A$239,"INVESTIMENTO","ERRO - VERIFICAR"))))</f>
        <v>CUSTEIO</v>
      </c>
      <c r="Z490" s="237">
        <v>673.2</v>
      </c>
      <c r="AA490" s="237">
        <v>673.2</v>
      </c>
      <c r="AB490" s="236"/>
      <c r="AC490" s="236"/>
    </row>
    <row r="491" spans="1:29" x14ac:dyDescent="0.25">
      <c r="A491" s="234" t="s">
        <v>459</v>
      </c>
      <c r="B491" t="s">
        <v>298</v>
      </c>
      <c r="C491" t="s">
        <v>460</v>
      </c>
      <c r="D491" t="s">
        <v>32</v>
      </c>
      <c r="E491" t="s">
        <v>105</v>
      </c>
      <c r="F491" s="33" t="str">
        <f>IFERROR(VLOOKUP(D491,'Tabelas auxiliares'!$A$3:$B$61,2,FALSE),"")</f>
        <v>PU - LOCAÇÃO DE VEÍCULOS * D.U.C</v>
      </c>
      <c r="G491" s="33" t="str">
        <f>IFERROR(VLOOKUP($B491,'Tabelas auxiliares'!$A$65:$C$102,2,FALSE),"")</f>
        <v/>
      </c>
      <c r="H491" s="33" t="str">
        <f>IFERROR(VLOOKUP($B491,'Tabelas auxiliares'!$A$65:$C$102,3,FALSE),"")</f>
        <v/>
      </c>
      <c r="I491" s="235" t="s">
        <v>3109</v>
      </c>
      <c r="J491" s="235" t="s">
        <v>526</v>
      </c>
      <c r="K491" s="235" t="s">
        <v>3111</v>
      </c>
      <c r="L491" s="235" t="s">
        <v>163</v>
      </c>
      <c r="M491" s="235" t="s">
        <v>164</v>
      </c>
      <c r="N491" s="235" t="s">
        <v>154</v>
      </c>
      <c r="O491" s="235" t="s">
        <v>155</v>
      </c>
      <c r="P491" s="235" t="s">
        <v>188</v>
      </c>
      <c r="Q491" s="235" t="s">
        <v>156</v>
      </c>
      <c r="R491" s="235" t="s">
        <v>153</v>
      </c>
      <c r="S491" s="235" t="s">
        <v>107</v>
      </c>
      <c r="T491" s="235" t="s">
        <v>152</v>
      </c>
      <c r="U491" s="235" t="s">
        <v>106</v>
      </c>
      <c r="V491" s="235" t="s">
        <v>402</v>
      </c>
      <c r="W491" s="235" t="s">
        <v>384</v>
      </c>
      <c r="X491" s="33" t="str">
        <f t="shared" si="7"/>
        <v>3</v>
      </c>
      <c r="Y491" s="33" t="str">
        <f>IF(T491="","",IF(AND(T491&lt;&gt;'Tabelas auxiliares'!$B$239,T491&lt;&gt;'Tabelas auxiliares'!$B$240),"FOLHA DE PESSOAL",IF(X491='Tabelas auxiliares'!$A$240,"CUSTEIO",IF(X491='Tabelas auxiliares'!$A$239,"INVESTIMENTO","ERRO - VERIFICAR"))))</f>
        <v>CUSTEIO</v>
      </c>
      <c r="Z491" s="237">
        <v>10</v>
      </c>
      <c r="AA491" s="237">
        <v>10</v>
      </c>
      <c r="AB491" s="236"/>
      <c r="AC491" s="236"/>
    </row>
    <row r="492" spans="1:29" x14ac:dyDescent="0.25">
      <c r="A492" s="234" t="s">
        <v>459</v>
      </c>
      <c r="B492" t="s">
        <v>298</v>
      </c>
      <c r="C492" t="s">
        <v>460</v>
      </c>
      <c r="D492" t="s">
        <v>32</v>
      </c>
      <c r="E492" t="s">
        <v>105</v>
      </c>
      <c r="F492" s="33" t="str">
        <f>IFERROR(VLOOKUP(D492,'Tabelas auxiliares'!$A$3:$B$61,2,FALSE),"")</f>
        <v>PU - LOCAÇÃO DE VEÍCULOS * D.U.C</v>
      </c>
      <c r="G492" s="33" t="str">
        <f>IFERROR(VLOOKUP($B492,'Tabelas auxiliares'!$A$65:$C$102,2,FALSE),"")</f>
        <v/>
      </c>
      <c r="H492" s="33" t="str">
        <f>IFERROR(VLOOKUP($B492,'Tabelas auxiliares'!$A$65:$C$102,3,FALSE),"")</f>
        <v/>
      </c>
      <c r="I492" s="235" t="s">
        <v>3112</v>
      </c>
      <c r="J492" s="235" t="s">
        <v>526</v>
      </c>
      <c r="K492" s="235" t="s">
        <v>3113</v>
      </c>
      <c r="L492" s="235" t="s">
        <v>163</v>
      </c>
      <c r="M492" s="235" t="s">
        <v>222</v>
      </c>
      <c r="N492" s="235" t="s">
        <v>154</v>
      </c>
      <c r="O492" s="235" t="s">
        <v>155</v>
      </c>
      <c r="P492" s="235" t="s">
        <v>188</v>
      </c>
      <c r="Q492" s="235" t="s">
        <v>156</v>
      </c>
      <c r="R492" s="235" t="s">
        <v>153</v>
      </c>
      <c r="S492" s="235" t="s">
        <v>107</v>
      </c>
      <c r="T492" s="235" t="s">
        <v>152</v>
      </c>
      <c r="U492" s="235" t="s">
        <v>106</v>
      </c>
      <c r="V492" s="235" t="s">
        <v>402</v>
      </c>
      <c r="W492" s="235" t="s">
        <v>384</v>
      </c>
      <c r="X492" s="33" t="str">
        <f t="shared" si="7"/>
        <v>3</v>
      </c>
      <c r="Y492" s="33" t="str">
        <f>IF(T492="","",IF(AND(T492&lt;&gt;'Tabelas auxiliares'!$B$239,T492&lt;&gt;'Tabelas auxiliares'!$B$240),"FOLHA DE PESSOAL",IF(X492='Tabelas auxiliares'!$A$240,"CUSTEIO",IF(X492='Tabelas auxiliares'!$A$239,"INVESTIMENTO","ERRO - VERIFICAR"))))</f>
        <v>CUSTEIO</v>
      </c>
      <c r="Z492" s="237">
        <v>44</v>
      </c>
      <c r="AA492" s="237">
        <v>44</v>
      </c>
      <c r="AB492" s="236"/>
      <c r="AC492" s="236"/>
    </row>
    <row r="493" spans="1:29" x14ac:dyDescent="0.25">
      <c r="A493" s="234" t="s">
        <v>459</v>
      </c>
      <c r="B493" t="s">
        <v>298</v>
      </c>
      <c r="C493" t="s">
        <v>460</v>
      </c>
      <c r="D493" t="s">
        <v>32</v>
      </c>
      <c r="E493" t="s">
        <v>105</v>
      </c>
      <c r="F493" s="33" t="str">
        <f>IFERROR(VLOOKUP(D493,'Tabelas auxiliares'!$A$3:$B$61,2,FALSE),"")</f>
        <v>PU - LOCAÇÃO DE VEÍCULOS * D.U.C</v>
      </c>
      <c r="G493" s="33" t="str">
        <f>IFERROR(VLOOKUP($B493,'Tabelas auxiliares'!$A$65:$C$102,2,FALSE),"")</f>
        <v/>
      </c>
      <c r="H493" s="33" t="str">
        <f>IFERROR(VLOOKUP($B493,'Tabelas auxiliares'!$A$65:$C$102,3,FALSE),"")</f>
        <v/>
      </c>
      <c r="I493" s="235" t="s">
        <v>3112</v>
      </c>
      <c r="J493" s="235" t="s">
        <v>526</v>
      </c>
      <c r="K493" s="235" t="s">
        <v>3114</v>
      </c>
      <c r="L493" s="235" t="s">
        <v>163</v>
      </c>
      <c r="M493" s="235" t="s">
        <v>164</v>
      </c>
      <c r="N493" s="235" t="s">
        <v>154</v>
      </c>
      <c r="O493" s="235" t="s">
        <v>155</v>
      </c>
      <c r="P493" s="235" t="s">
        <v>188</v>
      </c>
      <c r="Q493" s="235" t="s">
        <v>156</v>
      </c>
      <c r="R493" s="235" t="s">
        <v>153</v>
      </c>
      <c r="S493" s="235" t="s">
        <v>107</v>
      </c>
      <c r="T493" s="235" t="s">
        <v>152</v>
      </c>
      <c r="U493" s="235" t="s">
        <v>106</v>
      </c>
      <c r="V493" s="235" t="s">
        <v>402</v>
      </c>
      <c r="W493" s="235" t="s">
        <v>384</v>
      </c>
      <c r="X493" s="33" t="str">
        <f t="shared" si="7"/>
        <v>3</v>
      </c>
      <c r="Y493" s="33" t="str">
        <f>IF(T493="","",IF(AND(T493&lt;&gt;'Tabelas auxiliares'!$B$239,T493&lt;&gt;'Tabelas auxiliares'!$B$240),"FOLHA DE PESSOAL",IF(X493='Tabelas auxiliares'!$A$240,"CUSTEIO",IF(X493='Tabelas auxiliares'!$A$239,"INVESTIMENTO","ERRO - VERIFICAR"))))</f>
        <v>CUSTEIO</v>
      </c>
      <c r="Z493" s="237">
        <v>1633.4</v>
      </c>
      <c r="AA493" s="237">
        <v>1633.4</v>
      </c>
      <c r="AB493" s="236"/>
      <c r="AC493" s="236"/>
    </row>
    <row r="494" spans="1:29" x14ac:dyDescent="0.25">
      <c r="A494" s="234" t="s">
        <v>459</v>
      </c>
      <c r="B494" t="s">
        <v>298</v>
      </c>
      <c r="C494" t="s">
        <v>460</v>
      </c>
      <c r="D494" t="s">
        <v>32</v>
      </c>
      <c r="E494" t="s">
        <v>105</v>
      </c>
      <c r="F494" s="33" t="str">
        <f>IFERROR(VLOOKUP(D494,'Tabelas auxiliares'!$A$3:$B$61,2,FALSE),"")</f>
        <v>PU - LOCAÇÃO DE VEÍCULOS * D.U.C</v>
      </c>
      <c r="G494" s="33" t="str">
        <f>IFERROR(VLOOKUP($B494,'Tabelas auxiliares'!$A$65:$C$102,2,FALSE),"")</f>
        <v/>
      </c>
      <c r="H494" s="33" t="str">
        <f>IFERROR(VLOOKUP($B494,'Tabelas auxiliares'!$A$65:$C$102,3,FALSE),"")</f>
        <v/>
      </c>
      <c r="I494" s="235" t="s">
        <v>494</v>
      </c>
      <c r="J494" s="235" t="s">
        <v>526</v>
      </c>
      <c r="K494" s="235" t="s">
        <v>527</v>
      </c>
      <c r="L494" s="235" t="s">
        <v>163</v>
      </c>
      <c r="M494" s="235" t="s">
        <v>164</v>
      </c>
      <c r="N494" s="235" t="s">
        <v>154</v>
      </c>
      <c r="O494" s="235" t="s">
        <v>155</v>
      </c>
      <c r="P494" s="235" t="s">
        <v>188</v>
      </c>
      <c r="Q494" s="235" t="s">
        <v>156</v>
      </c>
      <c r="R494" s="235" t="s">
        <v>153</v>
      </c>
      <c r="S494" s="235" t="s">
        <v>107</v>
      </c>
      <c r="T494" s="235" t="s">
        <v>152</v>
      </c>
      <c r="U494" s="235" t="s">
        <v>106</v>
      </c>
      <c r="V494" s="235" t="s">
        <v>402</v>
      </c>
      <c r="W494" s="235" t="s">
        <v>384</v>
      </c>
      <c r="X494" s="33" t="str">
        <f t="shared" si="7"/>
        <v>3</v>
      </c>
      <c r="Y494" s="33" t="str">
        <f>IF(T494="","",IF(AND(T494&lt;&gt;'Tabelas auxiliares'!$B$239,T494&lt;&gt;'Tabelas auxiliares'!$B$240),"FOLHA DE PESSOAL",IF(X494='Tabelas auxiliares'!$A$240,"CUSTEIO",IF(X494='Tabelas auxiliares'!$A$239,"INVESTIMENTO","ERRO - VERIFICAR"))))</f>
        <v>CUSTEIO</v>
      </c>
      <c r="Z494" s="237">
        <v>171.91</v>
      </c>
      <c r="AA494" s="237">
        <v>171.91</v>
      </c>
      <c r="AB494" s="236"/>
      <c r="AC494" s="236"/>
    </row>
    <row r="495" spans="1:29" x14ac:dyDescent="0.25">
      <c r="A495" s="234" t="s">
        <v>459</v>
      </c>
      <c r="B495" t="s">
        <v>298</v>
      </c>
      <c r="C495" t="s">
        <v>460</v>
      </c>
      <c r="D495" t="s">
        <v>32</v>
      </c>
      <c r="E495" t="s">
        <v>105</v>
      </c>
      <c r="F495" s="33" t="str">
        <f>IFERROR(VLOOKUP(D495,'Tabelas auxiliares'!$A$3:$B$61,2,FALSE),"")</f>
        <v>PU - LOCAÇÃO DE VEÍCULOS * D.U.C</v>
      </c>
      <c r="G495" s="33" t="str">
        <f>IFERROR(VLOOKUP($B495,'Tabelas auxiliares'!$A$65:$C$102,2,FALSE),"")</f>
        <v/>
      </c>
      <c r="H495" s="33" t="str">
        <f>IFERROR(VLOOKUP($B495,'Tabelas auxiliares'!$A$65:$C$102,3,FALSE),"")</f>
        <v/>
      </c>
      <c r="I495" s="235" t="s">
        <v>498</v>
      </c>
      <c r="J495" s="235" t="s">
        <v>526</v>
      </c>
      <c r="K495" s="235" t="s">
        <v>528</v>
      </c>
      <c r="L495" s="235" t="s">
        <v>441</v>
      </c>
      <c r="M495" s="235" t="s">
        <v>164</v>
      </c>
      <c r="N495" s="235" t="s">
        <v>154</v>
      </c>
      <c r="O495" s="235" t="s">
        <v>155</v>
      </c>
      <c r="P495" s="235" t="s">
        <v>188</v>
      </c>
      <c r="Q495" s="235" t="s">
        <v>156</v>
      </c>
      <c r="R495" s="235" t="s">
        <v>153</v>
      </c>
      <c r="S495" s="235" t="s">
        <v>107</v>
      </c>
      <c r="T495" s="235" t="s">
        <v>152</v>
      </c>
      <c r="U495" s="235" t="s">
        <v>106</v>
      </c>
      <c r="V495" s="235" t="s">
        <v>402</v>
      </c>
      <c r="W495" s="235" t="s">
        <v>384</v>
      </c>
      <c r="X495" s="33" t="str">
        <f t="shared" si="7"/>
        <v>3</v>
      </c>
      <c r="Y495" s="33" t="str">
        <f>IF(T495="","",IF(AND(T495&lt;&gt;'Tabelas auxiliares'!$B$239,T495&lt;&gt;'Tabelas auxiliares'!$B$240),"FOLHA DE PESSOAL",IF(X495='Tabelas auxiliares'!$A$240,"CUSTEIO",IF(X495='Tabelas auxiliares'!$A$239,"INVESTIMENTO","ERRO - VERIFICAR"))))</f>
        <v>CUSTEIO</v>
      </c>
      <c r="Z495" s="237">
        <v>4455</v>
      </c>
      <c r="AA495" s="237">
        <v>4455</v>
      </c>
      <c r="AB495" s="236"/>
      <c r="AC495" s="236"/>
    </row>
    <row r="496" spans="1:29" x14ac:dyDescent="0.25">
      <c r="A496" s="234" t="s">
        <v>459</v>
      </c>
      <c r="B496" t="s">
        <v>298</v>
      </c>
      <c r="C496" t="s">
        <v>460</v>
      </c>
      <c r="D496" t="s">
        <v>32</v>
      </c>
      <c r="E496" t="s">
        <v>105</v>
      </c>
      <c r="F496" s="33" t="str">
        <f>IFERROR(VLOOKUP(D496,'Tabelas auxiliares'!$A$3:$B$61,2,FALSE),"")</f>
        <v>PU - LOCAÇÃO DE VEÍCULOS * D.U.C</v>
      </c>
      <c r="G496" s="33" t="str">
        <f>IFERROR(VLOOKUP($B496,'Tabelas auxiliares'!$A$65:$C$102,2,FALSE),"")</f>
        <v/>
      </c>
      <c r="H496" s="33" t="str">
        <f>IFERROR(VLOOKUP($B496,'Tabelas auxiliares'!$A$65:$C$102,3,FALSE),"")</f>
        <v/>
      </c>
      <c r="I496" s="235" t="s">
        <v>498</v>
      </c>
      <c r="J496" s="235" t="s">
        <v>526</v>
      </c>
      <c r="K496" s="235" t="s">
        <v>529</v>
      </c>
      <c r="L496" s="235" t="s">
        <v>441</v>
      </c>
      <c r="M496" s="235" t="s">
        <v>222</v>
      </c>
      <c r="N496" s="235" t="s">
        <v>154</v>
      </c>
      <c r="O496" s="235" t="s">
        <v>155</v>
      </c>
      <c r="P496" s="235" t="s">
        <v>188</v>
      </c>
      <c r="Q496" s="235" t="s">
        <v>156</v>
      </c>
      <c r="R496" s="235" t="s">
        <v>153</v>
      </c>
      <c r="S496" s="235" t="s">
        <v>107</v>
      </c>
      <c r="T496" s="235" t="s">
        <v>152</v>
      </c>
      <c r="U496" s="235" t="s">
        <v>106</v>
      </c>
      <c r="V496" s="235" t="s">
        <v>402</v>
      </c>
      <c r="W496" s="235" t="s">
        <v>384</v>
      </c>
      <c r="X496" s="33" t="str">
        <f t="shared" si="7"/>
        <v>3</v>
      </c>
      <c r="Y496" s="33" t="str">
        <f>IF(T496="","",IF(AND(T496&lt;&gt;'Tabelas auxiliares'!$B$239,T496&lt;&gt;'Tabelas auxiliares'!$B$240),"FOLHA DE PESSOAL",IF(X496='Tabelas auxiliares'!$A$240,"CUSTEIO",IF(X496='Tabelas auxiliares'!$A$239,"INVESTIMENTO","ERRO - VERIFICAR"))))</f>
        <v>CUSTEIO</v>
      </c>
      <c r="Z496" s="237">
        <v>22</v>
      </c>
      <c r="AA496" s="237">
        <v>22</v>
      </c>
      <c r="AB496" s="236"/>
      <c r="AC496" s="236"/>
    </row>
    <row r="497" spans="1:29" x14ac:dyDescent="0.25">
      <c r="A497" s="234" t="s">
        <v>459</v>
      </c>
      <c r="B497" t="s">
        <v>298</v>
      </c>
      <c r="C497" t="s">
        <v>460</v>
      </c>
      <c r="D497" t="s">
        <v>32</v>
      </c>
      <c r="E497" t="s">
        <v>105</v>
      </c>
      <c r="F497" s="33" t="str">
        <f>IFERROR(VLOOKUP(D497,'Tabelas auxiliares'!$A$3:$B$61,2,FALSE),"")</f>
        <v>PU - LOCAÇÃO DE VEÍCULOS * D.U.C</v>
      </c>
      <c r="G497" s="33" t="str">
        <f>IFERROR(VLOOKUP($B497,'Tabelas auxiliares'!$A$65:$C$102,2,FALSE),"")</f>
        <v/>
      </c>
      <c r="H497" s="33" t="str">
        <f>IFERROR(VLOOKUP($B497,'Tabelas auxiliares'!$A$65:$C$102,3,FALSE),"")</f>
        <v/>
      </c>
      <c r="I497" s="235" t="s">
        <v>473</v>
      </c>
      <c r="J497" s="235" t="s">
        <v>526</v>
      </c>
      <c r="K497" s="235" t="s">
        <v>530</v>
      </c>
      <c r="L497" s="235" t="s">
        <v>441</v>
      </c>
      <c r="M497" s="235" t="s">
        <v>222</v>
      </c>
      <c r="N497" s="235" t="s">
        <v>154</v>
      </c>
      <c r="O497" s="235" t="s">
        <v>155</v>
      </c>
      <c r="P497" s="235" t="s">
        <v>188</v>
      </c>
      <c r="Q497" s="235" t="s">
        <v>156</v>
      </c>
      <c r="R497" s="235" t="s">
        <v>153</v>
      </c>
      <c r="S497" s="235" t="s">
        <v>107</v>
      </c>
      <c r="T497" s="235" t="s">
        <v>152</v>
      </c>
      <c r="U497" s="235" t="s">
        <v>106</v>
      </c>
      <c r="V497" s="235" t="s">
        <v>402</v>
      </c>
      <c r="W497" s="235" t="s">
        <v>384</v>
      </c>
      <c r="X497" s="33" t="str">
        <f t="shared" si="7"/>
        <v>3</v>
      </c>
      <c r="Y497" s="33" t="str">
        <f>IF(T497="","",IF(AND(T497&lt;&gt;'Tabelas auxiliares'!$B$239,T497&lt;&gt;'Tabelas auxiliares'!$B$240),"FOLHA DE PESSOAL",IF(X497='Tabelas auxiliares'!$A$240,"CUSTEIO",IF(X497='Tabelas auxiliares'!$A$239,"INVESTIMENTO","ERRO - VERIFICAR"))))</f>
        <v>CUSTEIO</v>
      </c>
      <c r="Z497" s="237">
        <v>18713.2</v>
      </c>
      <c r="AA497" s="237">
        <v>18713.2</v>
      </c>
      <c r="AB497" s="236"/>
      <c r="AC497" s="236"/>
    </row>
    <row r="498" spans="1:29" x14ac:dyDescent="0.25">
      <c r="A498" s="234" t="s">
        <v>459</v>
      </c>
      <c r="B498" t="s">
        <v>298</v>
      </c>
      <c r="C498" t="s">
        <v>460</v>
      </c>
      <c r="D498" t="s">
        <v>32</v>
      </c>
      <c r="E498" t="s">
        <v>105</v>
      </c>
      <c r="F498" s="33" t="str">
        <f>IFERROR(VLOOKUP(D498,'Tabelas auxiliares'!$A$3:$B$61,2,FALSE),"")</f>
        <v>PU - LOCAÇÃO DE VEÍCULOS * D.U.C</v>
      </c>
      <c r="G498" s="33" t="str">
        <f>IFERROR(VLOOKUP($B498,'Tabelas auxiliares'!$A$65:$C$102,2,FALSE),"")</f>
        <v/>
      </c>
      <c r="H498" s="33" t="str">
        <f>IFERROR(VLOOKUP($B498,'Tabelas auxiliares'!$A$65:$C$102,3,FALSE),"")</f>
        <v/>
      </c>
      <c r="I498" s="235" t="s">
        <v>485</v>
      </c>
      <c r="J498" s="235" t="s">
        <v>526</v>
      </c>
      <c r="K498" s="235" t="s">
        <v>531</v>
      </c>
      <c r="L498" s="235" t="s">
        <v>163</v>
      </c>
      <c r="M498" s="235" t="s">
        <v>222</v>
      </c>
      <c r="N498" s="235" t="s">
        <v>154</v>
      </c>
      <c r="O498" s="235" t="s">
        <v>155</v>
      </c>
      <c r="P498" s="235" t="s">
        <v>188</v>
      </c>
      <c r="Q498" s="235" t="s">
        <v>156</v>
      </c>
      <c r="R498" s="235" t="s">
        <v>153</v>
      </c>
      <c r="S498" s="235" t="s">
        <v>107</v>
      </c>
      <c r="T498" s="235" t="s">
        <v>152</v>
      </c>
      <c r="U498" s="235" t="s">
        <v>106</v>
      </c>
      <c r="V498" s="235" t="s">
        <v>402</v>
      </c>
      <c r="W498" s="235" t="s">
        <v>384</v>
      </c>
      <c r="X498" s="33" t="str">
        <f t="shared" si="7"/>
        <v>3</v>
      </c>
      <c r="Y498" s="33" t="str">
        <f>IF(T498="","",IF(AND(T498&lt;&gt;'Tabelas auxiliares'!$B$239,T498&lt;&gt;'Tabelas auxiliares'!$B$240),"FOLHA DE PESSOAL",IF(X498='Tabelas auxiliares'!$A$240,"CUSTEIO",IF(X498='Tabelas auxiliares'!$A$239,"INVESTIMENTO","ERRO - VERIFICAR"))))</f>
        <v>CUSTEIO</v>
      </c>
      <c r="Z498" s="237">
        <v>6900</v>
      </c>
      <c r="AA498" s="237">
        <v>6900</v>
      </c>
      <c r="AB498" s="236"/>
      <c r="AC498" s="236"/>
    </row>
    <row r="499" spans="1:29" x14ac:dyDescent="0.25">
      <c r="A499" s="234" t="s">
        <v>459</v>
      </c>
      <c r="B499" t="s">
        <v>298</v>
      </c>
      <c r="C499" t="s">
        <v>460</v>
      </c>
      <c r="D499" t="s">
        <v>32</v>
      </c>
      <c r="E499" t="s">
        <v>105</v>
      </c>
      <c r="F499" s="33" t="str">
        <f>IFERROR(VLOOKUP(D499,'Tabelas auxiliares'!$A$3:$B$61,2,FALSE),"")</f>
        <v>PU - LOCAÇÃO DE VEÍCULOS * D.U.C</v>
      </c>
      <c r="G499" s="33" t="str">
        <f>IFERROR(VLOOKUP($B499,'Tabelas auxiliares'!$A$65:$C$102,2,FALSE),"")</f>
        <v/>
      </c>
      <c r="H499" s="33" t="str">
        <f>IFERROR(VLOOKUP($B499,'Tabelas auxiliares'!$A$65:$C$102,3,FALSE),"")</f>
        <v/>
      </c>
      <c r="I499" s="235" t="s">
        <v>485</v>
      </c>
      <c r="J499" s="235" t="s">
        <v>526</v>
      </c>
      <c r="K499" s="235" t="s">
        <v>532</v>
      </c>
      <c r="L499" s="235" t="s">
        <v>163</v>
      </c>
      <c r="M499" s="235" t="s">
        <v>164</v>
      </c>
      <c r="N499" s="235" t="s">
        <v>154</v>
      </c>
      <c r="O499" s="235" t="s">
        <v>155</v>
      </c>
      <c r="P499" s="235" t="s">
        <v>188</v>
      </c>
      <c r="Q499" s="235" t="s">
        <v>156</v>
      </c>
      <c r="R499" s="235" t="s">
        <v>153</v>
      </c>
      <c r="S499" s="235" t="s">
        <v>107</v>
      </c>
      <c r="T499" s="235" t="s">
        <v>152</v>
      </c>
      <c r="U499" s="235" t="s">
        <v>106</v>
      </c>
      <c r="V499" s="235" t="s">
        <v>402</v>
      </c>
      <c r="W499" s="235" t="s">
        <v>384</v>
      </c>
      <c r="X499" s="33" t="str">
        <f t="shared" si="7"/>
        <v>3</v>
      </c>
      <c r="Y499" s="33" t="str">
        <f>IF(T499="","",IF(AND(T499&lt;&gt;'Tabelas auxiliares'!$B$239,T499&lt;&gt;'Tabelas auxiliares'!$B$240),"FOLHA DE PESSOAL",IF(X499='Tabelas auxiliares'!$A$240,"CUSTEIO",IF(X499='Tabelas auxiliares'!$A$239,"INVESTIMENTO","ERRO - VERIFICAR"))))</f>
        <v>CUSTEIO</v>
      </c>
      <c r="Z499" s="237">
        <v>45157.78</v>
      </c>
      <c r="AA499" s="237">
        <v>45157.78</v>
      </c>
      <c r="AB499" s="236"/>
      <c r="AC499" s="236"/>
    </row>
    <row r="500" spans="1:29" x14ac:dyDescent="0.25">
      <c r="A500" s="234" t="s">
        <v>459</v>
      </c>
      <c r="B500" t="s">
        <v>298</v>
      </c>
      <c r="C500" t="s">
        <v>460</v>
      </c>
      <c r="D500" t="s">
        <v>32</v>
      </c>
      <c r="E500" t="s">
        <v>105</v>
      </c>
      <c r="F500" s="33" t="str">
        <f>IFERROR(VLOOKUP(D500,'Tabelas auxiliares'!$A$3:$B$61,2,FALSE),"")</f>
        <v>PU - LOCAÇÃO DE VEÍCULOS * D.U.C</v>
      </c>
      <c r="G500" s="33" t="str">
        <f>IFERROR(VLOOKUP($B500,'Tabelas auxiliares'!$A$65:$C$102,2,FALSE),"")</f>
        <v/>
      </c>
      <c r="H500" s="33" t="str">
        <f>IFERROR(VLOOKUP($B500,'Tabelas auxiliares'!$A$65:$C$102,3,FALSE),"")</f>
        <v/>
      </c>
      <c r="I500" s="235" t="s">
        <v>482</v>
      </c>
      <c r="J500" s="235" t="s">
        <v>509</v>
      </c>
      <c r="K500" s="235" t="s">
        <v>535</v>
      </c>
      <c r="L500" s="235" t="s">
        <v>534</v>
      </c>
      <c r="M500" s="235" t="s">
        <v>536</v>
      </c>
      <c r="N500" s="235" t="s">
        <v>157</v>
      </c>
      <c r="O500" s="235" t="s">
        <v>155</v>
      </c>
      <c r="P500" s="235" t="s">
        <v>505</v>
      </c>
      <c r="Q500" s="235" t="s">
        <v>156</v>
      </c>
      <c r="R500" s="235" t="s">
        <v>153</v>
      </c>
      <c r="S500" s="235" t="s">
        <v>107</v>
      </c>
      <c r="T500" s="235" t="s">
        <v>216</v>
      </c>
      <c r="U500" s="235" t="s">
        <v>506</v>
      </c>
      <c r="V500" s="235" t="s">
        <v>402</v>
      </c>
      <c r="W500" s="235" t="s">
        <v>384</v>
      </c>
      <c r="X500" s="33" t="str">
        <f t="shared" si="7"/>
        <v>3</v>
      </c>
      <c r="Y500" s="33" t="str">
        <f>IF(T500="","",IF(AND(T500&lt;&gt;'Tabelas auxiliares'!$B$239,T500&lt;&gt;'Tabelas auxiliares'!$B$240),"FOLHA DE PESSOAL",IF(X500='Tabelas auxiliares'!$A$240,"CUSTEIO",IF(X500='Tabelas auxiliares'!$A$239,"INVESTIMENTO","ERRO - VERIFICAR"))))</f>
        <v>CUSTEIO</v>
      </c>
      <c r="Z500" s="237">
        <v>22.1</v>
      </c>
      <c r="AA500" s="237">
        <v>22.1</v>
      </c>
      <c r="AB500" s="236"/>
      <c r="AC500" s="236"/>
    </row>
    <row r="501" spans="1:29" x14ac:dyDescent="0.25">
      <c r="A501" s="234" t="s">
        <v>459</v>
      </c>
      <c r="B501" t="s">
        <v>298</v>
      </c>
      <c r="C501" t="s">
        <v>460</v>
      </c>
      <c r="D501" t="s">
        <v>32</v>
      </c>
      <c r="E501" t="s">
        <v>105</v>
      </c>
      <c r="F501" s="33" t="str">
        <f>IFERROR(VLOOKUP(D501,'Tabelas auxiliares'!$A$3:$B$61,2,FALSE),"")</f>
        <v>PU - LOCAÇÃO DE VEÍCULOS * D.U.C</v>
      </c>
      <c r="G501" s="33" t="str">
        <f>IFERROR(VLOOKUP($B501,'Tabelas auxiliares'!$A$65:$C$102,2,FALSE),"")</f>
        <v/>
      </c>
      <c r="H501" s="33" t="str">
        <f>IFERROR(VLOOKUP($B501,'Tabelas auxiliares'!$A$65:$C$102,3,FALSE),"")</f>
        <v/>
      </c>
      <c r="I501" s="235" t="s">
        <v>468</v>
      </c>
      <c r="J501" s="235" t="s">
        <v>509</v>
      </c>
      <c r="K501" s="235" t="s">
        <v>537</v>
      </c>
      <c r="L501" s="235" t="s">
        <v>538</v>
      </c>
      <c r="M501" s="235" t="s">
        <v>536</v>
      </c>
      <c r="N501" s="235" t="s">
        <v>157</v>
      </c>
      <c r="O501" s="235" t="s">
        <v>155</v>
      </c>
      <c r="P501" s="235" t="s">
        <v>505</v>
      </c>
      <c r="Q501" s="235" t="s">
        <v>156</v>
      </c>
      <c r="R501" s="235" t="s">
        <v>153</v>
      </c>
      <c r="S501" s="235" t="s">
        <v>107</v>
      </c>
      <c r="T501" s="235" t="s">
        <v>216</v>
      </c>
      <c r="U501" s="235" t="s">
        <v>506</v>
      </c>
      <c r="V501" s="235" t="s">
        <v>402</v>
      </c>
      <c r="W501" s="235" t="s">
        <v>384</v>
      </c>
      <c r="X501" s="33" t="str">
        <f t="shared" si="7"/>
        <v>3</v>
      </c>
      <c r="Y501" s="33" t="str">
        <f>IF(T501="","",IF(AND(T501&lt;&gt;'Tabelas auxiliares'!$B$239,T501&lt;&gt;'Tabelas auxiliares'!$B$240),"FOLHA DE PESSOAL",IF(X501='Tabelas auxiliares'!$A$240,"CUSTEIO",IF(X501='Tabelas auxiliares'!$A$239,"INVESTIMENTO","ERRO - VERIFICAR"))))</f>
        <v>CUSTEIO</v>
      </c>
      <c r="Z501" s="237">
        <v>67139.05</v>
      </c>
      <c r="AA501" s="237">
        <v>48100.65</v>
      </c>
      <c r="AB501" s="237">
        <v>14495.4</v>
      </c>
      <c r="AC501" s="237">
        <v>4543</v>
      </c>
    </row>
    <row r="502" spans="1:29" x14ac:dyDescent="0.25">
      <c r="A502" s="234" t="s">
        <v>459</v>
      </c>
      <c r="B502" t="s">
        <v>298</v>
      </c>
      <c r="C502" t="s">
        <v>460</v>
      </c>
      <c r="D502" t="s">
        <v>32</v>
      </c>
      <c r="E502" t="s">
        <v>105</v>
      </c>
      <c r="F502" s="33" t="str">
        <f>IFERROR(VLOOKUP(D502,'Tabelas auxiliares'!$A$3:$B$61,2,FALSE),"")</f>
        <v>PU - LOCAÇÃO DE VEÍCULOS * D.U.C</v>
      </c>
      <c r="G502" s="33" t="str">
        <f>IFERROR(VLOOKUP($B502,'Tabelas auxiliares'!$A$65:$C$102,2,FALSE),"")</f>
        <v/>
      </c>
      <c r="H502" s="33" t="str">
        <f>IFERROR(VLOOKUP($B502,'Tabelas auxiliares'!$A$65:$C$102,3,FALSE),"")</f>
        <v/>
      </c>
      <c r="I502" s="235" t="s">
        <v>495</v>
      </c>
      <c r="J502" s="235" t="s">
        <v>541</v>
      </c>
      <c r="K502" s="235" t="s">
        <v>542</v>
      </c>
      <c r="L502" s="235" t="s">
        <v>543</v>
      </c>
      <c r="M502" s="235" t="s">
        <v>162</v>
      </c>
      <c r="N502" s="235" t="s">
        <v>154</v>
      </c>
      <c r="O502" s="235" t="s">
        <v>155</v>
      </c>
      <c r="P502" s="235" t="s">
        <v>188</v>
      </c>
      <c r="Q502" s="235" t="s">
        <v>156</v>
      </c>
      <c r="R502" s="235" t="s">
        <v>153</v>
      </c>
      <c r="S502" s="235" t="s">
        <v>107</v>
      </c>
      <c r="T502" s="235" t="s">
        <v>216</v>
      </c>
      <c r="U502" s="235" t="s">
        <v>467</v>
      </c>
      <c r="V502" s="235" t="s">
        <v>402</v>
      </c>
      <c r="W502" s="235" t="s">
        <v>384</v>
      </c>
      <c r="X502" s="33" t="str">
        <f t="shared" si="7"/>
        <v>3</v>
      </c>
      <c r="Y502" s="33" t="str">
        <f>IF(T502="","",IF(AND(T502&lt;&gt;'Tabelas auxiliares'!$B$239,T502&lt;&gt;'Tabelas auxiliares'!$B$240),"FOLHA DE PESSOAL",IF(X502='Tabelas auxiliares'!$A$240,"CUSTEIO",IF(X502='Tabelas auxiliares'!$A$239,"INVESTIMENTO","ERRO - VERIFICAR"))))</f>
        <v>CUSTEIO</v>
      </c>
      <c r="Z502" s="237">
        <v>9075</v>
      </c>
      <c r="AA502" s="237">
        <v>825</v>
      </c>
      <c r="AB502" s="237">
        <v>8250</v>
      </c>
      <c r="AC502" s="236"/>
    </row>
    <row r="503" spans="1:29" x14ac:dyDescent="0.25">
      <c r="A503" s="234" t="s">
        <v>459</v>
      </c>
      <c r="B503" t="s">
        <v>298</v>
      </c>
      <c r="C503" t="s">
        <v>460</v>
      </c>
      <c r="D503" t="s">
        <v>32</v>
      </c>
      <c r="E503" t="s">
        <v>105</v>
      </c>
      <c r="F503" s="33" t="str">
        <f>IFERROR(VLOOKUP(D503,'Tabelas auxiliares'!$A$3:$B$61,2,FALSE),"")</f>
        <v>PU - LOCAÇÃO DE VEÍCULOS * D.U.C</v>
      </c>
      <c r="G503" s="33" t="str">
        <f>IFERROR(VLOOKUP($B503,'Tabelas auxiliares'!$A$65:$C$102,2,FALSE),"")</f>
        <v/>
      </c>
      <c r="H503" s="33" t="str">
        <f>IFERROR(VLOOKUP($B503,'Tabelas auxiliares'!$A$65:$C$102,3,FALSE),"")</f>
        <v/>
      </c>
      <c r="I503" s="235" t="s">
        <v>465</v>
      </c>
      <c r="J503" s="235" t="s">
        <v>509</v>
      </c>
      <c r="K503" s="235" t="s">
        <v>544</v>
      </c>
      <c r="L503" s="235" t="s">
        <v>543</v>
      </c>
      <c r="M503" s="235" t="s">
        <v>536</v>
      </c>
      <c r="N503" s="235" t="s">
        <v>154</v>
      </c>
      <c r="O503" s="235" t="s">
        <v>155</v>
      </c>
      <c r="P503" s="235" t="s">
        <v>188</v>
      </c>
      <c r="Q503" s="235" t="s">
        <v>156</v>
      </c>
      <c r="R503" s="235" t="s">
        <v>153</v>
      </c>
      <c r="S503" s="235" t="s">
        <v>462</v>
      </c>
      <c r="T503" s="235" t="s">
        <v>152</v>
      </c>
      <c r="U503" s="235" t="s">
        <v>106</v>
      </c>
      <c r="V503" s="235" t="s">
        <v>402</v>
      </c>
      <c r="W503" s="235" t="s">
        <v>384</v>
      </c>
      <c r="X503" s="33" t="str">
        <f t="shared" si="7"/>
        <v>3</v>
      </c>
      <c r="Y503" s="33" t="str">
        <f>IF(T503="","",IF(AND(T503&lt;&gt;'Tabelas auxiliares'!$B$239,T503&lt;&gt;'Tabelas auxiliares'!$B$240),"FOLHA DE PESSOAL",IF(X503='Tabelas auxiliares'!$A$240,"CUSTEIO",IF(X503='Tabelas auxiliares'!$A$239,"INVESTIMENTO","ERRO - VERIFICAR"))))</f>
        <v>CUSTEIO</v>
      </c>
      <c r="Z503" s="237">
        <v>58505.95</v>
      </c>
      <c r="AA503" s="237">
        <v>37629.550000000003</v>
      </c>
      <c r="AB503" s="237">
        <v>15717.31</v>
      </c>
      <c r="AC503" s="237">
        <v>5159.09</v>
      </c>
    </row>
    <row r="504" spans="1:29" x14ac:dyDescent="0.25">
      <c r="A504" s="234" t="s">
        <v>459</v>
      </c>
      <c r="B504" t="s">
        <v>298</v>
      </c>
      <c r="C504" t="s">
        <v>460</v>
      </c>
      <c r="D504" t="s">
        <v>54</v>
      </c>
      <c r="E504" t="s">
        <v>105</v>
      </c>
      <c r="F504" s="33" t="str">
        <f>IFERROR(VLOOKUP(D504,'Tabelas auxiliares'!$A$3:$B$61,2,FALSE),"")</f>
        <v>PROAD - PRÓ-REITORIA DE ADMINISTRAÇÃO</v>
      </c>
      <c r="G504" s="33" t="str">
        <f>IFERROR(VLOOKUP($B504,'Tabelas auxiliares'!$A$65:$C$102,2,FALSE),"")</f>
        <v/>
      </c>
      <c r="H504" s="33" t="str">
        <f>IFERROR(VLOOKUP($B504,'Tabelas auxiliares'!$A$65:$C$102,3,FALSE),"")</f>
        <v/>
      </c>
      <c r="I504" s="235" t="s">
        <v>2203</v>
      </c>
      <c r="J504" s="235" t="s">
        <v>3115</v>
      </c>
      <c r="K504" s="235" t="s">
        <v>3116</v>
      </c>
      <c r="L504" s="235" t="s">
        <v>3117</v>
      </c>
      <c r="M504" s="235" t="s">
        <v>2079</v>
      </c>
      <c r="N504" s="235" t="s">
        <v>154</v>
      </c>
      <c r="O504" s="235" t="s">
        <v>155</v>
      </c>
      <c r="P504" s="235" t="s">
        <v>188</v>
      </c>
      <c r="Q504" s="235" t="s">
        <v>156</v>
      </c>
      <c r="R504" s="235" t="s">
        <v>153</v>
      </c>
      <c r="S504" s="235" t="s">
        <v>107</v>
      </c>
      <c r="T504" s="235" t="s">
        <v>152</v>
      </c>
      <c r="U504" s="235" t="s">
        <v>106</v>
      </c>
      <c r="V504" s="235" t="s">
        <v>2074</v>
      </c>
      <c r="W504" s="235" t="s">
        <v>2075</v>
      </c>
      <c r="X504" s="33" t="str">
        <f t="shared" si="7"/>
        <v>3</v>
      </c>
      <c r="Y504" s="33" t="str">
        <f>IF(T504="","",IF(AND(T504&lt;&gt;'Tabelas auxiliares'!$B$239,T504&lt;&gt;'Tabelas auxiliares'!$B$240),"FOLHA DE PESSOAL",IF(X504='Tabelas auxiliares'!$A$240,"CUSTEIO",IF(X504='Tabelas auxiliares'!$A$239,"INVESTIMENTO","ERRO - VERIFICAR"))))</f>
        <v>CUSTEIO</v>
      </c>
      <c r="Z504" s="237">
        <v>1807.19</v>
      </c>
      <c r="AA504" s="237">
        <v>1807.19</v>
      </c>
      <c r="AB504" s="236"/>
      <c r="AC504" s="236"/>
    </row>
    <row r="505" spans="1:29" x14ac:dyDescent="0.25">
      <c r="A505" s="234" t="s">
        <v>459</v>
      </c>
      <c r="B505" t="s">
        <v>300</v>
      </c>
      <c r="C505" t="s">
        <v>460</v>
      </c>
      <c r="D505" t="s">
        <v>10</v>
      </c>
      <c r="E505" t="s">
        <v>105</v>
      </c>
      <c r="F505" s="33" t="str">
        <f>IFERROR(VLOOKUP(D505,'Tabelas auxiliares'!$A$3:$B$61,2,FALSE),"")</f>
        <v>GABINETE REITORIA</v>
      </c>
      <c r="G505" s="33" t="str">
        <f>IFERROR(VLOOKUP($B505,'Tabelas auxiliares'!$A$65:$C$102,2,FALSE),"")</f>
        <v/>
      </c>
      <c r="H505" s="33" t="str">
        <f>IFERROR(VLOOKUP($B505,'Tabelas auxiliares'!$A$65:$C$102,3,FALSE),"")</f>
        <v/>
      </c>
      <c r="I505" s="235" t="s">
        <v>550</v>
      </c>
      <c r="J505" s="235" t="s">
        <v>551</v>
      </c>
      <c r="K505" s="235" t="s">
        <v>552</v>
      </c>
      <c r="L505" s="235" t="s">
        <v>168</v>
      </c>
      <c r="M505" s="235" t="s">
        <v>153</v>
      </c>
      <c r="N505" s="235" t="s">
        <v>154</v>
      </c>
      <c r="O505" s="235" t="s">
        <v>155</v>
      </c>
      <c r="P505" s="235" t="s">
        <v>188</v>
      </c>
      <c r="Q505" s="235" t="s">
        <v>156</v>
      </c>
      <c r="R505" s="235" t="s">
        <v>153</v>
      </c>
      <c r="S505" s="235" t="s">
        <v>107</v>
      </c>
      <c r="T505" s="235" t="s">
        <v>152</v>
      </c>
      <c r="U505" s="235" t="s">
        <v>106</v>
      </c>
      <c r="V505" s="235" t="s">
        <v>403</v>
      </c>
      <c r="W505" s="235" t="s">
        <v>385</v>
      </c>
      <c r="X505" s="33" t="str">
        <f t="shared" si="7"/>
        <v>3</v>
      </c>
      <c r="Y505" s="33" t="str">
        <f>IF(T505="","",IF(AND(T505&lt;&gt;'Tabelas auxiliares'!$B$239,T505&lt;&gt;'Tabelas auxiliares'!$B$240),"FOLHA DE PESSOAL",IF(X505='Tabelas auxiliares'!$A$240,"CUSTEIO",IF(X505='Tabelas auxiliares'!$A$239,"INVESTIMENTO","ERRO - VERIFICAR"))))</f>
        <v>CUSTEIO</v>
      </c>
      <c r="Z505" s="237">
        <v>5</v>
      </c>
      <c r="AA505" s="237">
        <v>5</v>
      </c>
      <c r="AB505" s="236"/>
      <c r="AC505" s="236"/>
    </row>
    <row r="506" spans="1:29" x14ac:dyDescent="0.25">
      <c r="A506" s="234" t="s">
        <v>459</v>
      </c>
      <c r="B506" t="s">
        <v>300</v>
      </c>
      <c r="C506" t="s">
        <v>460</v>
      </c>
      <c r="D506" t="s">
        <v>42</v>
      </c>
      <c r="E506" t="s">
        <v>105</v>
      </c>
      <c r="F506" s="33" t="str">
        <f>IFERROR(VLOOKUP(D506,'Tabelas auxiliares'!$A$3:$B$61,2,FALSE),"")</f>
        <v>CCNH - CENTRO DE CIÊNCIAS NATURAIS E HUMANAS</v>
      </c>
      <c r="G506" s="33" t="str">
        <f>IFERROR(VLOOKUP($B506,'Tabelas auxiliares'!$A$65:$C$102,2,FALSE),"")</f>
        <v/>
      </c>
      <c r="H506" s="33" t="str">
        <f>IFERROR(VLOOKUP($B506,'Tabelas auxiliares'!$A$65:$C$102,3,FALSE),"")</f>
        <v/>
      </c>
      <c r="I506" s="235" t="s">
        <v>491</v>
      </c>
      <c r="J506" s="235" t="s">
        <v>500</v>
      </c>
      <c r="K506" s="235" t="s">
        <v>572</v>
      </c>
      <c r="L506" s="235" t="s">
        <v>172</v>
      </c>
      <c r="M506" s="235" t="s">
        <v>153</v>
      </c>
      <c r="N506" s="235" t="s">
        <v>154</v>
      </c>
      <c r="O506" s="235" t="s">
        <v>155</v>
      </c>
      <c r="P506" s="235" t="s">
        <v>188</v>
      </c>
      <c r="Q506" s="235" t="s">
        <v>156</v>
      </c>
      <c r="R506" s="235" t="s">
        <v>153</v>
      </c>
      <c r="S506" s="235" t="s">
        <v>107</v>
      </c>
      <c r="T506" s="235" t="s">
        <v>152</v>
      </c>
      <c r="U506" s="235" t="s">
        <v>106</v>
      </c>
      <c r="V506" s="235" t="s">
        <v>403</v>
      </c>
      <c r="W506" s="235" t="s">
        <v>385</v>
      </c>
      <c r="X506" s="33" t="str">
        <f t="shared" si="7"/>
        <v>3</v>
      </c>
      <c r="Y506" s="33" t="str">
        <f>IF(T506="","",IF(AND(T506&lt;&gt;'Tabelas auxiliares'!$B$239,T506&lt;&gt;'Tabelas auxiliares'!$B$240),"FOLHA DE PESSOAL",IF(X506='Tabelas auxiliares'!$A$240,"CUSTEIO",IF(X506='Tabelas auxiliares'!$A$239,"INVESTIMENTO","ERRO - VERIFICAR"))))</f>
        <v>CUSTEIO</v>
      </c>
      <c r="Z506" s="237">
        <v>311.11</v>
      </c>
      <c r="AA506" s="237">
        <v>311.11</v>
      </c>
      <c r="AB506" s="236"/>
      <c r="AC506" s="236"/>
    </row>
    <row r="507" spans="1:29" x14ac:dyDescent="0.25">
      <c r="A507" s="234" t="s">
        <v>459</v>
      </c>
      <c r="B507" t="s">
        <v>300</v>
      </c>
      <c r="C507" t="s">
        <v>460</v>
      </c>
      <c r="D507" t="s">
        <v>56</v>
      </c>
      <c r="E507" t="s">
        <v>105</v>
      </c>
      <c r="F507" s="33" t="str">
        <f>IFERROR(VLOOKUP(D507,'Tabelas auxiliares'!$A$3:$B$61,2,FALSE),"")</f>
        <v>PROAD - PASSAGENS * D.U.C</v>
      </c>
      <c r="G507" s="33" t="str">
        <f>IFERROR(VLOOKUP($B507,'Tabelas auxiliares'!$A$65:$C$102,2,FALSE),"")</f>
        <v/>
      </c>
      <c r="H507" s="33" t="str">
        <f>IFERROR(VLOOKUP($B507,'Tabelas auxiliares'!$A$65:$C$102,3,FALSE),"")</f>
        <v/>
      </c>
      <c r="I507" s="235" t="s">
        <v>3118</v>
      </c>
      <c r="J507" s="235" t="s">
        <v>583</v>
      </c>
      <c r="K507" s="235" t="s">
        <v>3119</v>
      </c>
      <c r="L507" s="235" t="s">
        <v>3120</v>
      </c>
      <c r="M507" s="235" t="s">
        <v>223</v>
      </c>
      <c r="N507" s="235" t="s">
        <v>154</v>
      </c>
      <c r="O507" s="235" t="s">
        <v>155</v>
      </c>
      <c r="P507" s="235" t="s">
        <v>188</v>
      </c>
      <c r="Q507" s="235" t="s">
        <v>156</v>
      </c>
      <c r="R507" s="235" t="s">
        <v>153</v>
      </c>
      <c r="S507" s="235" t="s">
        <v>107</v>
      </c>
      <c r="T507" s="235" t="s">
        <v>152</v>
      </c>
      <c r="U507" s="235" t="s">
        <v>106</v>
      </c>
      <c r="V507" s="235" t="s">
        <v>406</v>
      </c>
      <c r="W507" s="235" t="s">
        <v>390</v>
      </c>
      <c r="X507" s="33" t="str">
        <f t="shared" si="7"/>
        <v>3</v>
      </c>
      <c r="Y507" s="33" t="str">
        <f>IF(T507="","",IF(AND(T507&lt;&gt;'Tabelas auxiliares'!$B$239,T507&lt;&gt;'Tabelas auxiliares'!$B$240),"FOLHA DE PESSOAL",IF(X507='Tabelas auxiliares'!$A$240,"CUSTEIO",IF(X507='Tabelas auxiliares'!$A$239,"INVESTIMENTO","ERRO - VERIFICAR"))))</f>
        <v>CUSTEIO</v>
      </c>
      <c r="Z507" s="237">
        <v>18818.189999999999</v>
      </c>
      <c r="AA507" s="236"/>
      <c r="AB507" s="236"/>
      <c r="AC507" s="236"/>
    </row>
    <row r="508" spans="1:29" x14ac:dyDescent="0.25">
      <c r="A508" s="234" t="s">
        <v>459</v>
      </c>
      <c r="B508" t="s">
        <v>300</v>
      </c>
      <c r="C508" t="s">
        <v>460</v>
      </c>
      <c r="D508" t="s">
        <v>56</v>
      </c>
      <c r="E508" t="s">
        <v>105</v>
      </c>
      <c r="F508" s="33" t="str">
        <f>IFERROR(VLOOKUP(D508,'Tabelas auxiliares'!$A$3:$B$61,2,FALSE),"")</f>
        <v>PROAD - PASSAGENS * D.U.C</v>
      </c>
      <c r="G508" s="33" t="str">
        <f>IFERROR(VLOOKUP($B508,'Tabelas auxiliares'!$A$65:$C$102,2,FALSE),"")</f>
        <v/>
      </c>
      <c r="H508" s="33" t="str">
        <f>IFERROR(VLOOKUP($B508,'Tabelas auxiliares'!$A$65:$C$102,3,FALSE),"")</f>
        <v/>
      </c>
      <c r="I508" s="235" t="s">
        <v>3118</v>
      </c>
      <c r="J508" s="235" t="s">
        <v>583</v>
      </c>
      <c r="K508" s="235" t="s">
        <v>3121</v>
      </c>
      <c r="L508" s="235" t="s">
        <v>3122</v>
      </c>
      <c r="M508" s="235" t="s">
        <v>223</v>
      </c>
      <c r="N508" s="235" t="s">
        <v>154</v>
      </c>
      <c r="O508" s="235" t="s">
        <v>155</v>
      </c>
      <c r="P508" s="235" t="s">
        <v>188</v>
      </c>
      <c r="Q508" s="235" t="s">
        <v>156</v>
      </c>
      <c r="R508" s="235" t="s">
        <v>153</v>
      </c>
      <c r="S508" s="235" t="s">
        <v>107</v>
      </c>
      <c r="T508" s="235" t="s">
        <v>152</v>
      </c>
      <c r="U508" s="235" t="s">
        <v>106</v>
      </c>
      <c r="V508" s="235" t="s">
        <v>407</v>
      </c>
      <c r="W508" s="235" t="s">
        <v>391</v>
      </c>
      <c r="X508" s="33" t="str">
        <f t="shared" si="7"/>
        <v>3</v>
      </c>
      <c r="Y508" s="33" t="str">
        <f>IF(T508="","",IF(AND(T508&lt;&gt;'Tabelas auxiliares'!$B$239,T508&lt;&gt;'Tabelas auxiliares'!$B$240),"FOLHA DE PESSOAL",IF(X508='Tabelas auxiliares'!$A$240,"CUSTEIO",IF(X508='Tabelas auxiliares'!$A$239,"INVESTIMENTO","ERRO - VERIFICAR"))))</f>
        <v>CUSTEIO</v>
      </c>
      <c r="Z508" s="237">
        <v>16509.04</v>
      </c>
      <c r="AA508" s="236"/>
      <c r="AB508" s="236"/>
      <c r="AC508" s="236"/>
    </row>
    <row r="509" spans="1:29" x14ac:dyDescent="0.25">
      <c r="A509" s="234" t="s">
        <v>459</v>
      </c>
      <c r="B509" t="s">
        <v>300</v>
      </c>
      <c r="C509" t="s">
        <v>460</v>
      </c>
      <c r="D509" t="s">
        <v>56</v>
      </c>
      <c r="E509" t="s">
        <v>105</v>
      </c>
      <c r="F509" s="33" t="str">
        <f>IFERROR(VLOOKUP(D509,'Tabelas auxiliares'!$A$3:$B$61,2,FALSE),"")</f>
        <v>PROAD - PASSAGENS * D.U.C</v>
      </c>
      <c r="G509" s="33" t="str">
        <f>IFERROR(VLOOKUP($B509,'Tabelas auxiliares'!$A$65:$C$102,2,FALSE),"")</f>
        <v/>
      </c>
      <c r="H509" s="33" t="str">
        <f>IFERROR(VLOOKUP($B509,'Tabelas auxiliares'!$A$65:$C$102,3,FALSE),"")</f>
        <v/>
      </c>
      <c r="I509" s="235" t="s">
        <v>3118</v>
      </c>
      <c r="J509" s="235" t="s">
        <v>583</v>
      </c>
      <c r="K509" s="235" t="s">
        <v>3123</v>
      </c>
      <c r="L509" s="235" t="s">
        <v>3124</v>
      </c>
      <c r="M509" s="235" t="s">
        <v>223</v>
      </c>
      <c r="N509" s="235" t="s">
        <v>154</v>
      </c>
      <c r="O509" s="235" t="s">
        <v>155</v>
      </c>
      <c r="P509" s="235" t="s">
        <v>188</v>
      </c>
      <c r="Q509" s="235" t="s">
        <v>156</v>
      </c>
      <c r="R509" s="235" t="s">
        <v>153</v>
      </c>
      <c r="S509" s="235" t="s">
        <v>107</v>
      </c>
      <c r="T509" s="235" t="s">
        <v>152</v>
      </c>
      <c r="U509" s="235" t="s">
        <v>106</v>
      </c>
      <c r="V509" s="235" t="s">
        <v>406</v>
      </c>
      <c r="W509" s="235" t="s">
        <v>390</v>
      </c>
      <c r="X509" s="33" t="str">
        <f t="shared" si="7"/>
        <v>3</v>
      </c>
      <c r="Y509" s="33" t="str">
        <f>IF(T509="","",IF(AND(T509&lt;&gt;'Tabelas auxiliares'!$B$239,T509&lt;&gt;'Tabelas auxiliares'!$B$240),"FOLHA DE PESSOAL",IF(X509='Tabelas auxiliares'!$A$240,"CUSTEIO",IF(X509='Tabelas auxiliares'!$A$239,"INVESTIMENTO","ERRO - VERIFICAR"))))</f>
        <v>CUSTEIO</v>
      </c>
      <c r="Z509" s="237">
        <v>757.08</v>
      </c>
      <c r="AA509" s="236"/>
      <c r="AB509" s="236"/>
      <c r="AC509" s="236"/>
    </row>
    <row r="510" spans="1:29" x14ac:dyDescent="0.25">
      <c r="A510" s="234" t="s">
        <v>459</v>
      </c>
      <c r="B510" t="s">
        <v>300</v>
      </c>
      <c r="C510" t="s">
        <v>460</v>
      </c>
      <c r="D510" t="s">
        <v>56</v>
      </c>
      <c r="E510" t="s">
        <v>105</v>
      </c>
      <c r="F510" s="33" t="str">
        <f>IFERROR(VLOOKUP(D510,'Tabelas auxiliares'!$A$3:$B$61,2,FALSE),"")</f>
        <v>PROAD - PASSAGENS * D.U.C</v>
      </c>
      <c r="G510" s="33" t="str">
        <f>IFERROR(VLOOKUP($B510,'Tabelas auxiliares'!$A$65:$C$102,2,FALSE),"")</f>
        <v/>
      </c>
      <c r="H510" s="33" t="str">
        <f>IFERROR(VLOOKUP($B510,'Tabelas auxiliares'!$A$65:$C$102,3,FALSE),"")</f>
        <v/>
      </c>
      <c r="I510" s="235" t="s">
        <v>3125</v>
      </c>
      <c r="J510" s="235" t="s">
        <v>3126</v>
      </c>
      <c r="K510" s="235" t="s">
        <v>3127</v>
      </c>
      <c r="L510" s="235" t="s">
        <v>3128</v>
      </c>
      <c r="M510" s="235" t="s">
        <v>153</v>
      </c>
      <c r="N510" s="235" t="s">
        <v>154</v>
      </c>
      <c r="O510" s="235" t="s">
        <v>155</v>
      </c>
      <c r="P510" s="235" t="s">
        <v>188</v>
      </c>
      <c r="Q510" s="235" t="s">
        <v>156</v>
      </c>
      <c r="R510" s="235" t="s">
        <v>153</v>
      </c>
      <c r="S510" s="235" t="s">
        <v>107</v>
      </c>
      <c r="T510" s="235" t="s">
        <v>152</v>
      </c>
      <c r="U510" s="235" t="s">
        <v>106</v>
      </c>
      <c r="V510" s="235" t="s">
        <v>408</v>
      </c>
      <c r="W510" s="235" t="s">
        <v>392</v>
      </c>
      <c r="X510" s="33" t="str">
        <f t="shared" si="7"/>
        <v>3</v>
      </c>
      <c r="Y510" s="33" t="str">
        <f>IF(T510="","",IF(AND(T510&lt;&gt;'Tabelas auxiliares'!$B$239,T510&lt;&gt;'Tabelas auxiliares'!$B$240),"FOLHA DE PESSOAL",IF(X510='Tabelas auxiliares'!$A$240,"CUSTEIO",IF(X510='Tabelas auxiliares'!$A$239,"INVESTIMENTO","ERRO - VERIFICAR"))))</f>
        <v>CUSTEIO</v>
      </c>
      <c r="Z510" s="237">
        <v>348.64</v>
      </c>
      <c r="AA510" s="237">
        <v>348.64</v>
      </c>
      <c r="AB510" s="236"/>
      <c r="AC510" s="236"/>
    </row>
    <row r="511" spans="1:29" x14ac:dyDescent="0.25">
      <c r="A511" s="234" t="s">
        <v>459</v>
      </c>
      <c r="B511" t="s">
        <v>300</v>
      </c>
      <c r="C511" t="s">
        <v>460</v>
      </c>
      <c r="D511" t="s">
        <v>56</v>
      </c>
      <c r="E511" t="s">
        <v>105</v>
      </c>
      <c r="F511" s="33" t="str">
        <f>IFERROR(VLOOKUP(D511,'Tabelas auxiliares'!$A$3:$B$61,2,FALSE),"")</f>
        <v>PROAD - PASSAGENS * D.U.C</v>
      </c>
      <c r="G511" s="33" t="str">
        <f>IFERROR(VLOOKUP($B511,'Tabelas auxiliares'!$A$65:$C$102,2,FALSE),"")</f>
        <v/>
      </c>
      <c r="H511" s="33" t="str">
        <f>IFERROR(VLOOKUP($B511,'Tabelas auxiliares'!$A$65:$C$102,3,FALSE),"")</f>
        <v/>
      </c>
      <c r="I511" s="235" t="s">
        <v>3129</v>
      </c>
      <c r="J511" s="235" t="s">
        <v>583</v>
      </c>
      <c r="K511" s="235" t="s">
        <v>3130</v>
      </c>
      <c r="L511" s="235" t="s">
        <v>224</v>
      </c>
      <c r="M511" s="235" t="s">
        <v>223</v>
      </c>
      <c r="N511" s="235" t="s">
        <v>154</v>
      </c>
      <c r="O511" s="235" t="s">
        <v>155</v>
      </c>
      <c r="P511" s="235" t="s">
        <v>188</v>
      </c>
      <c r="Q511" s="235" t="s">
        <v>156</v>
      </c>
      <c r="R511" s="235" t="s">
        <v>153</v>
      </c>
      <c r="S511" s="235" t="s">
        <v>107</v>
      </c>
      <c r="T511" s="235" t="s">
        <v>152</v>
      </c>
      <c r="U511" s="235" t="s">
        <v>106</v>
      </c>
      <c r="V511" s="235" t="s">
        <v>406</v>
      </c>
      <c r="W511" s="235" t="s">
        <v>390</v>
      </c>
      <c r="X511" s="33" t="str">
        <f t="shared" si="7"/>
        <v>3</v>
      </c>
      <c r="Y511" s="33" t="str">
        <f>IF(T511="","",IF(AND(T511&lt;&gt;'Tabelas auxiliares'!$B$239,T511&lt;&gt;'Tabelas auxiliares'!$B$240),"FOLHA DE PESSOAL",IF(X511='Tabelas auxiliares'!$A$240,"CUSTEIO",IF(X511='Tabelas auxiliares'!$A$239,"INVESTIMENTO","ERRO - VERIFICAR"))))</f>
        <v>CUSTEIO</v>
      </c>
      <c r="Z511" s="237">
        <v>27437</v>
      </c>
      <c r="AA511" s="236"/>
      <c r="AB511" s="236"/>
      <c r="AC511" s="236"/>
    </row>
    <row r="512" spans="1:29" x14ac:dyDescent="0.25">
      <c r="A512" s="234" t="s">
        <v>459</v>
      </c>
      <c r="B512" t="s">
        <v>300</v>
      </c>
      <c r="C512" t="s">
        <v>460</v>
      </c>
      <c r="D512" t="s">
        <v>56</v>
      </c>
      <c r="E512" t="s">
        <v>105</v>
      </c>
      <c r="F512" s="33" t="str">
        <f>IFERROR(VLOOKUP(D512,'Tabelas auxiliares'!$A$3:$B$61,2,FALSE),"")</f>
        <v>PROAD - PASSAGENS * D.U.C</v>
      </c>
      <c r="G512" s="33" t="str">
        <f>IFERROR(VLOOKUP($B512,'Tabelas auxiliares'!$A$65:$C$102,2,FALSE),"")</f>
        <v/>
      </c>
      <c r="H512" s="33" t="str">
        <f>IFERROR(VLOOKUP($B512,'Tabelas auxiliares'!$A$65:$C$102,3,FALSE),"")</f>
        <v/>
      </c>
      <c r="I512" s="235" t="s">
        <v>488</v>
      </c>
      <c r="J512" s="235" t="s">
        <v>583</v>
      </c>
      <c r="K512" s="235" t="s">
        <v>584</v>
      </c>
      <c r="L512" s="235" t="s">
        <v>224</v>
      </c>
      <c r="M512" s="235" t="s">
        <v>223</v>
      </c>
      <c r="N512" s="235" t="s">
        <v>154</v>
      </c>
      <c r="O512" s="235" t="s">
        <v>155</v>
      </c>
      <c r="P512" s="235" t="s">
        <v>188</v>
      </c>
      <c r="Q512" s="235" t="s">
        <v>156</v>
      </c>
      <c r="R512" s="235" t="s">
        <v>153</v>
      </c>
      <c r="S512" s="235" t="s">
        <v>107</v>
      </c>
      <c r="T512" s="235" t="s">
        <v>152</v>
      </c>
      <c r="U512" s="235" t="s">
        <v>106</v>
      </c>
      <c r="V512" s="235" t="s">
        <v>406</v>
      </c>
      <c r="W512" s="235" t="s">
        <v>390</v>
      </c>
      <c r="X512" s="33" t="str">
        <f t="shared" si="7"/>
        <v>3</v>
      </c>
      <c r="Y512" s="33" t="str">
        <f>IF(T512="","",IF(AND(T512&lt;&gt;'Tabelas auxiliares'!$B$239,T512&lt;&gt;'Tabelas auxiliares'!$B$240),"FOLHA DE PESSOAL",IF(X512='Tabelas auxiliares'!$A$240,"CUSTEIO",IF(X512='Tabelas auxiliares'!$A$239,"INVESTIMENTO","ERRO - VERIFICAR"))))</f>
        <v>CUSTEIO</v>
      </c>
      <c r="Z512" s="237">
        <v>48736.3</v>
      </c>
      <c r="AA512" s="237">
        <v>20.7</v>
      </c>
      <c r="AB512" s="237">
        <v>517.77</v>
      </c>
      <c r="AC512" s="237">
        <v>48197.83</v>
      </c>
    </row>
    <row r="513" spans="1:29" x14ac:dyDescent="0.25">
      <c r="A513" s="234" t="s">
        <v>459</v>
      </c>
      <c r="B513" t="s">
        <v>300</v>
      </c>
      <c r="C513" t="s">
        <v>460</v>
      </c>
      <c r="D513" t="s">
        <v>56</v>
      </c>
      <c r="E513" t="s">
        <v>105</v>
      </c>
      <c r="F513" s="33" t="str">
        <f>IFERROR(VLOOKUP(D513,'Tabelas auxiliares'!$A$3:$B$61,2,FALSE),"")</f>
        <v>PROAD - PASSAGENS * D.U.C</v>
      </c>
      <c r="G513" s="33" t="str">
        <f>IFERROR(VLOOKUP($B513,'Tabelas auxiliares'!$A$65:$C$102,2,FALSE),"")</f>
        <v/>
      </c>
      <c r="H513" s="33" t="str">
        <f>IFERROR(VLOOKUP($B513,'Tabelas auxiliares'!$A$65:$C$102,3,FALSE),"")</f>
        <v/>
      </c>
      <c r="I513" s="235" t="s">
        <v>488</v>
      </c>
      <c r="J513" s="235" t="s">
        <v>583</v>
      </c>
      <c r="K513" s="235" t="s">
        <v>585</v>
      </c>
      <c r="L513" s="235" t="s">
        <v>224</v>
      </c>
      <c r="M513" s="235" t="s">
        <v>223</v>
      </c>
      <c r="N513" s="235" t="s">
        <v>154</v>
      </c>
      <c r="O513" s="235" t="s">
        <v>155</v>
      </c>
      <c r="P513" s="235" t="s">
        <v>188</v>
      </c>
      <c r="Q513" s="235" t="s">
        <v>156</v>
      </c>
      <c r="R513" s="235" t="s">
        <v>153</v>
      </c>
      <c r="S513" s="235" t="s">
        <v>107</v>
      </c>
      <c r="T513" s="235" t="s">
        <v>152</v>
      </c>
      <c r="U513" s="235" t="s">
        <v>106</v>
      </c>
      <c r="V513" s="235" t="s">
        <v>407</v>
      </c>
      <c r="W513" s="235" t="s">
        <v>391</v>
      </c>
      <c r="X513" s="33" t="str">
        <f t="shared" si="7"/>
        <v>3</v>
      </c>
      <c r="Y513" s="33" t="str">
        <f>IF(T513="","",IF(AND(T513&lt;&gt;'Tabelas auxiliares'!$B$239,T513&lt;&gt;'Tabelas auxiliares'!$B$240),"FOLHA DE PESSOAL",IF(X513='Tabelas auxiliares'!$A$240,"CUSTEIO",IF(X513='Tabelas auxiliares'!$A$239,"INVESTIMENTO","ERRO - VERIFICAR"))))</f>
        <v>CUSTEIO</v>
      </c>
      <c r="Z513" s="237">
        <v>11969.77</v>
      </c>
      <c r="AA513" s="236"/>
      <c r="AB513" s="236"/>
      <c r="AC513" s="237">
        <v>11969.77</v>
      </c>
    </row>
    <row r="514" spans="1:29" x14ac:dyDescent="0.25">
      <c r="A514" s="234" t="s">
        <v>459</v>
      </c>
      <c r="B514" t="s">
        <v>300</v>
      </c>
      <c r="C514" t="s">
        <v>460</v>
      </c>
      <c r="D514" t="s">
        <v>56</v>
      </c>
      <c r="E514" t="s">
        <v>105</v>
      </c>
      <c r="F514" s="33" t="str">
        <f>IFERROR(VLOOKUP(D514,'Tabelas auxiliares'!$A$3:$B$61,2,FALSE),"")</f>
        <v>PROAD - PASSAGENS * D.U.C</v>
      </c>
      <c r="G514" s="33" t="str">
        <f>IFERROR(VLOOKUP($B514,'Tabelas auxiliares'!$A$65:$C$102,2,FALSE),"")</f>
        <v/>
      </c>
      <c r="H514" s="33" t="str">
        <f>IFERROR(VLOOKUP($B514,'Tabelas auxiliares'!$A$65:$C$102,3,FALSE),"")</f>
        <v/>
      </c>
      <c r="I514" s="235" t="s">
        <v>488</v>
      </c>
      <c r="J514" s="235" t="s">
        <v>583</v>
      </c>
      <c r="K514" s="235" t="s">
        <v>586</v>
      </c>
      <c r="L514" s="235" t="s">
        <v>224</v>
      </c>
      <c r="M514" s="235" t="s">
        <v>223</v>
      </c>
      <c r="N514" s="235" t="s">
        <v>154</v>
      </c>
      <c r="O514" s="235" t="s">
        <v>155</v>
      </c>
      <c r="P514" s="235" t="s">
        <v>188</v>
      </c>
      <c r="Q514" s="235" t="s">
        <v>156</v>
      </c>
      <c r="R514" s="235" t="s">
        <v>153</v>
      </c>
      <c r="S514" s="235" t="s">
        <v>107</v>
      </c>
      <c r="T514" s="235" t="s">
        <v>152</v>
      </c>
      <c r="U514" s="235" t="s">
        <v>106</v>
      </c>
      <c r="V514" s="235" t="s">
        <v>397</v>
      </c>
      <c r="W514" s="235" t="s">
        <v>378</v>
      </c>
      <c r="X514" s="33" t="str">
        <f t="shared" si="7"/>
        <v>3</v>
      </c>
      <c r="Y514" s="33" t="str">
        <f>IF(T514="","",IF(AND(T514&lt;&gt;'Tabelas auxiliares'!$B$239,T514&lt;&gt;'Tabelas auxiliares'!$B$240),"FOLHA DE PESSOAL",IF(X514='Tabelas auxiliares'!$A$240,"CUSTEIO",IF(X514='Tabelas auxiliares'!$A$239,"INVESTIMENTO","ERRO - VERIFICAR"))))</f>
        <v>CUSTEIO</v>
      </c>
      <c r="Z514" s="237">
        <v>4016.9</v>
      </c>
      <c r="AA514" s="237">
        <v>1473.72</v>
      </c>
      <c r="AB514" s="236"/>
      <c r="AC514" s="237">
        <v>2543.1799999999998</v>
      </c>
    </row>
    <row r="515" spans="1:29" x14ac:dyDescent="0.25">
      <c r="A515" s="234" t="s">
        <v>459</v>
      </c>
      <c r="B515" t="s">
        <v>300</v>
      </c>
      <c r="C515" t="s">
        <v>460</v>
      </c>
      <c r="D515" t="s">
        <v>56</v>
      </c>
      <c r="E515" t="s">
        <v>105</v>
      </c>
      <c r="F515" s="33" t="str">
        <f>IFERROR(VLOOKUP(D515,'Tabelas auxiliares'!$A$3:$B$61,2,FALSE),"")</f>
        <v>PROAD - PASSAGENS * D.U.C</v>
      </c>
      <c r="G515" s="33" t="str">
        <f>IFERROR(VLOOKUP($B515,'Tabelas auxiliares'!$A$65:$C$102,2,FALSE),"")</f>
        <v/>
      </c>
      <c r="H515" s="33" t="str">
        <f>IFERROR(VLOOKUP($B515,'Tabelas auxiliares'!$A$65:$C$102,3,FALSE),"")</f>
        <v/>
      </c>
      <c r="I515" s="235" t="s">
        <v>464</v>
      </c>
      <c r="J515" s="235" t="s">
        <v>587</v>
      </c>
      <c r="K515" s="235" t="s">
        <v>588</v>
      </c>
      <c r="L515" s="235" t="s">
        <v>446</v>
      </c>
      <c r="M515" s="235" t="s">
        <v>153</v>
      </c>
      <c r="N515" s="235" t="s">
        <v>154</v>
      </c>
      <c r="O515" s="235" t="s">
        <v>155</v>
      </c>
      <c r="P515" s="235" t="s">
        <v>188</v>
      </c>
      <c r="Q515" s="235" t="s">
        <v>156</v>
      </c>
      <c r="R515" s="235" t="s">
        <v>153</v>
      </c>
      <c r="S515" s="235" t="s">
        <v>107</v>
      </c>
      <c r="T515" s="235" t="s">
        <v>152</v>
      </c>
      <c r="U515" s="235" t="s">
        <v>106</v>
      </c>
      <c r="V515" s="235" t="s">
        <v>408</v>
      </c>
      <c r="W515" s="235" t="s">
        <v>392</v>
      </c>
      <c r="X515" s="33" t="str">
        <f t="shared" si="7"/>
        <v>3</v>
      </c>
      <c r="Y515" s="33" t="str">
        <f>IF(T515="","",IF(AND(T515&lt;&gt;'Tabelas auxiliares'!$B$239,T515&lt;&gt;'Tabelas auxiliares'!$B$240),"FOLHA DE PESSOAL",IF(X515='Tabelas auxiliares'!$A$240,"CUSTEIO",IF(X515='Tabelas auxiliares'!$A$239,"INVESTIMENTO","ERRO - VERIFICAR"))))</f>
        <v>CUSTEIO</v>
      </c>
      <c r="Z515" s="237">
        <v>459.11</v>
      </c>
      <c r="AA515" s="237">
        <v>459.11</v>
      </c>
      <c r="AB515" s="236"/>
      <c r="AC515" s="236"/>
    </row>
    <row r="516" spans="1:29" x14ac:dyDescent="0.25">
      <c r="A516" s="234" t="s">
        <v>459</v>
      </c>
      <c r="B516" t="s">
        <v>300</v>
      </c>
      <c r="C516" t="s">
        <v>460</v>
      </c>
      <c r="D516" t="s">
        <v>56</v>
      </c>
      <c r="E516" t="s">
        <v>105</v>
      </c>
      <c r="F516" s="33" t="str">
        <f>IFERROR(VLOOKUP(D516,'Tabelas auxiliares'!$A$3:$B$61,2,FALSE),"")</f>
        <v>PROAD - PASSAGENS * D.U.C</v>
      </c>
      <c r="G516" s="33" t="str">
        <f>IFERROR(VLOOKUP($B516,'Tabelas auxiliares'!$A$65:$C$102,2,FALSE),"")</f>
        <v/>
      </c>
      <c r="H516" s="33" t="str">
        <f>IFERROR(VLOOKUP($B516,'Tabelas auxiliares'!$A$65:$C$102,3,FALSE),"")</f>
        <v/>
      </c>
      <c r="I516" s="235" t="s">
        <v>464</v>
      </c>
      <c r="J516" s="235" t="s">
        <v>589</v>
      </c>
      <c r="K516" s="235" t="s">
        <v>590</v>
      </c>
      <c r="L516" s="235" t="s">
        <v>447</v>
      </c>
      <c r="M516" s="235" t="s">
        <v>153</v>
      </c>
      <c r="N516" s="235" t="s">
        <v>154</v>
      </c>
      <c r="O516" s="235" t="s">
        <v>155</v>
      </c>
      <c r="P516" s="235" t="s">
        <v>188</v>
      </c>
      <c r="Q516" s="235" t="s">
        <v>156</v>
      </c>
      <c r="R516" s="235" t="s">
        <v>153</v>
      </c>
      <c r="S516" s="235" t="s">
        <v>107</v>
      </c>
      <c r="T516" s="235" t="s">
        <v>152</v>
      </c>
      <c r="U516" s="235" t="s">
        <v>106</v>
      </c>
      <c r="V516" s="235" t="s">
        <v>408</v>
      </c>
      <c r="W516" s="235" t="s">
        <v>392</v>
      </c>
      <c r="X516" s="33" t="str">
        <f t="shared" ref="X516:X579" si="8">LEFT(V516,1)</f>
        <v>3</v>
      </c>
      <c r="Y516" s="33" t="str">
        <f>IF(T516="","",IF(AND(T516&lt;&gt;'Tabelas auxiliares'!$B$239,T516&lt;&gt;'Tabelas auxiliares'!$B$240),"FOLHA DE PESSOAL",IF(X516='Tabelas auxiliares'!$A$240,"CUSTEIO",IF(X516='Tabelas auxiliares'!$A$239,"INVESTIMENTO","ERRO - VERIFICAR"))))</f>
        <v>CUSTEIO</v>
      </c>
      <c r="Z516" s="237">
        <v>1880</v>
      </c>
      <c r="AA516" s="237">
        <v>1880</v>
      </c>
      <c r="AB516" s="236"/>
      <c r="AC516" s="236"/>
    </row>
    <row r="517" spans="1:29" x14ac:dyDescent="0.25">
      <c r="A517" s="234" t="s">
        <v>459</v>
      </c>
      <c r="B517" t="s">
        <v>300</v>
      </c>
      <c r="C517" t="s">
        <v>460</v>
      </c>
      <c r="D517" t="s">
        <v>56</v>
      </c>
      <c r="E517" t="s">
        <v>105</v>
      </c>
      <c r="F517" s="33" t="str">
        <f>IFERROR(VLOOKUP(D517,'Tabelas auxiliares'!$A$3:$B$61,2,FALSE),"")</f>
        <v>PROAD - PASSAGENS * D.U.C</v>
      </c>
      <c r="G517" s="33" t="str">
        <f>IFERROR(VLOOKUP($B517,'Tabelas auxiliares'!$A$65:$C$102,2,FALSE),"")</f>
        <v/>
      </c>
      <c r="H517" s="33" t="str">
        <f>IFERROR(VLOOKUP($B517,'Tabelas auxiliares'!$A$65:$C$102,3,FALSE),"")</f>
        <v/>
      </c>
      <c r="I517" s="235" t="s">
        <v>476</v>
      </c>
      <c r="J517" s="235" t="s">
        <v>583</v>
      </c>
      <c r="K517" s="235" t="s">
        <v>591</v>
      </c>
      <c r="L517" s="235" t="s">
        <v>224</v>
      </c>
      <c r="M517" s="235" t="s">
        <v>223</v>
      </c>
      <c r="N517" s="235" t="s">
        <v>154</v>
      </c>
      <c r="O517" s="235" t="s">
        <v>155</v>
      </c>
      <c r="P517" s="235" t="s">
        <v>188</v>
      </c>
      <c r="Q517" s="235" t="s">
        <v>156</v>
      </c>
      <c r="R517" s="235" t="s">
        <v>153</v>
      </c>
      <c r="S517" s="235" t="s">
        <v>462</v>
      </c>
      <c r="T517" s="235" t="s">
        <v>152</v>
      </c>
      <c r="U517" s="235" t="s">
        <v>106</v>
      </c>
      <c r="V517" s="235" t="s">
        <v>406</v>
      </c>
      <c r="W517" s="235" t="s">
        <v>390</v>
      </c>
      <c r="X517" s="33" t="str">
        <f t="shared" si="8"/>
        <v>3</v>
      </c>
      <c r="Y517" s="33" t="str">
        <f>IF(T517="","",IF(AND(T517&lt;&gt;'Tabelas auxiliares'!$B$239,T517&lt;&gt;'Tabelas auxiliares'!$B$240),"FOLHA DE PESSOAL",IF(X517='Tabelas auxiliares'!$A$240,"CUSTEIO",IF(X517='Tabelas auxiliares'!$A$239,"INVESTIMENTO","ERRO - VERIFICAR"))))</f>
        <v>CUSTEIO</v>
      </c>
      <c r="Z517" s="237">
        <v>19666.64</v>
      </c>
      <c r="AA517" s="237">
        <v>19666.64</v>
      </c>
      <c r="AB517" s="236"/>
      <c r="AC517" s="236"/>
    </row>
    <row r="518" spans="1:29" x14ac:dyDescent="0.25">
      <c r="A518" s="234" t="s">
        <v>459</v>
      </c>
      <c r="B518" t="s">
        <v>300</v>
      </c>
      <c r="C518" t="s">
        <v>460</v>
      </c>
      <c r="D518" t="s">
        <v>56</v>
      </c>
      <c r="E518" t="s">
        <v>105</v>
      </c>
      <c r="F518" s="33" t="str">
        <f>IFERROR(VLOOKUP(D518,'Tabelas auxiliares'!$A$3:$B$61,2,FALSE),"")</f>
        <v>PROAD - PASSAGENS * D.U.C</v>
      </c>
      <c r="G518" s="33" t="str">
        <f>IFERROR(VLOOKUP($B518,'Tabelas auxiliares'!$A$65:$C$102,2,FALSE),"")</f>
        <v/>
      </c>
      <c r="H518" s="33" t="str">
        <f>IFERROR(VLOOKUP($B518,'Tabelas auxiliares'!$A$65:$C$102,3,FALSE),"")</f>
        <v/>
      </c>
      <c r="I518" s="235" t="s">
        <v>492</v>
      </c>
      <c r="J518" s="235" t="s">
        <v>592</v>
      </c>
      <c r="K518" s="235" t="s">
        <v>593</v>
      </c>
      <c r="L518" s="235" t="s">
        <v>224</v>
      </c>
      <c r="M518" s="235" t="s">
        <v>223</v>
      </c>
      <c r="N518" s="235" t="s">
        <v>154</v>
      </c>
      <c r="O518" s="235" t="s">
        <v>155</v>
      </c>
      <c r="P518" s="235" t="s">
        <v>188</v>
      </c>
      <c r="Q518" s="235" t="s">
        <v>156</v>
      </c>
      <c r="R518" s="235" t="s">
        <v>153</v>
      </c>
      <c r="S518" s="235" t="s">
        <v>462</v>
      </c>
      <c r="T518" s="235" t="s">
        <v>152</v>
      </c>
      <c r="U518" s="235" t="s">
        <v>106</v>
      </c>
      <c r="V518" s="235" t="s">
        <v>407</v>
      </c>
      <c r="W518" s="235" t="s">
        <v>391</v>
      </c>
      <c r="X518" s="33" t="str">
        <f t="shared" si="8"/>
        <v>3</v>
      </c>
      <c r="Y518" s="33" t="str">
        <f>IF(T518="","",IF(AND(T518&lt;&gt;'Tabelas auxiliares'!$B$239,T518&lt;&gt;'Tabelas auxiliares'!$B$240),"FOLHA DE PESSOAL",IF(X518='Tabelas auxiliares'!$A$240,"CUSTEIO",IF(X518='Tabelas auxiliares'!$A$239,"INVESTIMENTO","ERRO - VERIFICAR"))))</f>
        <v>CUSTEIO</v>
      </c>
      <c r="Z518" s="237">
        <v>8225.57</v>
      </c>
      <c r="AA518" s="237">
        <v>1471.28</v>
      </c>
      <c r="AB518" s="236"/>
      <c r="AC518" s="237">
        <v>6754.29</v>
      </c>
    </row>
    <row r="519" spans="1:29" x14ac:dyDescent="0.25">
      <c r="A519" s="234" t="s">
        <v>459</v>
      </c>
      <c r="B519" t="s">
        <v>300</v>
      </c>
      <c r="C519" t="s">
        <v>460</v>
      </c>
      <c r="D519" t="s">
        <v>56</v>
      </c>
      <c r="E519" t="s">
        <v>105</v>
      </c>
      <c r="F519" s="33" t="str">
        <f>IFERROR(VLOOKUP(D519,'Tabelas auxiliares'!$A$3:$B$61,2,FALSE),"")</f>
        <v>PROAD - PASSAGENS * D.U.C</v>
      </c>
      <c r="G519" s="33" t="str">
        <f>IFERROR(VLOOKUP($B519,'Tabelas auxiliares'!$A$65:$C$102,2,FALSE),"")</f>
        <v/>
      </c>
      <c r="H519" s="33" t="str">
        <f>IFERROR(VLOOKUP($B519,'Tabelas auxiliares'!$A$65:$C$102,3,FALSE),"")</f>
        <v/>
      </c>
      <c r="I519" s="235" t="s">
        <v>463</v>
      </c>
      <c r="J519" s="235" t="s">
        <v>587</v>
      </c>
      <c r="K519" s="235" t="s">
        <v>594</v>
      </c>
      <c r="L519" s="235" t="s">
        <v>446</v>
      </c>
      <c r="M519" s="235" t="s">
        <v>153</v>
      </c>
      <c r="N519" s="235" t="s">
        <v>154</v>
      </c>
      <c r="O519" s="235" t="s">
        <v>155</v>
      </c>
      <c r="P519" s="235" t="s">
        <v>188</v>
      </c>
      <c r="Q519" s="235" t="s">
        <v>156</v>
      </c>
      <c r="R519" s="235" t="s">
        <v>153</v>
      </c>
      <c r="S519" s="235" t="s">
        <v>462</v>
      </c>
      <c r="T519" s="235" t="s">
        <v>152</v>
      </c>
      <c r="U519" s="235" t="s">
        <v>106</v>
      </c>
      <c r="V519" s="235" t="s">
        <v>408</v>
      </c>
      <c r="W519" s="235" t="s">
        <v>392</v>
      </c>
      <c r="X519" s="33" t="str">
        <f t="shared" si="8"/>
        <v>3</v>
      </c>
      <c r="Y519" s="33" t="str">
        <f>IF(T519="","",IF(AND(T519&lt;&gt;'Tabelas auxiliares'!$B$239,T519&lt;&gt;'Tabelas auxiliares'!$B$240),"FOLHA DE PESSOAL",IF(X519='Tabelas auxiliares'!$A$240,"CUSTEIO",IF(X519='Tabelas auxiliares'!$A$239,"INVESTIMENTO","ERRO - VERIFICAR"))))</f>
        <v>CUSTEIO</v>
      </c>
      <c r="Z519" s="237">
        <v>2559.12</v>
      </c>
      <c r="AA519" s="237">
        <v>2559.12</v>
      </c>
      <c r="AB519" s="236"/>
      <c r="AC519" s="236"/>
    </row>
    <row r="520" spans="1:29" x14ac:dyDescent="0.25">
      <c r="F520" s="33" t="str">
        <f>IFERROR(VLOOKUP(D520,'Tabelas auxiliares'!$A$3:$B$61,2,FALSE),"")</f>
        <v/>
      </c>
      <c r="G520" s="33" t="str">
        <f>IFERROR(VLOOKUP($B520,'Tabelas auxiliares'!$A$65:$C$102,2,FALSE),"")</f>
        <v/>
      </c>
      <c r="H520" s="33" t="str">
        <f>IFERROR(VLOOKUP($B520,'Tabelas auxiliares'!$A$65:$C$102,3,FALSE),"")</f>
        <v/>
      </c>
      <c r="X520" s="33" t="str">
        <f t="shared" si="8"/>
        <v/>
      </c>
      <c r="Y520" s="33" t="str">
        <f>IF(T520="","",IF(AND(T520&lt;&gt;'Tabelas auxiliares'!$B$239,T520&lt;&gt;'Tabelas auxiliares'!$B$240),"FOLHA DE PESSOAL",IF(X520='Tabelas auxiliares'!$A$240,"CUSTEIO",IF(X520='Tabelas auxiliares'!$A$239,"INVESTIMENTO","ERRO - VERIFICAR"))))</f>
        <v/>
      </c>
      <c r="Z520" s="47"/>
    </row>
    <row r="521" spans="1:29" x14ac:dyDescent="0.25">
      <c r="F521" s="33" t="str">
        <f>IFERROR(VLOOKUP(D521,'Tabelas auxiliares'!$A$3:$B$61,2,FALSE),"")</f>
        <v/>
      </c>
      <c r="G521" s="33" t="str">
        <f>IFERROR(VLOOKUP($B521,'Tabelas auxiliares'!$A$65:$C$102,2,FALSE),"")</f>
        <v/>
      </c>
      <c r="H521" s="33" t="str">
        <f>IFERROR(VLOOKUP($B521,'Tabelas auxiliares'!$A$65:$C$102,3,FALSE),"")</f>
        <v/>
      </c>
      <c r="X521" s="33" t="str">
        <f t="shared" si="8"/>
        <v/>
      </c>
      <c r="Y521" s="33" t="str">
        <f>IF(T521="","",IF(AND(T521&lt;&gt;'Tabelas auxiliares'!$B$239,T521&lt;&gt;'Tabelas auxiliares'!$B$240),"FOLHA DE PESSOAL",IF(X521='Tabelas auxiliares'!$A$240,"CUSTEIO",IF(X521='Tabelas auxiliares'!$A$239,"INVESTIMENTO","ERRO - VERIFICAR"))))</f>
        <v/>
      </c>
      <c r="Z521" s="47"/>
    </row>
    <row r="522" spans="1:29" x14ac:dyDescent="0.25">
      <c r="F522" s="33" t="str">
        <f>IFERROR(VLOOKUP(D522,'Tabelas auxiliares'!$A$3:$B$61,2,FALSE),"")</f>
        <v/>
      </c>
      <c r="G522" s="33" t="str">
        <f>IFERROR(VLOOKUP($B522,'Tabelas auxiliares'!$A$65:$C$102,2,FALSE),"")</f>
        <v/>
      </c>
      <c r="H522" s="33" t="str">
        <f>IFERROR(VLOOKUP($B522,'Tabelas auxiliares'!$A$65:$C$102,3,FALSE),"")</f>
        <v/>
      </c>
      <c r="X522" s="33" t="str">
        <f t="shared" si="8"/>
        <v/>
      </c>
      <c r="Y522" s="33" t="str">
        <f>IF(T522="","",IF(AND(T522&lt;&gt;'Tabelas auxiliares'!$B$239,T522&lt;&gt;'Tabelas auxiliares'!$B$240),"FOLHA DE PESSOAL",IF(X522='Tabelas auxiliares'!$A$240,"CUSTEIO",IF(X522='Tabelas auxiliares'!$A$239,"INVESTIMENTO","ERRO - VERIFICAR"))))</f>
        <v/>
      </c>
      <c r="Z522" s="47"/>
    </row>
    <row r="523" spans="1:29" x14ac:dyDescent="0.25">
      <c r="F523" s="33" t="str">
        <f>IFERROR(VLOOKUP(D523,'Tabelas auxiliares'!$A$3:$B$61,2,FALSE),"")</f>
        <v/>
      </c>
      <c r="G523" s="33" t="str">
        <f>IFERROR(VLOOKUP($B523,'Tabelas auxiliares'!$A$65:$C$102,2,FALSE),"")</f>
        <v/>
      </c>
      <c r="H523" s="33" t="str">
        <f>IFERROR(VLOOKUP($B523,'Tabelas auxiliares'!$A$65:$C$102,3,FALSE),"")</f>
        <v/>
      </c>
      <c r="X523" s="33" t="str">
        <f t="shared" si="8"/>
        <v/>
      </c>
      <c r="Y523" s="33" t="str">
        <f>IF(T523="","",IF(AND(T523&lt;&gt;'Tabelas auxiliares'!$B$239,T523&lt;&gt;'Tabelas auxiliares'!$B$240),"FOLHA DE PESSOAL",IF(X523='Tabelas auxiliares'!$A$240,"CUSTEIO",IF(X523='Tabelas auxiliares'!$A$239,"INVESTIMENTO","ERRO - VERIFICAR"))))</f>
        <v/>
      </c>
      <c r="Z523" s="47"/>
    </row>
    <row r="524" spans="1:29" x14ac:dyDescent="0.25">
      <c r="F524" s="33" t="str">
        <f>IFERROR(VLOOKUP(D524,'Tabelas auxiliares'!$A$3:$B$61,2,FALSE),"")</f>
        <v/>
      </c>
      <c r="G524" s="33" t="str">
        <f>IFERROR(VLOOKUP($B524,'Tabelas auxiliares'!$A$65:$C$102,2,FALSE),"")</f>
        <v/>
      </c>
      <c r="H524" s="33" t="str">
        <f>IFERROR(VLOOKUP($B524,'Tabelas auxiliares'!$A$65:$C$102,3,FALSE),"")</f>
        <v/>
      </c>
      <c r="X524" s="33" t="str">
        <f t="shared" si="8"/>
        <v/>
      </c>
      <c r="Y524" s="33" t="str">
        <f>IF(T524="","",IF(AND(T524&lt;&gt;'Tabelas auxiliares'!$B$239,T524&lt;&gt;'Tabelas auxiliares'!$B$240),"FOLHA DE PESSOAL",IF(X524='Tabelas auxiliares'!$A$240,"CUSTEIO",IF(X524='Tabelas auxiliares'!$A$239,"INVESTIMENTO","ERRO - VERIFICAR"))))</f>
        <v/>
      </c>
      <c r="Z524" s="47"/>
    </row>
    <row r="525" spans="1:29" x14ac:dyDescent="0.25">
      <c r="F525" s="33" t="str">
        <f>IFERROR(VLOOKUP(D525,'Tabelas auxiliares'!$A$3:$B$61,2,FALSE),"")</f>
        <v/>
      </c>
      <c r="G525" s="33" t="str">
        <f>IFERROR(VLOOKUP($B525,'Tabelas auxiliares'!$A$65:$C$102,2,FALSE),"")</f>
        <v/>
      </c>
      <c r="H525" s="33" t="str">
        <f>IFERROR(VLOOKUP($B525,'Tabelas auxiliares'!$A$65:$C$102,3,FALSE),"")</f>
        <v/>
      </c>
      <c r="X525" s="33" t="str">
        <f t="shared" si="8"/>
        <v/>
      </c>
      <c r="Y525" s="33" t="str">
        <f>IF(T525="","",IF(AND(T525&lt;&gt;'Tabelas auxiliares'!$B$239,T525&lt;&gt;'Tabelas auxiliares'!$B$240),"FOLHA DE PESSOAL",IF(X525='Tabelas auxiliares'!$A$240,"CUSTEIO",IF(X525='Tabelas auxiliares'!$A$239,"INVESTIMENTO","ERRO - VERIFICAR"))))</f>
        <v/>
      </c>
      <c r="Z525" s="47"/>
    </row>
    <row r="526" spans="1:29" x14ac:dyDescent="0.25">
      <c r="F526" s="33" t="str">
        <f>IFERROR(VLOOKUP(D526,'Tabelas auxiliares'!$A$3:$B$61,2,FALSE),"")</f>
        <v/>
      </c>
      <c r="G526" s="33" t="str">
        <f>IFERROR(VLOOKUP($B526,'Tabelas auxiliares'!$A$65:$C$102,2,FALSE),"")</f>
        <v/>
      </c>
      <c r="H526" s="33" t="str">
        <f>IFERROR(VLOOKUP($B526,'Tabelas auxiliares'!$A$65:$C$102,3,FALSE),"")</f>
        <v/>
      </c>
      <c r="X526" s="33" t="str">
        <f t="shared" si="8"/>
        <v/>
      </c>
      <c r="Y526" s="33" t="str">
        <f>IF(T526="","",IF(AND(T526&lt;&gt;'Tabelas auxiliares'!$B$239,T526&lt;&gt;'Tabelas auxiliares'!$B$240),"FOLHA DE PESSOAL",IF(X526='Tabelas auxiliares'!$A$240,"CUSTEIO",IF(X526='Tabelas auxiliares'!$A$239,"INVESTIMENTO","ERRO - VERIFICAR"))))</f>
        <v/>
      </c>
      <c r="Z526" s="47"/>
    </row>
    <row r="527" spans="1:29" x14ac:dyDescent="0.25">
      <c r="F527" s="33" t="str">
        <f>IFERROR(VLOOKUP(D527,'Tabelas auxiliares'!$A$3:$B$61,2,FALSE),"")</f>
        <v/>
      </c>
      <c r="G527" s="33" t="str">
        <f>IFERROR(VLOOKUP($B527,'Tabelas auxiliares'!$A$65:$C$102,2,FALSE),"")</f>
        <v/>
      </c>
      <c r="H527" s="33" t="str">
        <f>IFERROR(VLOOKUP($B527,'Tabelas auxiliares'!$A$65:$C$102,3,FALSE),"")</f>
        <v/>
      </c>
      <c r="X527" s="33" t="str">
        <f t="shared" si="8"/>
        <v/>
      </c>
      <c r="Y527" s="33" t="str">
        <f>IF(T527="","",IF(AND(T527&lt;&gt;'Tabelas auxiliares'!$B$239,T527&lt;&gt;'Tabelas auxiliares'!$B$240),"FOLHA DE PESSOAL",IF(X527='Tabelas auxiliares'!$A$240,"CUSTEIO",IF(X527='Tabelas auxiliares'!$A$239,"INVESTIMENTO","ERRO - VERIFICAR"))))</f>
        <v/>
      </c>
      <c r="Z527" s="47"/>
    </row>
    <row r="528" spans="1:29" x14ac:dyDescent="0.25">
      <c r="F528" s="33" t="str">
        <f>IFERROR(VLOOKUP(D528,'Tabelas auxiliares'!$A$3:$B$61,2,FALSE),"")</f>
        <v/>
      </c>
      <c r="G528" s="33" t="str">
        <f>IFERROR(VLOOKUP($B528,'Tabelas auxiliares'!$A$65:$C$102,2,FALSE),"")</f>
        <v/>
      </c>
      <c r="H528" s="33" t="str">
        <f>IFERROR(VLOOKUP($B528,'Tabelas auxiliares'!$A$65:$C$102,3,FALSE),"")</f>
        <v/>
      </c>
      <c r="X528" s="33" t="str">
        <f t="shared" si="8"/>
        <v/>
      </c>
      <c r="Y528" s="33" t="str">
        <f>IF(T528="","",IF(AND(T528&lt;&gt;'Tabelas auxiliares'!$B$239,T528&lt;&gt;'Tabelas auxiliares'!$B$240),"FOLHA DE PESSOAL",IF(X528='Tabelas auxiliares'!$A$240,"CUSTEIO",IF(X528='Tabelas auxiliares'!$A$239,"INVESTIMENTO","ERRO - VERIFICAR"))))</f>
        <v/>
      </c>
      <c r="Z528" s="47"/>
    </row>
    <row r="529" spans="6:26" x14ac:dyDescent="0.25">
      <c r="F529" s="33" t="str">
        <f>IFERROR(VLOOKUP(D529,'Tabelas auxiliares'!$A$3:$B$61,2,FALSE),"")</f>
        <v/>
      </c>
      <c r="G529" s="33" t="str">
        <f>IFERROR(VLOOKUP($B529,'Tabelas auxiliares'!$A$65:$C$102,2,FALSE),"")</f>
        <v/>
      </c>
      <c r="H529" s="33" t="str">
        <f>IFERROR(VLOOKUP($B529,'Tabelas auxiliares'!$A$65:$C$102,3,FALSE),"")</f>
        <v/>
      </c>
      <c r="X529" s="33" t="str">
        <f t="shared" si="8"/>
        <v/>
      </c>
      <c r="Y529" s="33" t="str">
        <f>IF(T529="","",IF(AND(T529&lt;&gt;'Tabelas auxiliares'!$B$239,T529&lt;&gt;'Tabelas auxiliares'!$B$240),"FOLHA DE PESSOAL",IF(X529='Tabelas auxiliares'!$A$240,"CUSTEIO",IF(X529='Tabelas auxiliares'!$A$239,"INVESTIMENTO","ERRO - VERIFICAR"))))</f>
        <v/>
      </c>
      <c r="Z529" s="47"/>
    </row>
    <row r="530" spans="6:26" x14ac:dyDescent="0.25">
      <c r="F530" s="33" t="str">
        <f>IFERROR(VLOOKUP(D530,'Tabelas auxiliares'!$A$3:$B$61,2,FALSE),"")</f>
        <v/>
      </c>
      <c r="G530" s="33" t="str">
        <f>IFERROR(VLOOKUP($B530,'Tabelas auxiliares'!$A$65:$C$102,2,FALSE),"")</f>
        <v/>
      </c>
      <c r="H530" s="33" t="str">
        <f>IFERROR(VLOOKUP($B530,'Tabelas auxiliares'!$A$65:$C$102,3,FALSE),"")</f>
        <v/>
      </c>
      <c r="X530" s="33" t="str">
        <f t="shared" si="8"/>
        <v/>
      </c>
      <c r="Y530" s="33" t="str">
        <f>IF(T530="","",IF(AND(T530&lt;&gt;'Tabelas auxiliares'!$B$239,T530&lt;&gt;'Tabelas auxiliares'!$B$240),"FOLHA DE PESSOAL",IF(X530='Tabelas auxiliares'!$A$240,"CUSTEIO",IF(X530='Tabelas auxiliares'!$A$239,"INVESTIMENTO","ERRO - VERIFICAR"))))</f>
        <v/>
      </c>
      <c r="Z530" s="47"/>
    </row>
    <row r="531" spans="6:26" x14ac:dyDescent="0.25">
      <c r="F531" s="33" t="str">
        <f>IFERROR(VLOOKUP(D531,'Tabelas auxiliares'!$A$3:$B$61,2,FALSE),"")</f>
        <v/>
      </c>
      <c r="G531" s="33" t="str">
        <f>IFERROR(VLOOKUP($B531,'Tabelas auxiliares'!$A$65:$C$102,2,FALSE),"")</f>
        <v/>
      </c>
      <c r="H531" s="33" t="str">
        <f>IFERROR(VLOOKUP($B531,'Tabelas auxiliares'!$A$65:$C$102,3,FALSE),"")</f>
        <v/>
      </c>
      <c r="X531" s="33" t="str">
        <f t="shared" si="8"/>
        <v/>
      </c>
      <c r="Y531" s="33" t="str">
        <f>IF(T531="","",IF(AND(T531&lt;&gt;'Tabelas auxiliares'!$B$239,T531&lt;&gt;'Tabelas auxiliares'!$B$240),"FOLHA DE PESSOAL",IF(X531='Tabelas auxiliares'!$A$240,"CUSTEIO",IF(X531='Tabelas auxiliares'!$A$239,"INVESTIMENTO","ERRO - VERIFICAR"))))</f>
        <v/>
      </c>
      <c r="Z531" s="47"/>
    </row>
    <row r="532" spans="6:26" x14ac:dyDescent="0.25">
      <c r="F532" s="33" t="str">
        <f>IFERROR(VLOOKUP(D532,'Tabelas auxiliares'!$A$3:$B$61,2,FALSE),"")</f>
        <v/>
      </c>
      <c r="G532" s="33" t="str">
        <f>IFERROR(VLOOKUP($B532,'Tabelas auxiliares'!$A$65:$C$102,2,FALSE),"")</f>
        <v/>
      </c>
      <c r="H532" s="33" t="str">
        <f>IFERROR(VLOOKUP($B532,'Tabelas auxiliares'!$A$65:$C$102,3,FALSE),"")</f>
        <v/>
      </c>
      <c r="X532" s="33" t="str">
        <f t="shared" si="8"/>
        <v/>
      </c>
      <c r="Y532" s="33" t="str">
        <f>IF(T532="","",IF(AND(T532&lt;&gt;'Tabelas auxiliares'!$B$239,T532&lt;&gt;'Tabelas auxiliares'!$B$240),"FOLHA DE PESSOAL",IF(X532='Tabelas auxiliares'!$A$240,"CUSTEIO",IF(X532='Tabelas auxiliares'!$A$239,"INVESTIMENTO","ERRO - VERIFICAR"))))</f>
        <v/>
      </c>
      <c r="Z532" s="47"/>
    </row>
    <row r="533" spans="6:26" x14ac:dyDescent="0.25">
      <c r="F533" s="33" t="str">
        <f>IFERROR(VLOOKUP(D533,'Tabelas auxiliares'!$A$3:$B$61,2,FALSE),"")</f>
        <v/>
      </c>
      <c r="G533" s="33" t="str">
        <f>IFERROR(VLOOKUP($B533,'Tabelas auxiliares'!$A$65:$C$102,2,FALSE),"")</f>
        <v/>
      </c>
      <c r="H533" s="33" t="str">
        <f>IFERROR(VLOOKUP($B533,'Tabelas auxiliares'!$A$65:$C$102,3,FALSE),"")</f>
        <v/>
      </c>
      <c r="X533" s="33" t="str">
        <f t="shared" si="8"/>
        <v/>
      </c>
      <c r="Y533" s="33" t="str">
        <f>IF(T533="","",IF(AND(T533&lt;&gt;'Tabelas auxiliares'!$B$239,T533&lt;&gt;'Tabelas auxiliares'!$B$240),"FOLHA DE PESSOAL",IF(X533='Tabelas auxiliares'!$A$240,"CUSTEIO",IF(X533='Tabelas auxiliares'!$A$239,"INVESTIMENTO","ERRO - VERIFICAR"))))</f>
        <v/>
      </c>
      <c r="Z533" s="47"/>
    </row>
    <row r="534" spans="6:26" x14ac:dyDescent="0.25">
      <c r="F534" s="33" t="str">
        <f>IFERROR(VLOOKUP(D534,'Tabelas auxiliares'!$A$3:$B$61,2,FALSE),"")</f>
        <v/>
      </c>
      <c r="G534" s="33" t="str">
        <f>IFERROR(VLOOKUP($B534,'Tabelas auxiliares'!$A$65:$C$102,2,FALSE),"")</f>
        <v/>
      </c>
      <c r="H534" s="33" t="str">
        <f>IFERROR(VLOOKUP($B534,'Tabelas auxiliares'!$A$65:$C$102,3,FALSE),"")</f>
        <v/>
      </c>
      <c r="X534" s="33" t="str">
        <f t="shared" si="8"/>
        <v/>
      </c>
      <c r="Y534" s="33" t="str">
        <f>IF(T534="","",IF(AND(T534&lt;&gt;'Tabelas auxiliares'!$B$239,T534&lt;&gt;'Tabelas auxiliares'!$B$240),"FOLHA DE PESSOAL",IF(X534='Tabelas auxiliares'!$A$240,"CUSTEIO",IF(X534='Tabelas auxiliares'!$A$239,"INVESTIMENTO","ERRO - VERIFICAR"))))</f>
        <v/>
      </c>
      <c r="Z534" s="47"/>
    </row>
    <row r="535" spans="6:26" x14ac:dyDescent="0.25">
      <c r="F535" s="33" t="str">
        <f>IFERROR(VLOOKUP(D535,'Tabelas auxiliares'!$A$3:$B$61,2,FALSE),"")</f>
        <v/>
      </c>
      <c r="G535" s="33" t="str">
        <f>IFERROR(VLOOKUP($B535,'Tabelas auxiliares'!$A$65:$C$102,2,FALSE),"")</f>
        <v/>
      </c>
      <c r="H535" s="33" t="str">
        <f>IFERROR(VLOOKUP($B535,'Tabelas auxiliares'!$A$65:$C$102,3,FALSE),"")</f>
        <v/>
      </c>
      <c r="X535" s="33" t="str">
        <f t="shared" si="8"/>
        <v/>
      </c>
      <c r="Y535" s="33" t="str">
        <f>IF(T535="","",IF(AND(T535&lt;&gt;'Tabelas auxiliares'!$B$239,T535&lt;&gt;'Tabelas auxiliares'!$B$240),"FOLHA DE PESSOAL",IF(X535='Tabelas auxiliares'!$A$240,"CUSTEIO",IF(X535='Tabelas auxiliares'!$A$239,"INVESTIMENTO","ERRO - VERIFICAR"))))</f>
        <v/>
      </c>
      <c r="Z535" s="47"/>
    </row>
    <row r="536" spans="6:26" x14ac:dyDescent="0.25">
      <c r="F536" s="33" t="str">
        <f>IFERROR(VLOOKUP(D536,'Tabelas auxiliares'!$A$3:$B$61,2,FALSE),"")</f>
        <v/>
      </c>
      <c r="G536" s="33" t="str">
        <f>IFERROR(VLOOKUP($B536,'Tabelas auxiliares'!$A$65:$C$102,2,FALSE),"")</f>
        <v/>
      </c>
      <c r="H536" s="33" t="str">
        <f>IFERROR(VLOOKUP($B536,'Tabelas auxiliares'!$A$65:$C$102,3,FALSE),"")</f>
        <v/>
      </c>
      <c r="X536" s="33" t="str">
        <f t="shared" si="8"/>
        <v/>
      </c>
      <c r="Y536" s="33" t="str">
        <f>IF(T536="","",IF(AND(T536&lt;&gt;'Tabelas auxiliares'!$B$239,T536&lt;&gt;'Tabelas auxiliares'!$B$240),"FOLHA DE PESSOAL",IF(X536='Tabelas auxiliares'!$A$240,"CUSTEIO",IF(X536='Tabelas auxiliares'!$A$239,"INVESTIMENTO","ERRO - VERIFICAR"))))</f>
        <v/>
      </c>
      <c r="Z536" s="47"/>
    </row>
    <row r="537" spans="6:26" x14ac:dyDescent="0.25">
      <c r="F537" s="33" t="str">
        <f>IFERROR(VLOOKUP(D537,'Tabelas auxiliares'!$A$3:$B$61,2,FALSE),"")</f>
        <v/>
      </c>
      <c r="G537" s="33" t="str">
        <f>IFERROR(VLOOKUP($B537,'Tabelas auxiliares'!$A$65:$C$102,2,FALSE),"")</f>
        <v/>
      </c>
      <c r="H537" s="33" t="str">
        <f>IFERROR(VLOOKUP($B537,'Tabelas auxiliares'!$A$65:$C$102,3,FALSE),"")</f>
        <v/>
      </c>
      <c r="X537" s="33" t="str">
        <f t="shared" si="8"/>
        <v/>
      </c>
      <c r="Y537" s="33" t="str">
        <f>IF(T537="","",IF(AND(T537&lt;&gt;'Tabelas auxiliares'!$B$239,T537&lt;&gt;'Tabelas auxiliares'!$B$240),"FOLHA DE PESSOAL",IF(X537='Tabelas auxiliares'!$A$240,"CUSTEIO",IF(X537='Tabelas auxiliares'!$A$239,"INVESTIMENTO","ERRO - VERIFICAR"))))</f>
        <v/>
      </c>
      <c r="Z537" s="47"/>
    </row>
    <row r="538" spans="6:26" x14ac:dyDescent="0.25">
      <c r="F538" s="33" t="str">
        <f>IFERROR(VLOOKUP(D538,'Tabelas auxiliares'!$A$3:$B$61,2,FALSE),"")</f>
        <v/>
      </c>
      <c r="G538" s="33" t="str">
        <f>IFERROR(VLOOKUP($B538,'Tabelas auxiliares'!$A$65:$C$102,2,FALSE),"")</f>
        <v/>
      </c>
      <c r="H538" s="33" t="str">
        <f>IFERROR(VLOOKUP($B538,'Tabelas auxiliares'!$A$65:$C$102,3,FALSE),"")</f>
        <v/>
      </c>
      <c r="X538" s="33" t="str">
        <f t="shared" si="8"/>
        <v/>
      </c>
      <c r="Y538" s="33" t="str">
        <f>IF(T538="","",IF(AND(T538&lt;&gt;'Tabelas auxiliares'!$B$239,T538&lt;&gt;'Tabelas auxiliares'!$B$240),"FOLHA DE PESSOAL",IF(X538='Tabelas auxiliares'!$A$240,"CUSTEIO",IF(X538='Tabelas auxiliares'!$A$239,"INVESTIMENTO","ERRO - VERIFICAR"))))</f>
        <v/>
      </c>
      <c r="Z538" s="47"/>
    </row>
    <row r="539" spans="6:26" x14ac:dyDescent="0.25">
      <c r="F539" s="33" t="str">
        <f>IFERROR(VLOOKUP(D539,'Tabelas auxiliares'!$A$3:$B$61,2,FALSE),"")</f>
        <v/>
      </c>
      <c r="G539" s="33" t="str">
        <f>IFERROR(VLOOKUP($B539,'Tabelas auxiliares'!$A$65:$C$102,2,FALSE),"")</f>
        <v/>
      </c>
      <c r="H539" s="33" t="str">
        <f>IFERROR(VLOOKUP($B539,'Tabelas auxiliares'!$A$65:$C$102,3,FALSE),"")</f>
        <v/>
      </c>
      <c r="X539" s="33" t="str">
        <f t="shared" si="8"/>
        <v/>
      </c>
      <c r="Y539" s="33" t="str">
        <f>IF(T539="","",IF(AND(T539&lt;&gt;'Tabelas auxiliares'!$B$239,T539&lt;&gt;'Tabelas auxiliares'!$B$240),"FOLHA DE PESSOAL",IF(X539='Tabelas auxiliares'!$A$240,"CUSTEIO",IF(X539='Tabelas auxiliares'!$A$239,"INVESTIMENTO","ERRO - VERIFICAR"))))</f>
        <v/>
      </c>
      <c r="Z539" s="47"/>
    </row>
    <row r="540" spans="6:26" x14ac:dyDescent="0.25">
      <c r="F540" s="33" t="str">
        <f>IFERROR(VLOOKUP(D540,'Tabelas auxiliares'!$A$3:$B$61,2,FALSE),"")</f>
        <v/>
      </c>
      <c r="G540" s="33" t="str">
        <f>IFERROR(VLOOKUP($B540,'Tabelas auxiliares'!$A$65:$C$102,2,FALSE),"")</f>
        <v/>
      </c>
      <c r="H540" s="33" t="str">
        <f>IFERROR(VLOOKUP($B540,'Tabelas auxiliares'!$A$65:$C$102,3,FALSE),"")</f>
        <v/>
      </c>
      <c r="X540" s="33" t="str">
        <f t="shared" si="8"/>
        <v/>
      </c>
      <c r="Y540" s="33" t="str">
        <f>IF(T540="","",IF(AND(T540&lt;&gt;'Tabelas auxiliares'!$B$239,T540&lt;&gt;'Tabelas auxiliares'!$B$240),"FOLHA DE PESSOAL",IF(X540='Tabelas auxiliares'!$A$240,"CUSTEIO",IF(X540='Tabelas auxiliares'!$A$239,"INVESTIMENTO","ERRO - VERIFICAR"))))</f>
        <v/>
      </c>
      <c r="Z540" s="47"/>
    </row>
    <row r="541" spans="6:26" x14ac:dyDescent="0.25">
      <c r="F541" s="33" t="str">
        <f>IFERROR(VLOOKUP(D541,'Tabelas auxiliares'!$A$3:$B$61,2,FALSE),"")</f>
        <v/>
      </c>
      <c r="G541" s="33" t="str">
        <f>IFERROR(VLOOKUP($B541,'Tabelas auxiliares'!$A$65:$C$102,2,FALSE),"")</f>
        <v/>
      </c>
      <c r="H541" s="33" t="str">
        <f>IFERROR(VLOOKUP($B541,'Tabelas auxiliares'!$A$65:$C$102,3,FALSE),"")</f>
        <v/>
      </c>
      <c r="X541" s="33" t="str">
        <f t="shared" si="8"/>
        <v/>
      </c>
      <c r="Y541" s="33" t="str">
        <f>IF(T541="","",IF(AND(T541&lt;&gt;'Tabelas auxiliares'!$B$239,T541&lt;&gt;'Tabelas auxiliares'!$B$240),"FOLHA DE PESSOAL",IF(X541='Tabelas auxiliares'!$A$240,"CUSTEIO",IF(X541='Tabelas auxiliares'!$A$239,"INVESTIMENTO","ERRO - VERIFICAR"))))</f>
        <v/>
      </c>
      <c r="Z541" s="47"/>
    </row>
    <row r="542" spans="6:26" x14ac:dyDescent="0.25">
      <c r="F542" s="33" t="str">
        <f>IFERROR(VLOOKUP(D542,'Tabelas auxiliares'!$A$3:$B$61,2,FALSE),"")</f>
        <v/>
      </c>
      <c r="G542" s="33" t="str">
        <f>IFERROR(VLOOKUP($B542,'Tabelas auxiliares'!$A$65:$C$102,2,FALSE),"")</f>
        <v/>
      </c>
      <c r="H542" s="33" t="str">
        <f>IFERROR(VLOOKUP($B542,'Tabelas auxiliares'!$A$65:$C$102,3,FALSE),"")</f>
        <v/>
      </c>
      <c r="X542" s="33" t="str">
        <f t="shared" si="8"/>
        <v/>
      </c>
      <c r="Y542" s="33" t="str">
        <f>IF(T542="","",IF(AND(T542&lt;&gt;'Tabelas auxiliares'!$B$239,T542&lt;&gt;'Tabelas auxiliares'!$B$240),"FOLHA DE PESSOAL",IF(X542='Tabelas auxiliares'!$A$240,"CUSTEIO",IF(X542='Tabelas auxiliares'!$A$239,"INVESTIMENTO","ERRO - VERIFICAR"))))</f>
        <v/>
      </c>
      <c r="Z542" s="47"/>
    </row>
    <row r="543" spans="6:26" x14ac:dyDescent="0.25">
      <c r="F543" s="33" t="str">
        <f>IFERROR(VLOOKUP(D543,'Tabelas auxiliares'!$A$3:$B$61,2,FALSE),"")</f>
        <v/>
      </c>
      <c r="G543" s="33" t="str">
        <f>IFERROR(VLOOKUP($B543,'Tabelas auxiliares'!$A$65:$C$102,2,FALSE),"")</f>
        <v/>
      </c>
      <c r="H543" s="33" t="str">
        <f>IFERROR(VLOOKUP($B543,'Tabelas auxiliares'!$A$65:$C$102,3,FALSE),"")</f>
        <v/>
      </c>
      <c r="X543" s="33" t="str">
        <f t="shared" si="8"/>
        <v/>
      </c>
      <c r="Y543" s="33" t="str">
        <f>IF(T543="","",IF(AND(T543&lt;&gt;'Tabelas auxiliares'!$B$239,T543&lt;&gt;'Tabelas auxiliares'!$B$240),"FOLHA DE PESSOAL",IF(X543='Tabelas auxiliares'!$A$240,"CUSTEIO",IF(X543='Tabelas auxiliares'!$A$239,"INVESTIMENTO","ERRO - VERIFICAR"))))</f>
        <v/>
      </c>
      <c r="Z543" s="47"/>
    </row>
    <row r="544" spans="6:26" x14ac:dyDescent="0.25">
      <c r="F544" s="33" t="str">
        <f>IFERROR(VLOOKUP(D544,'Tabelas auxiliares'!$A$3:$B$61,2,FALSE),"")</f>
        <v/>
      </c>
      <c r="G544" s="33" t="str">
        <f>IFERROR(VLOOKUP($B544,'Tabelas auxiliares'!$A$65:$C$102,2,FALSE),"")</f>
        <v/>
      </c>
      <c r="H544" s="33" t="str">
        <f>IFERROR(VLOOKUP($B544,'Tabelas auxiliares'!$A$65:$C$102,3,FALSE),"")</f>
        <v/>
      </c>
      <c r="X544" s="33" t="str">
        <f t="shared" si="8"/>
        <v/>
      </c>
      <c r="Y544" s="33" t="str">
        <f>IF(T544="","",IF(AND(T544&lt;&gt;'Tabelas auxiliares'!$B$239,T544&lt;&gt;'Tabelas auxiliares'!$B$240),"FOLHA DE PESSOAL",IF(X544='Tabelas auxiliares'!$A$240,"CUSTEIO",IF(X544='Tabelas auxiliares'!$A$239,"INVESTIMENTO","ERRO - VERIFICAR"))))</f>
        <v/>
      </c>
      <c r="Z544" s="47"/>
    </row>
    <row r="545" spans="6:26" x14ac:dyDescent="0.25">
      <c r="F545" s="33" t="str">
        <f>IFERROR(VLOOKUP(D545,'Tabelas auxiliares'!$A$3:$B$61,2,FALSE),"")</f>
        <v/>
      </c>
      <c r="G545" s="33" t="str">
        <f>IFERROR(VLOOKUP($B545,'Tabelas auxiliares'!$A$65:$C$102,2,FALSE),"")</f>
        <v/>
      </c>
      <c r="H545" s="33" t="str">
        <f>IFERROR(VLOOKUP($B545,'Tabelas auxiliares'!$A$65:$C$102,3,FALSE),"")</f>
        <v/>
      </c>
      <c r="X545" s="33" t="str">
        <f t="shared" si="8"/>
        <v/>
      </c>
      <c r="Y545" s="33" t="str">
        <f>IF(T545="","",IF(AND(T545&lt;&gt;'Tabelas auxiliares'!$B$239,T545&lt;&gt;'Tabelas auxiliares'!$B$240),"FOLHA DE PESSOAL",IF(X545='Tabelas auxiliares'!$A$240,"CUSTEIO",IF(X545='Tabelas auxiliares'!$A$239,"INVESTIMENTO","ERRO - VERIFICAR"))))</f>
        <v/>
      </c>
      <c r="Z545" s="47"/>
    </row>
    <row r="546" spans="6:26" x14ac:dyDescent="0.25">
      <c r="F546" s="33" t="str">
        <f>IFERROR(VLOOKUP(D546,'Tabelas auxiliares'!$A$3:$B$61,2,FALSE),"")</f>
        <v/>
      </c>
      <c r="G546" s="33" t="str">
        <f>IFERROR(VLOOKUP($B546,'Tabelas auxiliares'!$A$65:$C$102,2,FALSE),"")</f>
        <v/>
      </c>
      <c r="H546" s="33" t="str">
        <f>IFERROR(VLOOKUP($B546,'Tabelas auxiliares'!$A$65:$C$102,3,FALSE),"")</f>
        <v/>
      </c>
      <c r="X546" s="33" t="str">
        <f t="shared" si="8"/>
        <v/>
      </c>
      <c r="Y546" s="33" t="str">
        <f>IF(T546="","",IF(AND(T546&lt;&gt;'Tabelas auxiliares'!$B$239,T546&lt;&gt;'Tabelas auxiliares'!$B$240),"FOLHA DE PESSOAL",IF(X546='Tabelas auxiliares'!$A$240,"CUSTEIO",IF(X546='Tabelas auxiliares'!$A$239,"INVESTIMENTO","ERRO - VERIFICAR"))))</f>
        <v/>
      </c>
      <c r="Z546" s="47"/>
    </row>
    <row r="547" spans="6:26" x14ac:dyDescent="0.25">
      <c r="F547" s="33" t="str">
        <f>IFERROR(VLOOKUP(D547,'Tabelas auxiliares'!$A$3:$B$61,2,FALSE),"")</f>
        <v/>
      </c>
      <c r="G547" s="33" t="str">
        <f>IFERROR(VLOOKUP($B547,'Tabelas auxiliares'!$A$65:$C$102,2,FALSE),"")</f>
        <v/>
      </c>
      <c r="H547" s="33" t="str">
        <f>IFERROR(VLOOKUP($B547,'Tabelas auxiliares'!$A$65:$C$102,3,FALSE),"")</f>
        <v/>
      </c>
      <c r="X547" s="33" t="str">
        <f t="shared" si="8"/>
        <v/>
      </c>
      <c r="Y547" s="33" t="str">
        <f>IF(T547="","",IF(AND(T547&lt;&gt;'Tabelas auxiliares'!$B$239,T547&lt;&gt;'Tabelas auxiliares'!$B$240),"FOLHA DE PESSOAL",IF(X547='Tabelas auxiliares'!$A$240,"CUSTEIO",IF(X547='Tabelas auxiliares'!$A$239,"INVESTIMENTO","ERRO - VERIFICAR"))))</f>
        <v/>
      </c>
      <c r="Z547" s="47"/>
    </row>
    <row r="548" spans="6:26" x14ac:dyDescent="0.25">
      <c r="F548" s="33" t="str">
        <f>IFERROR(VLOOKUP(D548,'Tabelas auxiliares'!$A$3:$B$61,2,FALSE),"")</f>
        <v/>
      </c>
      <c r="G548" s="33" t="str">
        <f>IFERROR(VLOOKUP($B548,'Tabelas auxiliares'!$A$65:$C$102,2,FALSE),"")</f>
        <v/>
      </c>
      <c r="H548" s="33" t="str">
        <f>IFERROR(VLOOKUP($B548,'Tabelas auxiliares'!$A$65:$C$102,3,FALSE),"")</f>
        <v/>
      </c>
      <c r="X548" s="33" t="str">
        <f t="shared" si="8"/>
        <v/>
      </c>
      <c r="Y548" s="33" t="str">
        <f>IF(T548="","",IF(AND(T548&lt;&gt;'Tabelas auxiliares'!$B$239,T548&lt;&gt;'Tabelas auxiliares'!$B$240),"FOLHA DE PESSOAL",IF(X548='Tabelas auxiliares'!$A$240,"CUSTEIO",IF(X548='Tabelas auxiliares'!$A$239,"INVESTIMENTO","ERRO - VERIFICAR"))))</f>
        <v/>
      </c>
      <c r="Z548" s="47"/>
    </row>
    <row r="549" spans="6:26" x14ac:dyDescent="0.25">
      <c r="F549" s="33" t="str">
        <f>IFERROR(VLOOKUP(D549,'Tabelas auxiliares'!$A$3:$B$61,2,FALSE),"")</f>
        <v/>
      </c>
      <c r="G549" s="33" t="str">
        <f>IFERROR(VLOOKUP($B549,'Tabelas auxiliares'!$A$65:$C$102,2,FALSE),"")</f>
        <v/>
      </c>
      <c r="H549" s="33" t="str">
        <f>IFERROR(VLOOKUP($B549,'Tabelas auxiliares'!$A$65:$C$102,3,FALSE),"")</f>
        <v/>
      </c>
      <c r="X549" s="33" t="str">
        <f t="shared" si="8"/>
        <v/>
      </c>
      <c r="Y549" s="33" t="str">
        <f>IF(T549="","",IF(AND(T549&lt;&gt;'Tabelas auxiliares'!$B$239,T549&lt;&gt;'Tabelas auxiliares'!$B$240),"FOLHA DE PESSOAL",IF(X549='Tabelas auxiliares'!$A$240,"CUSTEIO",IF(X549='Tabelas auxiliares'!$A$239,"INVESTIMENTO","ERRO - VERIFICAR"))))</f>
        <v/>
      </c>
      <c r="Z549" s="47"/>
    </row>
    <row r="550" spans="6:26" x14ac:dyDescent="0.25">
      <c r="F550" s="33" t="str">
        <f>IFERROR(VLOOKUP(D550,'Tabelas auxiliares'!$A$3:$B$61,2,FALSE),"")</f>
        <v/>
      </c>
      <c r="G550" s="33" t="str">
        <f>IFERROR(VLOOKUP($B550,'Tabelas auxiliares'!$A$65:$C$102,2,FALSE),"")</f>
        <v/>
      </c>
      <c r="H550" s="33" t="str">
        <f>IFERROR(VLOOKUP($B550,'Tabelas auxiliares'!$A$65:$C$102,3,FALSE),"")</f>
        <v/>
      </c>
      <c r="X550" s="33" t="str">
        <f t="shared" si="8"/>
        <v/>
      </c>
      <c r="Y550" s="33" t="str">
        <f>IF(T550="","",IF(AND(T550&lt;&gt;'Tabelas auxiliares'!$B$239,T550&lt;&gt;'Tabelas auxiliares'!$B$240),"FOLHA DE PESSOAL",IF(X550='Tabelas auxiliares'!$A$240,"CUSTEIO",IF(X550='Tabelas auxiliares'!$A$239,"INVESTIMENTO","ERRO - VERIFICAR"))))</f>
        <v/>
      </c>
      <c r="Z550" s="47"/>
    </row>
    <row r="551" spans="6:26" x14ac:dyDescent="0.25">
      <c r="F551" s="33" t="str">
        <f>IFERROR(VLOOKUP(D551,'Tabelas auxiliares'!$A$3:$B$61,2,FALSE),"")</f>
        <v/>
      </c>
      <c r="G551" s="33" t="str">
        <f>IFERROR(VLOOKUP($B551,'Tabelas auxiliares'!$A$65:$C$102,2,FALSE),"")</f>
        <v/>
      </c>
      <c r="H551" s="33" t="str">
        <f>IFERROR(VLOOKUP($B551,'Tabelas auxiliares'!$A$65:$C$102,3,FALSE),"")</f>
        <v/>
      </c>
      <c r="X551" s="33" t="str">
        <f t="shared" si="8"/>
        <v/>
      </c>
      <c r="Y551" s="33" t="str">
        <f>IF(T551="","",IF(AND(T551&lt;&gt;'Tabelas auxiliares'!$B$239,T551&lt;&gt;'Tabelas auxiliares'!$B$240),"FOLHA DE PESSOAL",IF(X551='Tabelas auxiliares'!$A$240,"CUSTEIO",IF(X551='Tabelas auxiliares'!$A$239,"INVESTIMENTO","ERRO - VERIFICAR"))))</f>
        <v/>
      </c>
      <c r="Z551" s="47"/>
    </row>
    <row r="552" spans="6:26" x14ac:dyDescent="0.25">
      <c r="F552" s="33" t="str">
        <f>IFERROR(VLOOKUP(D552,'Tabelas auxiliares'!$A$3:$B$61,2,FALSE),"")</f>
        <v/>
      </c>
      <c r="G552" s="33" t="str">
        <f>IFERROR(VLOOKUP($B552,'Tabelas auxiliares'!$A$65:$C$102,2,FALSE),"")</f>
        <v/>
      </c>
      <c r="H552" s="33" t="str">
        <f>IFERROR(VLOOKUP($B552,'Tabelas auxiliares'!$A$65:$C$102,3,FALSE),"")</f>
        <v/>
      </c>
      <c r="X552" s="33" t="str">
        <f t="shared" si="8"/>
        <v/>
      </c>
      <c r="Y552" s="33" t="str">
        <f>IF(T552="","",IF(AND(T552&lt;&gt;'Tabelas auxiliares'!$B$239,T552&lt;&gt;'Tabelas auxiliares'!$B$240),"FOLHA DE PESSOAL",IF(X552='Tabelas auxiliares'!$A$240,"CUSTEIO",IF(X552='Tabelas auxiliares'!$A$239,"INVESTIMENTO","ERRO - VERIFICAR"))))</f>
        <v/>
      </c>
      <c r="Z552" s="47"/>
    </row>
    <row r="553" spans="6:26" x14ac:dyDescent="0.25">
      <c r="F553" s="33" t="str">
        <f>IFERROR(VLOOKUP(D553,'Tabelas auxiliares'!$A$3:$B$61,2,FALSE),"")</f>
        <v/>
      </c>
      <c r="G553" s="33" t="str">
        <f>IFERROR(VLOOKUP($B553,'Tabelas auxiliares'!$A$65:$C$102,2,FALSE),"")</f>
        <v/>
      </c>
      <c r="H553" s="33" t="str">
        <f>IFERROR(VLOOKUP($B553,'Tabelas auxiliares'!$A$65:$C$102,3,FALSE),"")</f>
        <v/>
      </c>
      <c r="X553" s="33" t="str">
        <f t="shared" si="8"/>
        <v/>
      </c>
      <c r="Y553" s="33" t="str">
        <f>IF(T553="","",IF(AND(T553&lt;&gt;'Tabelas auxiliares'!$B$239,T553&lt;&gt;'Tabelas auxiliares'!$B$240),"FOLHA DE PESSOAL",IF(X553='Tabelas auxiliares'!$A$240,"CUSTEIO",IF(X553='Tabelas auxiliares'!$A$239,"INVESTIMENTO","ERRO - VERIFICAR"))))</f>
        <v/>
      </c>
      <c r="Z553" s="47"/>
    </row>
    <row r="554" spans="6:26" x14ac:dyDescent="0.25">
      <c r="F554" s="33" t="str">
        <f>IFERROR(VLOOKUP(D554,'Tabelas auxiliares'!$A$3:$B$61,2,FALSE),"")</f>
        <v/>
      </c>
      <c r="G554" s="33" t="str">
        <f>IFERROR(VLOOKUP($B554,'Tabelas auxiliares'!$A$65:$C$102,2,FALSE),"")</f>
        <v/>
      </c>
      <c r="H554" s="33" t="str">
        <f>IFERROR(VLOOKUP($B554,'Tabelas auxiliares'!$A$65:$C$102,3,FALSE),"")</f>
        <v/>
      </c>
      <c r="X554" s="33" t="str">
        <f t="shared" si="8"/>
        <v/>
      </c>
      <c r="Y554" s="33" t="str">
        <f>IF(T554="","",IF(AND(T554&lt;&gt;'Tabelas auxiliares'!$B$239,T554&lt;&gt;'Tabelas auxiliares'!$B$240),"FOLHA DE PESSOAL",IF(X554='Tabelas auxiliares'!$A$240,"CUSTEIO",IF(X554='Tabelas auxiliares'!$A$239,"INVESTIMENTO","ERRO - VERIFICAR"))))</f>
        <v/>
      </c>
      <c r="Z554" s="47"/>
    </row>
    <row r="555" spans="6:26" x14ac:dyDescent="0.25">
      <c r="F555" s="33" t="str">
        <f>IFERROR(VLOOKUP(D555,'Tabelas auxiliares'!$A$3:$B$61,2,FALSE),"")</f>
        <v/>
      </c>
      <c r="G555" s="33" t="str">
        <f>IFERROR(VLOOKUP($B555,'Tabelas auxiliares'!$A$65:$C$102,2,FALSE),"")</f>
        <v/>
      </c>
      <c r="H555" s="33" t="str">
        <f>IFERROR(VLOOKUP($B555,'Tabelas auxiliares'!$A$65:$C$102,3,FALSE),"")</f>
        <v/>
      </c>
      <c r="X555" s="33" t="str">
        <f t="shared" si="8"/>
        <v/>
      </c>
      <c r="Y555" s="33" t="str">
        <f>IF(T555="","",IF(AND(T555&lt;&gt;'Tabelas auxiliares'!$B$239,T555&lt;&gt;'Tabelas auxiliares'!$B$240),"FOLHA DE PESSOAL",IF(X555='Tabelas auxiliares'!$A$240,"CUSTEIO",IF(X555='Tabelas auxiliares'!$A$239,"INVESTIMENTO","ERRO - VERIFICAR"))))</f>
        <v/>
      </c>
      <c r="Z555" s="47"/>
    </row>
    <row r="556" spans="6:26" x14ac:dyDescent="0.25">
      <c r="F556" s="33" t="str">
        <f>IFERROR(VLOOKUP(D556,'Tabelas auxiliares'!$A$3:$B$61,2,FALSE),"")</f>
        <v/>
      </c>
      <c r="G556" s="33" t="str">
        <f>IFERROR(VLOOKUP($B556,'Tabelas auxiliares'!$A$65:$C$102,2,FALSE),"")</f>
        <v/>
      </c>
      <c r="H556" s="33" t="str">
        <f>IFERROR(VLOOKUP($B556,'Tabelas auxiliares'!$A$65:$C$102,3,FALSE),"")</f>
        <v/>
      </c>
      <c r="X556" s="33" t="str">
        <f t="shared" si="8"/>
        <v/>
      </c>
      <c r="Y556" s="33" t="str">
        <f>IF(T556="","",IF(AND(T556&lt;&gt;'Tabelas auxiliares'!$B$239,T556&lt;&gt;'Tabelas auxiliares'!$B$240),"FOLHA DE PESSOAL",IF(X556='Tabelas auxiliares'!$A$240,"CUSTEIO",IF(X556='Tabelas auxiliares'!$A$239,"INVESTIMENTO","ERRO - VERIFICAR"))))</f>
        <v/>
      </c>
      <c r="Z556" s="47"/>
    </row>
    <row r="557" spans="6:26" x14ac:dyDescent="0.25">
      <c r="F557" s="33" t="str">
        <f>IFERROR(VLOOKUP(D557,'Tabelas auxiliares'!$A$3:$B$61,2,FALSE),"")</f>
        <v/>
      </c>
      <c r="G557" s="33" t="str">
        <f>IFERROR(VLOOKUP($B557,'Tabelas auxiliares'!$A$65:$C$102,2,FALSE),"")</f>
        <v/>
      </c>
      <c r="H557" s="33" t="str">
        <f>IFERROR(VLOOKUP($B557,'Tabelas auxiliares'!$A$65:$C$102,3,FALSE),"")</f>
        <v/>
      </c>
      <c r="X557" s="33" t="str">
        <f t="shared" si="8"/>
        <v/>
      </c>
      <c r="Y557" s="33" t="str">
        <f>IF(T557="","",IF(AND(T557&lt;&gt;'Tabelas auxiliares'!$B$239,T557&lt;&gt;'Tabelas auxiliares'!$B$240),"FOLHA DE PESSOAL",IF(X557='Tabelas auxiliares'!$A$240,"CUSTEIO",IF(X557='Tabelas auxiliares'!$A$239,"INVESTIMENTO","ERRO - VERIFICAR"))))</f>
        <v/>
      </c>
      <c r="Z557" s="47"/>
    </row>
    <row r="558" spans="6:26" x14ac:dyDescent="0.25">
      <c r="F558" s="33" t="str">
        <f>IFERROR(VLOOKUP(D558,'Tabelas auxiliares'!$A$3:$B$61,2,FALSE),"")</f>
        <v/>
      </c>
      <c r="G558" s="33" t="str">
        <f>IFERROR(VLOOKUP($B558,'Tabelas auxiliares'!$A$65:$C$102,2,FALSE),"")</f>
        <v/>
      </c>
      <c r="H558" s="33" t="str">
        <f>IFERROR(VLOOKUP($B558,'Tabelas auxiliares'!$A$65:$C$102,3,FALSE),"")</f>
        <v/>
      </c>
      <c r="X558" s="33" t="str">
        <f t="shared" si="8"/>
        <v/>
      </c>
      <c r="Y558" s="33" t="str">
        <f>IF(T558="","",IF(AND(T558&lt;&gt;'Tabelas auxiliares'!$B$239,T558&lt;&gt;'Tabelas auxiliares'!$B$240),"FOLHA DE PESSOAL",IF(X558='Tabelas auxiliares'!$A$240,"CUSTEIO",IF(X558='Tabelas auxiliares'!$A$239,"INVESTIMENTO","ERRO - VERIFICAR"))))</f>
        <v/>
      </c>
      <c r="Z558" s="47"/>
    </row>
    <row r="559" spans="6:26" x14ac:dyDescent="0.25">
      <c r="F559" s="33" t="str">
        <f>IFERROR(VLOOKUP(D559,'Tabelas auxiliares'!$A$3:$B$61,2,FALSE),"")</f>
        <v/>
      </c>
      <c r="G559" s="33" t="str">
        <f>IFERROR(VLOOKUP($B559,'Tabelas auxiliares'!$A$65:$C$102,2,FALSE),"")</f>
        <v/>
      </c>
      <c r="H559" s="33" t="str">
        <f>IFERROR(VLOOKUP($B559,'Tabelas auxiliares'!$A$65:$C$102,3,FALSE),"")</f>
        <v/>
      </c>
      <c r="X559" s="33" t="str">
        <f t="shared" si="8"/>
        <v/>
      </c>
      <c r="Y559" s="33" t="str">
        <f>IF(T559="","",IF(AND(T559&lt;&gt;'Tabelas auxiliares'!$B$239,T559&lt;&gt;'Tabelas auxiliares'!$B$240),"FOLHA DE PESSOAL",IF(X559='Tabelas auxiliares'!$A$240,"CUSTEIO",IF(X559='Tabelas auxiliares'!$A$239,"INVESTIMENTO","ERRO - VERIFICAR"))))</f>
        <v/>
      </c>
      <c r="Z559" s="47"/>
    </row>
    <row r="560" spans="6:26" x14ac:dyDescent="0.25">
      <c r="F560" s="33" t="str">
        <f>IFERROR(VLOOKUP(D560,'Tabelas auxiliares'!$A$3:$B$61,2,FALSE),"")</f>
        <v/>
      </c>
      <c r="G560" s="33" t="str">
        <f>IFERROR(VLOOKUP($B560,'Tabelas auxiliares'!$A$65:$C$102,2,FALSE),"")</f>
        <v/>
      </c>
      <c r="H560" s="33" t="str">
        <f>IFERROR(VLOOKUP($B560,'Tabelas auxiliares'!$A$65:$C$102,3,FALSE),"")</f>
        <v/>
      </c>
      <c r="X560" s="33" t="str">
        <f t="shared" si="8"/>
        <v/>
      </c>
      <c r="Y560" s="33" t="str">
        <f>IF(T560="","",IF(AND(T560&lt;&gt;'Tabelas auxiliares'!$B$239,T560&lt;&gt;'Tabelas auxiliares'!$B$240),"FOLHA DE PESSOAL",IF(X560='Tabelas auxiliares'!$A$240,"CUSTEIO",IF(X560='Tabelas auxiliares'!$A$239,"INVESTIMENTO","ERRO - VERIFICAR"))))</f>
        <v/>
      </c>
      <c r="Z560" s="47"/>
    </row>
    <row r="561" spans="6:26" x14ac:dyDescent="0.25">
      <c r="F561" s="33" t="str">
        <f>IFERROR(VLOOKUP(D561,'Tabelas auxiliares'!$A$3:$B$61,2,FALSE),"")</f>
        <v/>
      </c>
      <c r="G561" s="33" t="str">
        <f>IFERROR(VLOOKUP($B561,'Tabelas auxiliares'!$A$65:$C$102,2,FALSE),"")</f>
        <v/>
      </c>
      <c r="H561" s="33" t="str">
        <f>IFERROR(VLOOKUP($B561,'Tabelas auxiliares'!$A$65:$C$102,3,FALSE),"")</f>
        <v/>
      </c>
      <c r="X561" s="33" t="str">
        <f t="shared" si="8"/>
        <v/>
      </c>
      <c r="Y561" s="33" t="str">
        <f>IF(T561="","",IF(AND(T561&lt;&gt;'Tabelas auxiliares'!$B$239,T561&lt;&gt;'Tabelas auxiliares'!$B$240),"FOLHA DE PESSOAL",IF(X561='Tabelas auxiliares'!$A$240,"CUSTEIO",IF(X561='Tabelas auxiliares'!$A$239,"INVESTIMENTO","ERRO - VERIFICAR"))))</f>
        <v/>
      </c>
      <c r="Z561" s="47"/>
    </row>
    <row r="562" spans="6:26" x14ac:dyDescent="0.25">
      <c r="F562" s="33" t="str">
        <f>IFERROR(VLOOKUP(D562,'Tabelas auxiliares'!$A$3:$B$61,2,FALSE),"")</f>
        <v/>
      </c>
      <c r="G562" s="33" t="str">
        <f>IFERROR(VLOOKUP($B562,'Tabelas auxiliares'!$A$65:$C$102,2,FALSE),"")</f>
        <v/>
      </c>
      <c r="H562" s="33" t="str">
        <f>IFERROR(VLOOKUP($B562,'Tabelas auxiliares'!$A$65:$C$102,3,FALSE),"")</f>
        <v/>
      </c>
      <c r="X562" s="33" t="str">
        <f t="shared" si="8"/>
        <v/>
      </c>
      <c r="Y562" s="33" t="str">
        <f>IF(T562="","",IF(AND(T562&lt;&gt;'Tabelas auxiliares'!$B$239,T562&lt;&gt;'Tabelas auxiliares'!$B$240),"FOLHA DE PESSOAL",IF(X562='Tabelas auxiliares'!$A$240,"CUSTEIO",IF(X562='Tabelas auxiliares'!$A$239,"INVESTIMENTO","ERRO - VERIFICAR"))))</f>
        <v/>
      </c>
      <c r="Z562" s="47"/>
    </row>
    <row r="563" spans="6:26" x14ac:dyDescent="0.25">
      <c r="F563" s="33" t="str">
        <f>IFERROR(VLOOKUP(D563,'Tabelas auxiliares'!$A$3:$B$61,2,FALSE),"")</f>
        <v/>
      </c>
      <c r="G563" s="33" t="str">
        <f>IFERROR(VLOOKUP($B563,'Tabelas auxiliares'!$A$65:$C$102,2,FALSE),"")</f>
        <v/>
      </c>
      <c r="H563" s="33" t="str">
        <f>IFERROR(VLOOKUP($B563,'Tabelas auxiliares'!$A$65:$C$102,3,FALSE),"")</f>
        <v/>
      </c>
      <c r="X563" s="33" t="str">
        <f t="shared" si="8"/>
        <v/>
      </c>
      <c r="Y563" s="33" t="str">
        <f>IF(T563="","",IF(AND(T563&lt;&gt;'Tabelas auxiliares'!$B$239,T563&lt;&gt;'Tabelas auxiliares'!$B$240),"FOLHA DE PESSOAL",IF(X563='Tabelas auxiliares'!$A$240,"CUSTEIO",IF(X563='Tabelas auxiliares'!$A$239,"INVESTIMENTO","ERRO - VERIFICAR"))))</f>
        <v/>
      </c>
      <c r="Z563" s="47"/>
    </row>
    <row r="564" spans="6:26" x14ac:dyDescent="0.25">
      <c r="F564" s="33" t="str">
        <f>IFERROR(VLOOKUP(D564,'Tabelas auxiliares'!$A$3:$B$61,2,FALSE),"")</f>
        <v/>
      </c>
      <c r="G564" s="33" t="str">
        <f>IFERROR(VLOOKUP($B564,'Tabelas auxiliares'!$A$65:$C$102,2,FALSE),"")</f>
        <v/>
      </c>
      <c r="H564" s="33" t="str">
        <f>IFERROR(VLOOKUP($B564,'Tabelas auxiliares'!$A$65:$C$102,3,FALSE),"")</f>
        <v/>
      </c>
      <c r="X564" s="33" t="str">
        <f t="shared" si="8"/>
        <v/>
      </c>
      <c r="Y564" s="33" t="str">
        <f>IF(T564="","",IF(AND(T564&lt;&gt;'Tabelas auxiliares'!$B$239,T564&lt;&gt;'Tabelas auxiliares'!$B$240),"FOLHA DE PESSOAL",IF(X564='Tabelas auxiliares'!$A$240,"CUSTEIO",IF(X564='Tabelas auxiliares'!$A$239,"INVESTIMENTO","ERRO - VERIFICAR"))))</f>
        <v/>
      </c>
      <c r="Z564" s="47"/>
    </row>
    <row r="565" spans="6:26" x14ac:dyDescent="0.25">
      <c r="F565" s="33" t="str">
        <f>IFERROR(VLOOKUP(D565,'Tabelas auxiliares'!$A$3:$B$61,2,FALSE),"")</f>
        <v/>
      </c>
      <c r="G565" s="33" t="str">
        <f>IFERROR(VLOOKUP($B565,'Tabelas auxiliares'!$A$65:$C$102,2,FALSE),"")</f>
        <v/>
      </c>
      <c r="H565" s="33" t="str">
        <f>IFERROR(VLOOKUP($B565,'Tabelas auxiliares'!$A$65:$C$102,3,FALSE),"")</f>
        <v/>
      </c>
      <c r="X565" s="33" t="str">
        <f t="shared" si="8"/>
        <v/>
      </c>
      <c r="Y565" s="33" t="str">
        <f>IF(T565="","",IF(AND(T565&lt;&gt;'Tabelas auxiliares'!$B$239,T565&lt;&gt;'Tabelas auxiliares'!$B$240),"FOLHA DE PESSOAL",IF(X565='Tabelas auxiliares'!$A$240,"CUSTEIO",IF(X565='Tabelas auxiliares'!$A$239,"INVESTIMENTO","ERRO - VERIFICAR"))))</f>
        <v/>
      </c>
      <c r="Z565" s="47"/>
    </row>
    <row r="566" spans="6:26" x14ac:dyDescent="0.25">
      <c r="F566" s="33" t="str">
        <f>IFERROR(VLOOKUP(D566,'Tabelas auxiliares'!$A$3:$B$61,2,FALSE),"")</f>
        <v/>
      </c>
      <c r="G566" s="33" t="str">
        <f>IFERROR(VLOOKUP($B566,'Tabelas auxiliares'!$A$65:$C$102,2,FALSE),"")</f>
        <v/>
      </c>
      <c r="H566" s="33" t="str">
        <f>IFERROR(VLOOKUP($B566,'Tabelas auxiliares'!$A$65:$C$102,3,FALSE),"")</f>
        <v/>
      </c>
      <c r="X566" s="33" t="str">
        <f t="shared" si="8"/>
        <v/>
      </c>
      <c r="Y566" s="33" t="str">
        <f>IF(T566="","",IF(AND(T566&lt;&gt;'Tabelas auxiliares'!$B$239,T566&lt;&gt;'Tabelas auxiliares'!$B$240),"FOLHA DE PESSOAL",IF(X566='Tabelas auxiliares'!$A$240,"CUSTEIO",IF(X566='Tabelas auxiliares'!$A$239,"INVESTIMENTO","ERRO - VERIFICAR"))))</f>
        <v/>
      </c>
      <c r="Z566" s="47"/>
    </row>
    <row r="567" spans="6:26" x14ac:dyDescent="0.25">
      <c r="F567" s="33" t="str">
        <f>IFERROR(VLOOKUP(D567,'Tabelas auxiliares'!$A$3:$B$61,2,FALSE),"")</f>
        <v/>
      </c>
      <c r="G567" s="33" t="str">
        <f>IFERROR(VLOOKUP($B567,'Tabelas auxiliares'!$A$65:$C$102,2,FALSE),"")</f>
        <v/>
      </c>
      <c r="H567" s="33" t="str">
        <f>IFERROR(VLOOKUP($B567,'Tabelas auxiliares'!$A$65:$C$102,3,FALSE),"")</f>
        <v/>
      </c>
      <c r="X567" s="33" t="str">
        <f t="shared" si="8"/>
        <v/>
      </c>
      <c r="Y567" s="33" t="str">
        <f>IF(T567="","",IF(AND(T567&lt;&gt;'Tabelas auxiliares'!$B$239,T567&lt;&gt;'Tabelas auxiliares'!$B$240),"FOLHA DE PESSOAL",IF(X567='Tabelas auxiliares'!$A$240,"CUSTEIO",IF(X567='Tabelas auxiliares'!$A$239,"INVESTIMENTO","ERRO - VERIFICAR"))))</f>
        <v/>
      </c>
      <c r="Z567" s="47"/>
    </row>
    <row r="568" spans="6:26" x14ac:dyDescent="0.25">
      <c r="F568" s="33" t="str">
        <f>IFERROR(VLOOKUP(D568,'Tabelas auxiliares'!$A$3:$B$61,2,FALSE),"")</f>
        <v/>
      </c>
      <c r="G568" s="33" t="str">
        <f>IFERROR(VLOOKUP($B568,'Tabelas auxiliares'!$A$65:$C$102,2,FALSE),"")</f>
        <v/>
      </c>
      <c r="H568" s="33" t="str">
        <f>IFERROR(VLOOKUP($B568,'Tabelas auxiliares'!$A$65:$C$102,3,FALSE),"")</f>
        <v/>
      </c>
      <c r="X568" s="33" t="str">
        <f t="shared" si="8"/>
        <v/>
      </c>
      <c r="Y568" s="33" t="str">
        <f>IF(T568="","",IF(AND(T568&lt;&gt;'Tabelas auxiliares'!$B$239,T568&lt;&gt;'Tabelas auxiliares'!$B$240),"FOLHA DE PESSOAL",IF(X568='Tabelas auxiliares'!$A$240,"CUSTEIO",IF(X568='Tabelas auxiliares'!$A$239,"INVESTIMENTO","ERRO - VERIFICAR"))))</f>
        <v/>
      </c>
      <c r="Z568" s="47"/>
    </row>
    <row r="569" spans="6:26" x14ac:dyDescent="0.25">
      <c r="F569" s="33" t="str">
        <f>IFERROR(VLOOKUP(D569,'Tabelas auxiliares'!$A$3:$B$61,2,FALSE),"")</f>
        <v/>
      </c>
      <c r="G569" s="33" t="str">
        <f>IFERROR(VLOOKUP($B569,'Tabelas auxiliares'!$A$65:$C$102,2,FALSE),"")</f>
        <v/>
      </c>
      <c r="H569" s="33" t="str">
        <f>IFERROR(VLOOKUP($B569,'Tabelas auxiliares'!$A$65:$C$102,3,FALSE),"")</f>
        <v/>
      </c>
      <c r="X569" s="33" t="str">
        <f t="shared" si="8"/>
        <v/>
      </c>
      <c r="Y569" s="33" t="str">
        <f>IF(T569="","",IF(AND(T569&lt;&gt;'Tabelas auxiliares'!$B$239,T569&lt;&gt;'Tabelas auxiliares'!$B$240),"FOLHA DE PESSOAL",IF(X569='Tabelas auxiliares'!$A$240,"CUSTEIO",IF(X569='Tabelas auxiliares'!$A$239,"INVESTIMENTO","ERRO - VERIFICAR"))))</f>
        <v/>
      </c>
      <c r="Z569" s="47"/>
    </row>
    <row r="570" spans="6:26" x14ac:dyDescent="0.25">
      <c r="F570" s="33" t="str">
        <f>IFERROR(VLOOKUP(D570,'Tabelas auxiliares'!$A$3:$B$61,2,FALSE),"")</f>
        <v/>
      </c>
      <c r="G570" s="33" t="str">
        <f>IFERROR(VLOOKUP($B570,'Tabelas auxiliares'!$A$65:$C$102,2,FALSE),"")</f>
        <v/>
      </c>
      <c r="H570" s="33" t="str">
        <f>IFERROR(VLOOKUP($B570,'Tabelas auxiliares'!$A$65:$C$102,3,FALSE),"")</f>
        <v/>
      </c>
      <c r="X570" s="33" t="str">
        <f t="shared" si="8"/>
        <v/>
      </c>
      <c r="Y570" s="33" t="str">
        <f>IF(T570="","",IF(AND(T570&lt;&gt;'Tabelas auxiliares'!$B$239,T570&lt;&gt;'Tabelas auxiliares'!$B$240),"FOLHA DE PESSOAL",IF(X570='Tabelas auxiliares'!$A$240,"CUSTEIO",IF(X570='Tabelas auxiliares'!$A$239,"INVESTIMENTO","ERRO - VERIFICAR"))))</f>
        <v/>
      </c>
      <c r="Z570" s="47"/>
    </row>
    <row r="571" spans="6:26" x14ac:dyDescent="0.25">
      <c r="F571" s="33" t="str">
        <f>IFERROR(VLOOKUP(D571,'Tabelas auxiliares'!$A$3:$B$61,2,FALSE),"")</f>
        <v/>
      </c>
      <c r="G571" s="33" t="str">
        <f>IFERROR(VLOOKUP($B571,'Tabelas auxiliares'!$A$65:$C$102,2,FALSE),"")</f>
        <v/>
      </c>
      <c r="H571" s="33" t="str">
        <f>IFERROR(VLOOKUP($B571,'Tabelas auxiliares'!$A$65:$C$102,3,FALSE),"")</f>
        <v/>
      </c>
      <c r="X571" s="33" t="str">
        <f t="shared" si="8"/>
        <v/>
      </c>
      <c r="Y571" s="33" t="str">
        <f>IF(T571="","",IF(AND(T571&lt;&gt;'Tabelas auxiliares'!$B$239,T571&lt;&gt;'Tabelas auxiliares'!$B$240),"FOLHA DE PESSOAL",IF(X571='Tabelas auxiliares'!$A$240,"CUSTEIO",IF(X571='Tabelas auxiliares'!$A$239,"INVESTIMENTO","ERRO - VERIFICAR"))))</f>
        <v/>
      </c>
      <c r="Z571" s="47"/>
    </row>
    <row r="572" spans="6:26" x14ac:dyDescent="0.25">
      <c r="F572" s="33" t="str">
        <f>IFERROR(VLOOKUP(D572,'Tabelas auxiliares'!$A$3:$B$61,2,FALSE),"")</f>
        <v/>
      </c>
      <c r="G572" s="33" t="str">
        <f>IFERROR(VLOOKUP($B572,'Tabelas auxiliares'!$A$65:$C$102,2,FALSE),"")</f>
        <v/>
      </c>
      <c r="H572" s="33" t="str">
        <f>IFERROR(VLOOKUP($B572,'Tabelas auxiliares'!$A$65:$C$102,3,FALSE),"")</f>
        <v/>
      </c>
      <c r="X572" s="33" t="str">
        <f t="shared" si="8"/>
        <v/>
      </c>
      <c r="Y572" s="33" t="str">
        <f>IF(T572="","",IF(AND(T572&lt;&gt;'Tabelas auxiliares'!$B$239,T572&lt;&gt;'Tabelas auxiliares'!$B$240),"FOLHA DE PESSOAL",IF(X572='Tabelas auxiliares'!$A$240,"CUSTEIO",IF(X572='Tabelas auxiliares'!$A$239,"INVESTIMENTO","ERRO - VERIFICAR"))))</f>
        <v/>
      </c>
      <c r="Z572" s="47"/>
    </row>
    <row r="573" spans="6:26" x14ac:dyDescent="0.25">
      <c r="F573" s="33" t="str">
        <f>IFERROR(VLOOKUP(D573,'Tabelas auxiliares'!$A$3:$B$61,2,FALSE),"")</f>
        <v/>
      </c>
      <c r="G573" s="33" t="str">
        <f>IFERROR(VLOOKUP($B573,'Tabelas auxiliares'!$A$65:$C$102,2,FALSE),"")</f>
        <v/>
      </c>
      <c r="H573" s="33" t="str">
        <f>IFERROR(VLOOKUP($B573,'Tabelas auxiliares'!$A$65:$C$102,3,FALSE),"")</f>
        <v/>
      </c>
      <c r="X573" s="33" t="str">
        <f t="shared" si="8"/>
        <v/>
      </c>
      <c r="Y573" s="33" t="str">
        <f>IF(T573="","",IF(AND(T573&lt;&gt;'Tabelas auxiliares'!$B$239,T573&lt;&gt;'Tabelas auxiliares'!$B$240),"FOLHA DE PESSOAL",IF(X573='Tabelas auxiliares'!$A$240,"CUSTEIO",IF(X573='Tabelas auxiliares'!$A$239,"INVESTIMENTO","ERRO - VERIFICAR"))))</f>
        <v/>
      </c>
      <c r="Z573" s="47"/>
    </row>
    <row r="574" spans="6:26" x14ac:dyDescent="0.25">
      <c r="F574" s="33" t="str">
        <f>IFERROR(VLOOKUP(D574,'Tabelas auxiliares'!$A$3:$B$61,2,FALSE),"")</f>
        <v/>
      </c>
      <c r="G574" s="33" t="str">
        <f>IFERROR(VLOOKUP($B574,'Tabelas auxiliares'!$A$65:$C$102,2,FALSE),"")</f>
        <v/>
      </c>
      <c r="H574" s="33" t="str">
        <f>IFERROR(VLOOKUP($B574,'Tabelas auxiliares'!$A$65:$C$102,3,FALSE),"")</f>
        <v/>
      </c>
      <c r="X574" s="33" t="str">
        <f t="shared" si="8"/>
        <v/>
      </c>
      <c r="Y574" s="33" t="str">
        <f>IF(T574="","",IF(AND(T574&lt;&gt;'Tabelas auxiliares'!$B$239,T574&lt;&gt;'Tabelas auxiliares'!$B$240),"FOLHA DE PESSOAL",IF(X574='Tabelas auxiliares'!$A$240,"CUSTEIO",IF(X574='Tabelas auxiliares'!$A$239,"INVESTIMENTO","ERRO - VERIFICAR"))))</f>
        <v/>
      </c>
      <c r="Z574" s="47"/>
    </row>
    <row r="575" spans="6:26" x14ac:dyDescent="0.25">
      <c r="F575" s="33" t="str">
        <f>IFERROR(VLOOKUP(D575,'Tabelas auxiliares'!$A$3:$B$61,2,FALSE),"")</f>
        <v/>
      </c>
      <c r="G575" s="33" t="str">
        <f>IFERROR(VLOOKUP($B575,'Tabelas auxiliares'!$A$65:$C$102,2,FALSE),"")</f>
        <v/>
      </c>
      <c r="H575" s="33" t="str">
        <f>IFERROR(VLOOKUP($B575,'Tabelas auxiliares'!$A$65:$C$102,3,FALSE),"")</f>
        <v/>
      </c>
      <c r="X575" s="33" t="str">
        <f t="shared" si="8"/>
        <v/>
      </c>
      <c r="Y575" s="33" t="str">
        <f>IF(T575="","",IF(AND(T575&lt;&gt;'Tabelas auxiliares'!$B$239,T575&lt;&gt;'Tabelas auxiliares'!$B$240),"FOLHA DE PESSOAL",IF(X575='Tabelas auxiliares'!$A$240,"CUSTEIO",IF(X575='Tabelas auxiliares'!$A$239,"INVESTIMENTO","ERRO - VERIFICAR"))))</f>
        <v/>
      </c>
      <c r="Z575" s="47"/>
    </row>
    <row r="576" spans="6:26" x14ac:dyDescent="0.25">
      <c r="F576" s="33" t="str">
        <f>IFERROR(VLOOKUP(D576,'Tabelas auxiliares'!$A$3:$B$61,2,FALSE),"")</f>
        <v/>
      </c>
      <c r="G576" s="33" t="str">
        <f>IFERROR(VLOOKUP($B576,'Tabelas auxiliares'!$A$65:$C$102,2,FALSE),"")</f>
        <v/>
      </c>
      <c r="H576" s="33" t="str">
        <f>IFERROR(VLOOKUP($B576,'Tabelas auxiliares'!$A$65:$C$102,3,FALSE),"")</f>
        <v/>
      </c>
      <c r="X576" s="33" t="str">
        <f t="shared" si="8"/>
        <v/>
      </c>
      <c r="Y576" s="33" t="str">
        <f>IF(T576="","",IF(AND(T576&lt;&gt;'Tabelas auxiliares'!$B$239,T576&lt;&gt;'Tabelas auxiliares'!$B$240),"FOLHA DE PESSOAL",IF(X576='Tabelas auxiliares'!$A$240,"CUSTEIO",IF(X576='Tabelas auxiliares'!$A$239,"INVESTIMENTO","ERRO - VERIFICAR"))))</f>
        <v/>
      </c>
      <c r="Z576" s="47"/>
    </row>
    <row r="577" spans="6:26" x14ac:dyDescent="0.25">
      <c r="F577" s="33" t="str">
        <f>IFERROR(VLOOKUP(D577,'Tabelas auxiliares'!$A$3:$B$61,2,FALSE),"")</f>
        <v/>
      </c>
      <c r="G577" s="33" t="str">
        <f>IFERROR(VLOOKUP($B577,'Tabelas auxiliares'!$A$65:$C$102,2,FALSE),"")</f>
        <v/>
      </c>
      <c r="H577" s="33" t="str">
        <f>IFERROR(VLOOKUP($B577,'Tabelas auxiliares'!$A$65:$C$102,3,FALSE),"")</f>
        <v/>
      </c>
      <c r="X577" s="33" t="str">
        <f t="shared" si="8"/>
        <v/>
      </c>
      <c r="Y577" s="33" t="str">
        <f>IF(T577="","",IF(AND(T577&lt;&gt;'Tabelas auxiliares'!$B$239,T577&lt;&gt;'Tabelas auxiliares'!$B$240),"FOLHA DE PESSOAL",IF(X577='Tabelas auxiliares'!$A$240,"CUSTEIO",IF(X577='Tabelas auxiliares'!$A$239,"INVESTIMENTO","ERRO - VERIFICAR"))))</f>
        <v/>
      </c>
      <c r="Z577" s="47"/>
    </row>
    <row r="578" spans="6:26" x14ac:dyDescent="0.25">
      <c r="F578" s="33" t="str">
        <f>IFERROR(VLOOKUP(D578,'Tabelas auxiliares'!$A$3:$B$61,2,FALSE),"")</f>
        <v/>
      </c>
      <c r="G578" s="33" t="str">
        <f>IFERROR(VLOOKUP($B578,'Tabelas auxiliares'!$A$65:$C$102,2,FALSE),"")</f>
        <v/>
      </c>
      <c r="H578" s="33" t="str">
        <f>IFERROR(VLOOKUP($B578,'Tabelas auxiliares'!$A$65:$C$102,3,FALSE),"")</f>
        <v/>
      </c>
      <c r="X578" s="33" t="str">
        <f t="shared" si="8"/>
        <v/>
      </c>
      <c r="Y578" s="33" t="str">
        <f>IF(T578="","",IF(AND(T578&lt;&gt;'Tabelas auxiliares'!$B$239,T578&lt;&gt;'Tabelas auxiliares'!$B$240),"FOLHA DE PESSOAL",IF(X578='Tabelas auxiliares'!$A$240,"CUSTEIO",IF(X578='Tabelas auxiliares'!$A$239,"INVESTIMENTO","ERRO - VERIFICAR"))))</f>
        <v/>
      </c>
      <c r="Z578" s="47"/>
    </row>
    <row r="579" spans="6:26" x14ac:dyDescent="0.25">
      <c r="F579" s="33" t="str">
        <f>IFERROR(VLOOKUP(D579,'Tabelas auxiliares'!$A$3:$B$61,2,FALSE),"")</f>
        <v/>
      </c>
      <c r="G579" s="33" t="str">
        <f>IFERROR(VLOOKUP($B579,'Tabelas auxiliares'!$A$65:$C$102,2,FALSE),"")</f>
        <v/>
      </c>
      <c r="H579" s="33" t="str">
        <f>IFERROR(VLOOKUP($B579,'Tabelas auxiliares'!$A$65:$C$102,3,FALSE),"")</f>
        <v/>
      </c>
      <c r="X579" s="33" t="str">
        <f t="shared" si="8"/>
        <v/>
      </c>
      <c r="Y579" s="33" t="str">
        <f>IF(T579="","",IF(AND(T579&lt;&gt;'Tabelas auxiliares'!$B$239,T579&lt;&gt;'Tabelas auxiliares'!$B$240),"FOLHA DE PESSOAL",IF(X579='Tabelas auxiliares'!$A$240,"CUSTEIO",IF(X579='Tabelas auxiliares'!$A$239,"INVESTIMENTO","ERRO - VERIFICAR"))))</f>
        <v/>
      </c>
      <c r="Z579" s="47"/>
    </row>
    <row r="580" spans="6:26" x14ac:dyDescent="0.25">
      <c r="F580" s="33" t="str">
        <f>IFERROR(VLOOKUP(D580,'Tabelas auxiliares'!$A$3:$B$61,2,FALSE),"")</f>
        <v/>
      </c>
      <c r="G580" s="33" t="str">
        <f>IFERROR(VLOOKUP($B580,'Tabelas auxiliares'!$A$65:$C$102,2,FALSE),"")</f>
        <v/>
      </c>
      <c r="H580" s="33" t="str">
        <f>IFERROR(VLOOKUP($B580,'Tabelas auxiliares'!$A$65:$C$102,3,FALSE),"")</f>
        <v/>
      </c>
      <c r="X580" s="33" t="str">
        <f t="shared" ref="X580:X643" si="9">LEFT(V580,1)</f>
        <v/>
      </c>
      <c r="Y580" s="33" t="str">
        <f>IF(T580="","",IF(AND(T580&lt;&gt;'Tabelas auxiliares'!$B$239,T580&lt;&gt;'Tabelas auxiliares'!$B$240),"FOLHA DE PESSOAL",IF(X580='Tabelas auxiliares'!$A$240,"CUSTEIO",IF(X580='Tabelas auxiliares'!$A$239,"INVESTIMENTO","ERRO - VERIFICAR"))))</f>
        <v/>
      </c>
      <c r="Z580" s="47"/>
    </row>
    <row r="581" spans="6:26" x14ac:dyDescent="0.25">
      <c r="F581" s="33" t="str">
        <f>IFERROR(VLOOKUP(D581,'Tabelas auxiliares'!$A$3:$B$61,2,FALSE),"")</f>
        <v/>
      </c>
      <c r="G581" s="33" t="str">
        <f>IFERROR(VLOOKUP($B581,'Tabelas auxiliares'!$A$65:$C$102,2,FALSE),"")</f>
        <v/>
      </c>
      <c r="H581" s="33" t="str">
        <f>IFERROR(VLOOKUP($B581,'Tabelas auxiliares'!$A$65:$C$102,3,FALSE),"")</f>
        <v/>
      </c>
      <c r="X581" s="33" t="str">
        <f t="shared" si="9"/>
        <v/>
      </c>
      <c r="Y581" s="33" t="str">
        <f>IF(T581="","",IF(AND(T581&lt;&gt;'Tabelas auxiliares'!$B$239,T581&lt;&gt;'Tabelas auxiliares'!$B$240),"FOLHA DE PESSOAL",IF(X581='Tabelas auxiliares'!$A$240,"CUSTEIO",IF(X581='Tabelas auxiliares'!$A$239,"INVESTIMENTO","ERRO - VERIFICAR"))))</f>
        <v/>
      </c>
      <c r="Z581" s="47"/>
    </row>
    <row r="582" spans="6:26" x14ac:dyDescent="0.25">
      <c r="F582" s="33" t="str">
        <f>IFERROR(VLOOKUP(D582,'Tabelas auxiliares'!$A$3:$B$61,2,FALSE),"")</f>
        <v/>
      </c>
      <c r="G582" s="33" t="str">
        <f>IFERROR(VLOOKUP($B582,'Tabelas auxiliares'!$A$65:$C$102,2,FALSE),"")</f>
        <v/>
      </c>
      <c r="H582" s="33" t="str">
        <f>IFERROR(VLOOKUP($B582,'Tabelas auxiliares'!$A$65:$C$102,3,FALSE),"")</f>
        <v/>
      </c>
      <c r="X582" s="33" t="str">
        <f t="shared" si="9"/>
        <v/>
      </c>
      <c r="Y582" s="33" t="str">
        <f>IF(T582="","",IF(AND(T582&lt;&gt;'Tabelas auxiliares'!$B$239,T582&lt;&gt;'Tabelas auxiliares'!$B$240),"FOLHA DE PESSOAL",IF(X582='Tabelas auxiliares'!$A$240,"CUSTEIO",IF(X582='Tabelas auxiliares'!$A$239,"INVESTIMENTO","ERRO - VERIFICAR"))))</f>
        <v/>
      </c>
      <c r="Z582" s="47"/>
    </row>
    <row r="583" spans="6:26" x14ac:dyDescent="0.25">
      <c r="F583" s="33" t="str">
        <f>IFERROR(VLOOKUP(D583,'Tabelas auxiliares'!$A$3:$B$61,2,FALSE),"")</f>
        <v/>
      </c>
      <c r="G583" s="33" t="str">
        <f>IFERROR(VLOOKUP($B583,'Tabelas auxiliares'!$A$65:$C$102,2,FALSE),"")</f>
        <v/>
      </c>
      <c r="H583" s="33" t="str">
        <f>IFERROR(VLOOKUP($B583,'Tabelas auxiliares'!$A$65:$C$102,3,FALSE),"")</f>
        <v/>
      </c>
      <c r="X583" s="33" t="str">
        <f t="shared" si="9"/>
        <v/>
      </c>
      <c r="Y583" s="33" t="str">
        <f>IF(T583="","",IF(AND(T583&lt;&gt;'Tabelas auxiliares'!$B$239,T583&lt;&gt;'Tabelas auxiliares'!$B$240),"FOLHA DE PESSOAL",IF(X583='Tabelas auxiliares'!$A$240,"CUSTEIO",IF(X583='Tabelas auxiliares'!$A$239,"INVESTIMENTO","ERRO - VERIFICAR"))))</f>
        <v/>
      </c>
      <c r="Z583" s="47"/>
    </row>
    <row r="584" spans="6:26" x14ac:dyDescent="0.25">
      <c r="F584" s="33" t="str">
        <f>IFERROR(VLOOKUP(D584,'Tabelas auxiliares'!$A$3:$B$61,2,FALSE),"")</f>
        <v/>
      </c>
      <c r="G584" s="33" t="str">
        <f>IFERROR(VLOOKUP($B584,'Tabelas auxiliares'!$A$65:$C$102,2,FALSE),"")</f>
        <v/>
      </c>
      <c r="H584" s="33" t="str">
        <f>IFERROR(VLOOKUP($B584,'Tabelas auxiliares'!$A$65:$C$102,3,FALSE),"")</f>
        <v/>
      </c>
      <c r="X584" s="33" t="str">
        <f t="shared" si="9"/>
        <v/>
      </c>
      <c r="Y584" s="33" t="str">
        <f>IF(T584="","",IF(AND(T584&lt;&gt;'Tabelas auxiliares'!$B$239,T584&lt;&gt;'Tabelas auxiliares'!$B$240),"FOLHA DE PESSOAL",IF(X584='Tabelas auxiliares'!$A$240,"CUSTEIO",IF(X584='Tabelas auxiliares'!$A$239,"INVESTIMENTO","ERRO - VERIFICAR"))))</f>
        <v/>
      </c>
      <c r="Z584" s="47"/>
    </row>
    <row r="585" spans="6:26" x14ac:dyDescent="0.25">
      <c r="F585" s="33" t="str">
        <f>IFERROR(VLOOKUP(D585,'Tabelas auxiliares'!$A$3:$B$61,2,FALSE),"")</f>
        <v/>
      </c>
      <c r="G585" s="33" t="str">
        <f>IFERROR(VLOOKUP($B585,'Tabelas auxiliares'!$A$65:$C$102,2,FALSE),"")</f>
        <v/>
      </c>
      <c r="H585" s="33" t="str">
        <f>IFERROR(VLOOKUP($B585,'Tabelas auxiliares'!$A$65:$C$102,3,FALSE),"")</f>
        <v/>
      </c>
      <c r="X585" s="33" t="str">
        <f t="shared" si="9"/>
        <v/>
      </c>
      <c r="Y585" s="33" t="str">
        <f>IF(T585="","",IF(AND(T585&lt;&gt;'Tabelas auxiliares'!$B$239,T585&lt;&gt;'Tabelas auxiliares'!$B$240),"FOLHA DE PESSOAL",IF(X585='Tabelas auxiliares'!$A$240,"CUSTEIO",IF(X585='Tabelas auxiliares'!$A$239,"INVESTIMENTO","ERRO - VERIFICAR"))))</f>
        <v/>
      </c>
      <c r="Z585" s="47"/>
    </row>
    <row r="586" spans="6:26" x14ac:dyDescent="0.25">
      <c r="F586" s="33" t="str">
        <f>IFERROR(VLOOKUP(D586,'Tabelas auxiliares'!$A$3:$B$61,2,FALSE),"")</f>
        <v/>
      </c>
      <c r="G586" s="33" t="str">
        <f>IFERROR(VLOOKUP($B586,'Tabelas auxiliares'!$A$65:$C$102,2,FALSE),"")</f>
        <v/>
      </c>
      <c r="H586" s="33" t="str">
        <f>IFERROR(VLOOKUP($B586,'Tabelas auxiliares'!$A$65:$C$102,3,FALSE),"")</f>
        <v/>
      </c>
      <c r="X586" s="33" t="str">
        <f t="shared" si="9"/>
        <v/>
      </c>
      <c r="Y586" s="33" t="str">
        <f>IF(T586="","",IF(AND(T586&lt;&gt;'Tabelas auxiliares'!$B$239,T586&lt;&gt;'Tabelas auxiliares'!$B$240),"FOLHA DE PESSOAL",IF(X586='Tabelas auxiliares'!$A$240,"CUSTEIO",IF(X586='Tabelas auxiliares'!$A$239,"INVESTIMENTO","ERRO - VERIFICAR"))))</f>
        <v/>
      </c>
      <c r="Z586" s="47"/>
    </row>
    <row r="587" spans="6:26" x14ac:dyDescent="0.25">
      <c r="F587" s="33" t="str">
        <f>IFERROR(VLOOKUP(D587,'Tabelas auxiliares'!$A$3:$B$61,2,FALSE),"")</f>
        <v/>
      </c>
      <c r="G587" s="33" t="str">
        <f>IFERROR(VLOOKUP($B587,'Tabelas auxiliares'!$A$65:$C$102,2,FALSE),"")</f>
        <v/>
      </c>
      <c r="H587" s="33" t="str">
        <f>IFERROR(VLOOKUP($B587,'Tabelas auxiliares'!$A$65:$C$102,3,FALSE),"")</f>
        <v/>
      </c>
      <c r="X587" s="33" t="str">
        <f t="shared" si="9"/>
        <v/>
      </c>
      <c r="Y587" s="33" t="str">
        <f>IF(T587="","",IF(AND(T587&lt;&gt;'Tabelas auxiliares'!$B$239,T587&lt;&gt;'Tabelas auxiliares'!$B$240),"FOLHA DE PESSOAL",IF(X587='Tabelas auxiliares'!$A$240,"CUSTEIO",IF(X587='Tabelas auxiliares'!$A$239,"INVESTIMENTO","ERRO - VERIFICAR"))))</f>
        <v/>
      </c>
      <c r="Z587" s="47"/>
    </row>
    <row r="588" spans="6:26" x14ac:dyDescent="0.25">
      <c r="F588" s="33" t="str">
        <f>IFERROR(VLOOKUP(D588,'Tabelas auxiliares'!$A$3:$B$61,2,FALSE),"")</f>
        <v/>
      </c>
      <c r="G588" s="33" t="str">
        <f>IFERROR(VLOOKUP($B588,'Tabelas auxiliares'!$A$65:$C$102,2,FALSE),"")</f>
        <v/>
      </c>
      <c r="H588" s="33" t="str">
        <f>IFERROR(VLOOKUP($B588,'Tabelas auxiliares'!$A$65:$C$102,3,FALSE),"")</f>
        <v/>
      </c>
      <c r="X588" s="33" t="str">
        <f t="shared" si="9"/>
        <v/>
      </c>
      <c r="Y588" s="33" t="str">
        <f>IF(T588="","",IF(AND(T588&lt;&gt;'Tabelas auxiliares'!$B$239,T588&lt;&gt;'Tabelas auxiliares'!$B$240),"FOLHA DE PESSOAL",IF(X588='Tabelas auxiliares'!$A$240,"CUSTEIO",IF(X588='Tabelas auxiliares'!$A$239,"INVESTIMENTO","ERRO - VERIFICAR"))))</f>
        <v/>
      </c>
      <c r="Z588" s="47"/>
    </row>
    <row r="589" spans="6:26" x14ac:dyDescent="0.25">
      <c r="F589" s="33" t="str">
        <f>IFERROR(VLOOKUP(D589,'Tabelas auxiliares'!$A$3:$B$61,2,FALSE),"")</f>
        <v/>
      </c>
      <c r="G589" s="33" t="str">
        <f>IFERROR(VLOOKUP($B589,'Tabelas auxiliares'!$A$65:$C$102,2,FALSE),"")</f>
        <v/>
      </c>
      <c r="H589" s="33" t="str">
        <f>IFERROR(VLOOKUP($B589,'Tabelas auxiliares'!$A$65:$C$102,3,FALSE),"")</f>
        <v/>
      </c>
      <c r="X589" s="33" t="str">
        <f t="shared" si="9"/>
        <v/>
      </c>
      <c r="Y589" s="33" t="str">
        <f>IF(T589="","",IF(AND(T589&lt;&gt;'Tabelas auxiliares'!$B$239,T589&lt;&gt;'Tabelas auxiliares'!$B$240),"FOLHA DE PESSOAL",IF(X589='Tabelas auxiliares'!$A$240,"CUSTEIO",IF(X589='Tabelas auxiliares'!$A$239,"INVESTIMENTO","ERRO - VERIFICAR"))))</f>
        <v/>
      </c>
      <c r="Z589" s="47"/>
    </row>
    <row r="590" spans="6:26" x14ac:dyDescent="0.25">
      <c r="F590" s="33" t="str">
        <f>IFERROR(VLOOKUP(D590,'Tabelas auxiliares'!$A$3:$B$61,2,FALSE),"")</f>
        <v/>
      </c>
      <c r="G590" s="33" t="str">
        <f>IFERROR(VLOOKUP($B590,'Tabelas auxiliares'!$A$65:$C$102,2,FALSE),"")</f>
        <v/>
      </c>
      <c r="H590" s="33" t="str">
        <f>IFERROR(VLOOKUP($B590,'Tabelas auxiliares'!$A$65:$C$102,3,FALSE),"")</f>
        <v/>
      </c>
      <c r="X590" s="33" t="str">
        <f t="shared" si="9"/>
        <v/>
      </c>
      <c r="Y590" s="33" t="str">
        <f>IF(T590="","",IF(AND(T590&lt;&gt;'Tabelas auxiliares'!$B$239,T590&lt;&gt;'Tabelas auxiliares'!$B$240),"FOLHA DE PESSOAL",IF(X590='Tabelas auxiliares'!$A$240,"CUSTEIO",IF(X590='Tabelas auxiliares'!$A$239,"INVESTIMENTO","ERRO - VERIFICAR"))))</f>
        <v/>
      </c>
      <c r="Z590" s="47"/>
    </row>
    <row r="591" spans="6:26" x14ac:dyDescent="0.25">
      <c r="F591" s="33" t="str">
        <f>IFERROR(VLOOKUP(D591,'Tabelas auxiliares'!$A$3:$B$61,2,FALSE),"")</f>
        <v/>
      </c>
      <c r="G591" s="33" t="str">
        <f>IFERROR(VLOOKUP($B591,'Tabelas auxiliares'!$A$65:$C$102,2,FALSE),"")</f>
        <v/>
      </c>
      <c r="H591" s="33" t="str">
        <f>IFERROR(VLOOKUP($B591,'Tabelas auxiliares'!$A$65:$C$102,3,FALSE),"")</f>
        <v/>
      </c>
      <c r="X591" s="33" t="str">
        <f t="shared" si="9"/>
        <v/>
      </c>
      <c r="Y591" s="33" t="str">
        <f>IF(T591="","",IF(AND(T591&lt;&gt;'Tabelas auxiliares'!$B$239,T591&lt;&gt;'Tabelas auxiliares'!$B$240),"FOLHA DE PESSOAL",IF(X591='Tabelas auxiliares'!$A$240,"CUSTEIO",IF(X591='Tabelas auxiliares'!$A$239,"INVESTIMENTO","ERRO - VERIFICAR"))))</f>
        <v/>
      </c>
      <c r="Z591" s="47"/>
    </row>
    <row r="592" spans="6:26" x14ac:dyDescent="0.25">
      <c r="F592" s="33" t="str">
        <f>IFERROR(VLOOKUP(D592,'Tabelas auxiliares'!$A$3:$B$61,2,FALSE),"")</f>
        <v/>
      </c>
      <c r="G592" s="33" t="str">
        <f>IFERROR(VLOOKUP($B592,'Tabelas auxiliares'!$A$65:$C$102,2,FALSE),"")</f>
        <v/>
      </c>
      <c r="H592" s="33" t="str">
        <f>IFERROR(VLOOKUP($B592,'Tabelas auxiliares'!$A$65:$C$102,3,FALSE),"")</f>
        <v/>
      </c>
      <c r="X592" s="33" t="str">
        <f t="shared" si="9"/>
        <v/>
      </c>
      <c r="Y592" s="33" t="str">
        <f>IF(T592="","",IF(AND(T592&lt;&gt;'Tabelas auxiliares'!$B$239,T592&lt;&gt;'Tabelas auxiliares'!$B$240),"FOLHA DE PESSOAL",IF(X592='Tabelas auxiliares'!$A$240,"CUSTEIO",IF(X592='Tabelas auxiliares'!$A$239,"INVESTIMENTO","ERRO - VERIFICAR"))))</f>
        <v/>
      </c>
      <c r="Z592" s="47"/>
    </row>
    <row r="593" spans="6:26" x14ac:dyDescent="0.25">
      <c r="F593" s="33" t="str">
        <f>IFERROR(VLOOKUP(D593,'Tabelas auxiliares'!$A$3:$B$61,2,FALSE),"")</f>
        <v/>
      </c>
      <c r="G593" s="33" t="str">
        <f>IFERROR(VLOOKUP($B593,'Tabelas auxiliares'!$A$65:$C$102,2,FALSE),"")</f>
        <v/>
      </c>
      <c r="H593" s="33" t="str">
        <f>IFERROR(VLOOKUP($B593,'Tabelas auxiliares'!$A$65:$C$102,3,FALSE),"")</f>
        <v/>
      </c>
      <c r="X593" s="33" t="str">
        <f t="shared" si="9"/>
        <v/>
      </c>
      <c r="Y593" s="33" t="str">
        <f>IF(T593="","",IF(AND(T593&lt;&gt;'Tabelas auxiliares'!$B$239,T593&lt;&gt;'Tabelas auxiliares'!$B$240),"FOLHA DE PESSOAL",IF(X593='Tabelas auxiliares'!$A$240,"CUSTEIO",IF(X593='Tabelas auxiliares'!$A$239,"INVESTIMENTO","ERRO - VERIFICAR"))))</f>
        <v/>
      </c>
      <c r="Z593" s="47"/>
    </row>
    <row r="594" spans="6:26" x14ac:dyDescent="0.25">
      <c r="F594" s="33" t="str">
        <f>IFERROR(VLOOKUP(D594,'Tabelas auxiliares'!$A$3:$B$61,2,FALSE),"")</f>
        <v/>
      </c>
      <c r="G594" s="33" t="str">
        <f>IFERROR(VLOOKUP($B594,'Tabelas auxiliares'!$A$65:$C$102,2,FALSE),"")</f>
        <v/>
      </c>
      <c r="H594" s="33" t="str">
        <f>IFERROR(VLOOKUP($B594,'Tabelas auxiliares'!$A$65:$C$102,3,FALSE),"")</f>
        <v/>
      </c>
      <c r="X594" s="33" t="str">
        <f t="shared" si="9"/>
        <v/>
      </c>
      <c r="Y594" s="33" t="str">
        <f>IF(T594="","",IF(AND(T594&lt;&gt;'Tabelas auxiliares'!$B$239,T594&lt;&gt;'Tabelas auxiliares'!$B$240),"FOLHA DE PESSOAL",IF(X594='Tabelas auxiliares'!$A$240,"CUSTEIO",IF(X594='Tabelas auxiliares'!$A$239,"INVESTIMENTO","ERRO - VERIFICAR"))))</f>
        <v/>
      </c>
      <c r="Z594" s="47"/>
    </row>
    <row r="595" spans="6:26" x14ac:dyDescent="0.25">
      <c r="F595" s="33" t="str">
        <f>IFERROR(VLOOKUP(D595,'Tabelas auxiliares'!$A$3:$B$61,2,FALSE),"")</f>
        <v/>
      </c>
      <c r="G595" s="33" t="str">
        <f>IFERROR(VLOOKUP($B595,'Tabelas auxiliares'!$A$65:$C$102,2,FALSE),"")</f>
        <v/>
      </c>
      <c r="H595" s="33" t="str">
        <f>IFERROR(VLOOKUP($B595,'Tabelas auxiliares'!$A$65:$C$102,3,FALSE),"")</f>
        <v/>
      </c>
      <c r="X595" s="33" t="str">
        <f t="shared" si="9"/>
        <v/>
      </c>
      <c r="Y595" s="33" t="str">
        <f>IF(T595="","",IF(AND(T595&lt;&gt;'Tabelas auxiliares'!$B$239,T595&lt;&gt;'Tabelas auxiliares'!$B$240),"FOLHA DE PESSOAL",IF(X595='Tabelas auxiliares'!$A$240,"CUSTEIO",IF(X595='Tabelas auxiliares'!$A$239,"INVESTIMENTO","ERRO - VERIFICAR"))))</f>
        <v/>
      </c>
      <c r="Z595" s="47"/>
    </row>
    <row r="596" spans="6:26" x14ac:dyDescent="0.25">
      <c r="F596" s="33" t="str">
        <f>IFERROR(VLOOKUP(D596,'Tabelas auxiliares'!$A$3:$B$61,2,FALSE),"")</f>
        <v/>
      </c>
      <c r="G596" s="33" t="str">
        <f>IFERROR(VLOOKUP($B596,'Tabelas auxiliares'!$A$65:$C$102,2,FALSE),"")</f>
        <v/>
      </c>
      <c r="H596" s="33" t="str">
        <f>IFERROR(VLOOKUP($B596,'Tabelas auxiliares'!$A$65:$C$102,3,FALSE),"")</f>
        <v/>
      </c>
      <c r="X596" s="33" t="str">
        <f t="shared" si="9"/>
        <v/>
      </c>
      <c r="Y596" s="33" t="str">
        <f>IF(T596="","",IF(AND(T596&lt;&gt;'Tabelas auxiliares'!$B$239,T596&lt;&gt;'Tabelas auxiliares'!$B$240),"FOLHA DE PESSOAL",IF(X596='Tabelas auxiliares'!$A$240,"CUSTEIO",IF(X596='Tabelas auxiliares'!$A$239,"INVESTIMENTO","ERRO - VERIFICAR"))))</f>
        <v/>
      </c>
      <c r="Z596" s="47"/>
    </row>
    <row r="597" spans="6:26" x14ac:dyDescent="0.25">
      <c r="F597" s="33" t="str">
        <f>IFERROR(VLOOKUP(D597,'Tabelas auxiliares'!$A$3:$B$61,2,FALSE),"")</f>
        <v/>
      </c>
      <c r="G597" s="33" t="str">
        <f>IFERROR(VLOOKUP($B597,'Tabelas auxiliares'!$A$65:$C$102,2,FALSE),"")</f>
        <v/>
      </c>
      <c r="H597" s="33" t="str">
        <f>IFERROR(VLOOKUP($B597,'Tabelas auxiliares'!$A$65:$C$102,3,FALSE),"")</f>
        <v/>
      </c>
      <c r="X597" s="33" t="str">
        <f t="shared" si="9"/>
        <v/>
      </c>
      <c r="Y597" s="33" t="str">
        <f>IF(T597="","",IF(AND(T597&lt;&gt;'Tabelas auxiliares'!$B$239,T597&lt;&gt;'Tabelas auxiliares'!$B$240),"FOLHA DE PESSOAL",IF(X597='Tabelas auxiliares'!$A$240,"CUSTEIO",IF(X597='Tabelas auxiliares'!$A$239,"INVESTIMENTO","ERRO - VERIFICAR"))))</f>
        <v/>
      </c>
      <c r="Z597" s="47"/>
    </row>
    <row r="598" spans="6:26" x14ac:dyDescent="0.25">
      <c r="F598" s="33" t="str">
        <f>IFERROR(VLOOKUP(D598,'Tabelas auxiliares'!$A$3:$B$61,2,FALSE),"")</f>
        <v/>
      </c>
      <c r="G598" s="33" t="str">
        <f>IFERROR(VLOOKUP($B598,'Tabelas auxiliares'!$A$65:$C$102,2,FALSE),"")</f>
        <v/>
      </c>
      <c r="H598" s="33" t="str">
        <f>IFERROR(VLOOKUP($B598,'Tabelas auxiliares'!$A$65:$C$102,3,FALSE),"")</f>
        <v/>
      </c>
      <c r="X598" s="33" t="str">
        <f t="shared" si="9"/>
        <v/>
      </c>
      <c r="Y598" s="33" t="str">
        <f>IF(T598="","",IF(AND(T598&lt;&gt;'Tabelas auxiliares'!$B$239,T598&lt;&gt;'Tabelas auxiliares'!$B$240),"FOLHA DE PESSOAL",IF(X598='Tabelas auxiliares'!$A$240,"CUSTEIO",IF(X598='Tabelas auxiliares'!$A$239,"INVESTIMENTO","ERRO - VERIFICAR"))))</f>
        <v/>
      </c>
      <c r="Z598" s="47"/>
    </row>
    <row r="599" spans="6:26" x14ac:dyDescent="0.25">
      <c r="F599" s="33" t="str">
        <f>IFERROR(VLOOKUP(D599,'Tabelas auxiliares'!$A$3:$B$61,2,FALSE),"")</f>
        <v/>
      </c>
      <c r="G599" s="33" t="str">
        <f>IFERROR(VLOOKUP($B599,'Tabelas auxiliares'!$A$65:$C$102,2,FALSE),"")</f>
        <v/>
      </c>
      <c r="H599" s="33" t="str">
        <f>IFERROR(VLOOKUP($B599,'Tabelas auxiliares'!$A$65:$C$102,3,FALSE),"")</f>
        <v/>
      </c>
      <c r="X599" s="33" t="str">
        <f t="shared" si="9"/>
        <v/>
      </c>
      <c r="Y599" s="33" t="str">
        <f>IF(T599="","",IF(AND(T599&lt;&gt;'Tabelas auxiliares'!$B$239,T599&lt;&gt;'Tabelas auxiliares'!$B$240),"FOLHA DE PESSOAL",IF(X599='Tabelas auxiliares'!$A$240,"CUSTEIO",IF(X599='Tabelas auxiliares'!$A$239,"INVESTIMENTO","ERRO - VERIFICAR"))))</f>
        <v/>
      </c>
      <c r="Z599" s="47"/>
    </row>
    <row r="600" spans="6:26" x14ac:dyDescent="0.25">
      <c r="F600" s="33" t="str">
        <f>IFERROR(VLOOKUP(D600,'Tabelas auxiliares'!$A$3:$B$61,2,FALSE),"")</f>
        <v/>
      </c>
      <c r="G600" s="33" t="str">
        <f>IFERROR(VLOOKUP($B600,'Tabelas auxiliares'!$A$65:$C$102,2,FALSE),"")</f>
        <v/>
      </c>
      <c r="H600" s="33" t="str">
        <f>IFERROR(VLOOKUP($B600,'Tabelas auxiliares'!$A$65:$C$102,3,FALSE),"")</f>
        <v/>
      </c>
      <c r="X600" s="33" t="str">
        <f t="shared" si="9"/>
        <v/>
      </c>
      <c r="Y600" s="33" t="str">
        <f>IF(T600="","",IF(AND(T600&lt;&gt;'Tabelas auxiliares'!$B$239,T600&lt;&gt;'Tabelas auxiliares'!$B$240),"FOLHA DE PESSOAL",IF(X600='Tabelas auxiliares'!$A$240,"CUSTEIO",IF(X600='Tabelas auxiliares'!$A$239,"INVESTIMENTO","ERRO - VERIFICAR"))))</f>
        <v/>
      </c>
      <c r="Z600" s="47"/>
    </row>
    <row r="601" spans="6:26" x14ac:dyDescent="0.25">
      <c r="F601" s="33" t="str">
        <f>IFERROR(VLOOKUP(D601,'Tabelas auxiliares'!$A$3:$B$61,2,FALSE),"")</f>
        <v/>
      </c>
      <c r="G601" s="33" t="str">
        <f>IFERROR(VLOOKUP($B601,'Tabelas auxiliares'!$A$65:$C$102,2,FALSE),"")</f>
        <v/>
      </c>
      <c r="H601" s="33" t="str">
        <f>IFERROR(VLOOKUP($B601,'Tabelas auxiliares'!$A$65:$C$102,3,FALSE),"")</f>
        <v/>
      </c>
      <c r="X601" s="33" t="str">
        <f t="shared" si="9"/>
        <v/>
      </c>
      <c r="Y601" s="33" t="str">
        <f>IF(T601="","",IF(AND(T601&lt;&gt;'Tabelas auxiliares'!$B$239,T601&lt;&gt;'Tabelas auxiliares'!$B$240),"FOLHA DE PESSOAL",IF(X601='Tabelas auxiliares'!$A$240,"CUSTEIO",IF(X601='Tabelas auxiliares'!$A$239,"INVESTIMENTO","ERRO - VERIFICAR"))))</f>
        <v/>
      </c>
      <c r="Z601" s="47"/>
    </row>
    <row r="602" spans="6:26" x14ac:dyDescent="0.25">
      <c r="F602" s="33" t="str">
        <f>IFERROR(VLOOKUP(D602,'Tabelas auxiliares'!$A$3:$B$61,2,FALSE),"")</f>
        <v/>
      </c>
      <c r="G602" s="33" t="str">
        <f>IFERROR(VLOOKUP($B602,'Tabelas auxiliares'!$A$65:$C$102,2,FALSE),"")</f>
        <v/>
      </c>
      <c r="H602" s="33" t="str">
        <f>IFERROR(VLOOKUP($B602,'Tabelas auxiliares'!$A$65:$C$102,3,FALSE),"")</f>
        <v/>
      </c>
      <c r="X602" s="33" t="str">
        <f t="shared" si="9"/>
        <v/>
      </c>
      <c r="Y602" s="33" t="str">
        <f>IF(T602="","",IF(AND(T602&lt;&gt;'Tabelas auxiliares'!$B$239,T602&lt;&gt;'Tabelas auxiliares'!$B$240),"FOLHA DE PESSOAL",IF(X602='Tabelas auxiliares'!$A$240,"CUSTEIO",IF(X602='Tabelas auxiliares'!$A$239,"INVESTIMENTO","ERRO - VERIFICAR"))))</f>
        <v/>
      </c>
      <c r="Z602" s="47"/>
    </row>
    <row r="603" spans="6:26" x14ac:dyDescent="0.25">
      <c r="F603" s="33" t="str">
        <f>IFERROR(VLOOKUP(D603,'Tabelas auxiliares'!$A$3:$B$61,2,FALSE),"")</f>
        <v/>
      </c>
      <c r="G603" s="33" t="str">
        <f>IFERROR(VLOOKUP($B603,'Tabelas auxiliares'!$A$65:$C$102,2,FALSE),"")</f>
        <v/>
      </c>
      <c r="H603" s="33" t="str">
        <f>IFERROR(VLOOKUP($B603,'Tabelas auxiliares'!$A$65:$C$102,3,FALSE),"")</f>
        <v/>
      </c>
      <c r="X603" s="33" t="str">
        <f t="shared" si="9"/>
        <v/>
      </c>
      <c r="Y603" s="33" t="str">
        <f>IF(T603="","",IF(AND(T603&lt;&gt;'Tabelas auxiliares'!$B$239,T603&lt;&gt;'Tabelas auxiliares'!$B$240),"FOLHA DE PESSOAL",IF(X603='Tabelas auxiliares'!$A$240,"CUSTEIO",IF(X603='Tabelas auxiliares'!$A$239,"INVESTIMENTO","ERRO - VERIFICAR"))))</f>
        <v/>
      </c>
      <c r="Z603" s="47"/>
    </row>
    <row r="604" spans="6:26" x14ac:dyDescent="0.25">
      <c r="F604" s="33" t="str">
        <f>IFERROR(VLOOKUP(D604,'Tabelas auxiliares'!$A$3:$B$61,2,FALSE),"")</f>
        <v/>
      </c>
      <c r="G604" s="33" t="str">
        <f>IFERROR(VLOOKUP($B604,'Tabelas auxiliares'!$A$65:$C$102,2,FALSE),"")</f>
        <v/>
      </c>
      <c r="H604" s="33" t="str">
        <f>IFERROR(VLOOKUP($B604,'Tabelas auxiliares'!$A$65:$C$102,3,FALSE),"")</f>
        <v/>
      </c>
      <c r="X604" s="33" t="str">
        <f t="shared" si="9"/>
        <v/>
      </c>
      <c r="Y604" s="33" t="str">
        <f>IF(T604="","",IF(AND(T604&lt;&gt;'Tabelas auxiliares'!$B$239,T604&lt;&gt;'Tabelas auxiliares'!$B$240),"FOLHA DE PESSOAL",IF(X604='Tabelas auxiliares'!$A$240,"CUSTEIO",IF(X604='Tabelas auxiliares'!$A$239,"INVESTIMENTO","ERRO - VERIFICAR"))))</f>
        <v/>
      </c>
      <c r="Z604" s="47"/>
    </row>
    <row r="605" spans="6:26" x14ac:dyDescent="0.25">
      <c r="F605" s="33" t="str">
        <f>IFERROR(VLOOKUP(D605,'Tabelas auxiliares'!$A$3:$B$61,2,FALSE),"")</f>
        <v/>
      </c>
      <c r="G605" s="33" t="str">
        <f>IFERROR(VLOOKUP($B605,'Tabelas auxiliares'!$A$65:$C$102,2,FALSE),"")</f>
        <v/>
      </c>
      <c r="H605" s="33" t="str">
        <f>IFERROR(VLOOKUP($B605,'Tabelas auxiliares'!$A$65:$C$102,3,FALSE),"")</f>
        <v/>
      </c>
      <c r="X605" s="33" t="str">
        <f t="shared" si="9"/>
        <v/>
      </c>
      <c r="Y605" s="33" t="str">
        <f>IF(T605="","",IF(AND(T605&lt;&gt;'Tabelas auxiliares'!$B$239,T605&lt;&gt;'Tabelas auxiliares'!$B$240),"FOLHA DE PESSOAL",IF(X605='Tabelas auxiliares'!$A$240,"CUSTEIO",IF(X605='Tabelas auxiliares'!$A$239,"INVESTIMENTO","ERRO - VERIFICAR"))))</f>
        <v/>
      </c>
      <c r="Z605" s="47"/>
    </row>
    <row r="606" spans="6:26" x14ac:dyDescent="0.25">
      <c r="F606" s="33" t="str">
        <f>IFERROR(VLOOKUP(D606,'Tabelas auxiliares'!$A$3:$B$61,2,FALSE),"")</f>
        <v/>
      </c>
      <c r="G606" s="33" t="str">
        <f>IFERROR(VLOOKUP($B606,'Tabelas auxiliares'!$A$65:$C$102,2,FALSE),"")</f>
        <v/>
      </c>
      <c r="H606" s="33" t="str">
        <f>IFERROR(VLOOKUP($B606,'Tabelas auxiliares'!$A$65:$C$102,3,FALSE),"")</f>
        <v/>
      </c>
      <c r="X606" s="33" t="str">
        <f t="shared" si="9"/>
        <v/>
      </c>
      <c r="Y606" s="33" t="str">
        <f>IF(T606="","",IF(AND(T606&lt;&gt;'Tabelas auxiliares'!$B$239,T606&lt;&gt;'Tabelas auxiliares'!$B$240),"FOLHA DE PESSOAL",IF(X606='Tabelas auxiliares'!$A$240,"CUSTEIO",IF(X606='Tabelas auxiliares'!$A$239,"INVESTIMENTO","ERRO - VERIFICAR"))))</f>
        <v/>
      </c>
      <c r="Z606" s="47"/>
    </row>
    <row r="607" spans="6:26" x14ac:dyDescent="0.25">
      <c r="F607" s="33" t="str">
        <f>IFERROR(VLOOKUP(D607,'Tabelas auxiliares'!$A$3:$B$61,2,FALSE),"")</f>
        <v/>
      </c>
      <c r="G607" s="33" t="str">
        <f>IFERROR(VLOOKUP($B607,'Tabelas auxiliares'!$A$65:$C$102,2,FALSE),"")</f>
        <v/>
      </c>
      <c r="H607" s="33" t="str">
        <f>IFERROR(VLOOKUP($B607,'Tabelas auxiliares'!$A$65:$C$102,3,FALSE),"")</f>
        <v/>
      </c>
      <c r="X607" s="33" t="str">
        <f t="shared" si="9"/>
        <v/>
      </c>
      <c r="Y607" s="33" t="str">
        <f>IF(T607="","",IF(AND(T607&lt;&gt;'Tabelas auxiliares'!$B$239,T607&lt;&gt;'Tabelas auxiliares'!$B$240),"FOLHA DE PESSOAL",IF(X607='Tabelas auxiliares'!$A$240,"CUSTEIO",IF(X607='Tabelas auxiliares'!$A$239,"INVESTIMENTO","ERRO - VERIFICAR"))))</f>
        <v/>
      </c>
      <c r="Z607" s="47"/>
    </row>
    <row r="608" spans="6:26" x14ac:dyDescent="0.25">
      <c r="F608" s="33" t="str">
        <f>IFERROR(VLOOKUP(D608,'Tabelas auxiliares'!$A$3:$B$61,2,FALSE),"")</f>
        <v/>
      </c>
      <c r="G608" s="33" t="str">
        <f>IFERROR(VLOOKUP($B608,'Tabelas auxiliares'!$A$65:$C$102,2,FALSE),"")</f>
        <v/>
      </c>
      <c r="H608" s="33" t="str">
        <f>IFERROR(VLOOKUP($B608,'Tabelas auxiliares'!$A$65:$C$102,3,FALSE),"")</f>
        <v/>
      </c>
      <c r="X608" s="33" t="str">
        <f t="shared" si="9"/>
        <v/>
      </c>
      <c r="Y608" s="33" t="str">
        <f>IF(T608="","",IF(AND(T608&lt;&gt;'Tabelas auxiliares'!$B$239,T608&lt;&gt;'Tabelas auxiliares'!$B$240),"FOLHA DE PESSOAL",IF(X608='Tabelas auxiliares'!$A$240,"CUSTEIO",IF(X608='Tabelas auxiliares'!$A$239,"INVESTIMENTO","ERRO - VERIFICAR"))))</f>
        <v/>
      </c>
      <c r="Z608" s="47"/>
    </row>
    <row r="609" spans="6:26" x14ac:dyDescent="0.25">
      <c r="F609" s="33" t="str">
        <f>IFERROR(VLOOKUP(D609,'Tabelas auxiliares'!$A$3:$B$61,2,FALSE),"")</f>
        <v/>
      </c>
      <c r="G609" s="33" t="str">
        <f>IFERROR(VLOOKUP($B609,'Tabelas auxiliares'!$A$65:$C$102,2,FALSE),"")</f>
        <v/>
      </c>
      <c r="H609" s="33" t="str">
        <f>IFERROR(VLOOKUP($B609,'Tabelas auxiliares'!$A$65:$C$102,3,FALSE),"")</f>
        <v/>
      </c>
      <c r="X609" s="33" t="str">
        <f t="shared" si="9"/>
        <v/>
      </c>
      <c r="Y609" s="33" t="str">
        <f>IF(T609="","",IF(AND(T609&lt;&gt;'Tabelas auxiliares'!$B$239,T609&lt;&gt;'Tabelas auxiliares'!$B$240),"FOLHA DE PESSOAL",IF(X609='Tabelas auxiliares'!$A$240,"CUSTEIO",IF(X609='Tabelas auxiliares'!$A$239,"INVESTIMENTO","ERRO - VERIFICAR"))))</f>
        <v/>
      </c>
      <c r="Z609" s="47"/>
    </row>
    <row r="610" spans="6:26" x14ac:dyDescent="0.25">
      <c r="F610" s="33" t="str">
        <f>IFERROR(VLOOKUP(D610,'Tabelas auxiliares'!$A$3:$B$61,2,FALSE),"")</f>
        <v/>
      </c>
      <c r="G610" s="33" t="str">
        <f>IFERROR(VLOOKUP($B610,'Tabelas auxiliares'!$A$65:$C$102,2,FALSE),"")</f>
        <v/>
      </c>
      <c r="H610" s="33" t="str">
        <f>IFERROR(VLOOKUP($B610,'Tabelas auxiliares'!$A$65:$C$102,3,FALSE),"")</f>
        <v/>
      </c>
      <c r="X610" s="33" t="str">
        <f t="shared" si="9"/>
        <v/>
      </c>
      <c r="Y610" s="33" t="str">
        <f>IF(T610="","",IF(AND(T610&lt;&gt;'Tabelas auxiliares'!$B$239,T610&lt;&gt;'Tabelas auxiliares'!$B$240),"FOLHA DE PESSOAL",IF(X610='Tabelas auxiliares'!$A$240,"CUSTEIO",IF(X610='Tabelas auxiliares'!$A$239,"INVESTIMENTO","ERRO - VERIFICAR"))))</f>
        <v/>
      </c>
      <c r="Z610" s="47"/>
    </row>
    <row r="611" spans="6:26" x14ac:dyDescent="0.25">
      <c r="F611" s="33" t="str">
        <f>IFERROR(VLOOKUP(D611,'Tabelas auxiliares'!$A$3:$B$61,2,FALSE),"")</f>
        <v/>
      </c>
      <c r="G611" s="33" t="str">
        <f>IFERROR(VLOOKUP($B611,'Tabelas auxiliares'!$A$65:$C$102,2,FALSE),"")</f>
        <v/>
      </c>
      <c r="H611" s="33" t="str">
        <f>IFERROR(VLOOKUP($B611,'Tabelas auxiliares'!$A$65:$C$102,3,FALSE),"")</f>
        <v/>
      </c>
      <c r="X611" s="33" t="str">
        <f t="shared" si="9"/>
        <v/>
      </c>
      <c r="Y611" s="33" t="str">
        <f>IF(T611="","",IF(AND(T611&lt;&gt;'Tabelas auxiliares'!$B$239,T611&lt;&gt;'Tabelas auxiliares'!$B$240),"FOLHA DE PESSOAL",IF(X611='Tabelas auxiliares'!$A$240,"CUSTEIO",IF(X611='Tabelas auxiliares'!$A$239,"INVESTIMENTO","ERRO - VERIFICAR"))))</f>
        <v/>
      </c>
      <c r="Z611" s="47"/>
    </row>
    <row r="612" spans="6:26" x14ac:dyDescent="0.25">
      <c r="F612" s="33" t="str">
        <f>IFERROR(VLOOKUP(D612,'Tabelas auxiliares'!$A$3:$B$61,2,FALSE),"")</f>
        <v/>
      </c>
      <c r="G612" s="33" t="str">
        <f>IFERROR(VLOOKUP($B612,'Tabelas auxiliares'!$A$65:$C$102,2,FALSE),"")</f>
        <v/>
      </c>
      <c r="H612" s="33" t="str">
        <f>IFERROR(VLOOKUP($B612,'Tabelas auxiliares'!$A$65:$C$102,3,FALSE),"")</f>
        <v/>
      </c>
      <c r="X612" s="33" t="str">
        <f t="shared" si="9"/>
        <v/>
      </c>
      <c r="Y612" s="33" t="str">
        <f>IF(T612="","",IF(AND(T612&lt;&gt;'Tabelas auxiliares'!$B$239,T612&lt;&gt;'Tabelas auxiliares'!$B$240),"FOLHA DE PESSOAL",IF(X612='Tabelas auxiliares'!$A$240,"CUSTEIO",IF(X612='Tabelas auxiliares'!$A$239,"INVESTIMENTO","ERRO - VERIFICAR"))))</f>
        <v/>
      </c>
      <c r="Z612" s="47"/>
    </row>
    <row r="613" spans="6:26" x14ac:dyDescent="0.25">
      <c r="F613" s="33" t="str">
        <f>IFERROR(VLOOKUP(D613,'Tabelas auxiliares'!$A$3:$B$61,2,FALSE),"")</f>
        <v/>
      </c>
      <c r="G613" s="33" t="str">
        <f>IFERROR(VLOOKUP($B613,'Tabelas auxiliares'!$A$65:$C$102,2,FALSE),"")</f>
        <v/>
      </c>
      <c r="H613" s="33" t="str">
        <f>IFERROR(VLOOKUP($B613,'Tabelas auxiliares'!$A$65:$C$102,3,FALSE),"")</f>
        <v/>
      </c>
      <c r="X613" s="33" t="str">
        <f t="shared" si="9"/>
        <v/>
      </c>
      <c r="Y613" s="33" t="str">
        <f>IF(T613="","",IF(AND(T613&lt;&gt;'Tabelas auxiliares'!$B$239,T613&lt;&gt;'Tabelas auxiliares'!$B$240),"FOLHA DE PESSOAL",IF(X613='Tabelas auxiliares'!$A$240,"CUSTEIO",IF(X613='Tabelas auxiliares'!$A$239,"INVESTIMENTO","ERRO - VERIFICAR"))))</f>
        <v/>
      </c>
      <c r="Z613" s="47"/>
    </row>
    <row r="614" spans="6:26" x14ac:dyDescent="0.25">
      <c r="F614" s="33" t="str">
        <f>IFERROR(VLOOKUP(D614,'Tabelas auxiliares'!$A$3:$B$61,2,FALSE),"")</f>
        <v/>
      </c>
      <c r="G614" s="33" t="str">
        <f>IFERROR(VLOOKUP($B614,'Tabelas auxiliares'!$A$65:$C$102,2,FALSE),"")</f>
        <v/>
      </c>
      <c r="H614" s="33" t="str">
        <f>IFERROR(VLOOKUP($B614,'Tabelas auxiliares'!$A$65:$C$102,3,FALSE),"")</f>
        <v/>
      </c>
      <c r="X614" s="33" t="str">
        <f t="shared" si="9"/>
        <v/>
      </c>
      <c r="Y614" s="33" t="str">
        <f>IF(T614="","",IF(AND(T614&lt;&gt;'Tabelas auxiliares'!$B$239,T614&lt;&gt;'Tabelas auxiliares'!$B$240),"FOLHA DE PESSOAL",IF(X614='Tabelas auxiliares'!$A$240,"CUSTEIO",IF(X614='Tabelas auxiliares'!$A$239,"INVESTIMENTO","ERRO - VERIFICAR"))))</f>
        <v/>
      </c>
      <c r="Z614" s="47"/>
    </row>
    <row r="615" spans="6:26" x14ac:dyDescent="0.25">
      <c r="F615" s="33" t="str">
        <f>IFERROR(VLOOKUP(D615,'Tabelas auxiliares'!$A$3:$B$61,2,FALSE),"")</f>
        <v/>
      </c>
      <c r="G615" s="33" t="str">
        <f>IFERROR(VLOOKUP($B615,'Tabelas auxiliares'!$A$65:$C$102,2,FALSE),"")</f>
        <v/>
      </c>
      <c r="H615" s="33" t="str">
        <f>IFERROR(VLOOKUP($B615,'Tabelas auxiliares'!$A$65:$C$102,3,FALSE),"")</f>
        <v/>
      </c>
      <c r="X615" s="33" t="str">
        <f t="shared" si="9"/>
        <v/>
      </c>
      <c r="Y615" s="33" t="str">
        <f>IF(T615="","",IF(AND(T615&lt;&gt;'Tabelas auxiliares'!$B$239,T615&lt;&gt;'Tabelas auxiliares'!$B$240),"FOLHA DE PESSOAL",IF(X615='Tabelas auxiliares'!$A$240,"CUSTEIO",IF(X615='Tabelas auxiliares'!$A$239,"INVESTIMENTO","ERRO - VERIFICAR"))))</f>
        <v/>
      </c>
      <c r="Z615" s="47"/>
    </row>
    <row r="616" spans="6:26" x14ac:dyDescent="0.25">
      <c r="F616" s="33" t="str">
        <f>IFERROR(VLOOKUP(D616,'Tabelas auxiliares'!$A$3:$B$61,2,FALSE),"")</f>
        <v/>
      </c>
      <c r="G616" s="33" t="str">
        <f>IFERROR(VLOOKUP($B616,'Tabelas auxiliares'!$A$65:$C$102,2,FALSE),"")</f>
        <v/>
      </c>
      <c r="H616" s="33" t="str">
        <f>IFERROR(VLOOKUP($B616,'Tabelas auxiliares'!$A$65:$C$102,3,FALSE),"")</f>
        <v/>
      </c>
      <c r="X616" s="33" t="str">
        <f t="shared" si="9"/>
        <v/>
      </c>
      <c r="Y616" s="33" t="str">
        <f>IF(T616="","",IF(AND(T616&lt;&gt;'Tabelas auxiliares'!$B$239,T616&lt;&gt;'Tabelas auxiliares'!$B$240),"FOLHA DE PESSOAL",IF(X616='Tabelas auxiliares'!$A$240,"CUSTEIO",IF(X616='Tabelas auxiliares'!$A$239,"INVESTIMENTO","ERRO - VERIFICAR"))))</f>
        <v/>
      </c>
      <c r="Z616" s="47"/>
    </row>
    <row r="617" spans="6:26" x14ac:dyDescent="0.25">
      <c r="F617" s="33" t="str">
        <f>IFERROR(VLOOKUP(D617,'Tabelas auxiliares'!$A$3:$B$61,2,FALSE),"")</f>
        <v/>
      </c>
      <c r="G617" s="33" t="str">
        <f>IFERROR(VLOOKUP($B617,'Tabelas auxiliares'!$A$65:$C$102,2,FALSE),"")</f>
        <v/>
      </c>
      <c r="H617" s="33" t="str">
        <f>IFERROR(VLOOKUP($B617,'Tabelas auxiliares'!$A$65:$C$102,3,FALSE),"")</f>
        <v/>
      </c>
      <c r="X617" s="33" t="str">
        <f t="shared" si="9"/>
        <v/>
      </c>
      <c r="Y617" s="33" t="str">
        <f>IF(T617="","",IF(AND(T617&lt;&gt;'Tabelas auxiliares'!$B$239,T617&lt;&gt;'Tabelas auxiliares'!$B$240),"FOLHA DE PESSOAL",IF(X617='Tabelas auxiliares'!$A$240,"CUSTEIO",IF(X617='Tabelas auxiliares'!$A$239,"INVESTIMENTO","ERRO - VERIFICAR"))))</f>
        <v/>
      </c>
      <c r="Z617" s="47"/>
    </row>
    <row r="618" spans="6:26" x14ac:dyDescent="0.25">
      <c r="F618" s="33" t="str">
        <f>IFERROR(VLOOKUP(D618,'Tabelas auxiliares'!$A$3:$B$61,2,FALSE),"")</f>
        <v/>
      </c>
      <c r="G618" s="33" t="str">
        <f>IFERROR(VLOOKUP($B618,'Tabelas auxiliares'!$A$65:$C$102,2,FALSE),"")</f>
        <v/>
      </c>
      <c r="H618" s="33" t="str">
        <f>IFERROR(VLOOKUP($B618,'Tabelas auxiliares'!$A$65:$C$102,3,FALSE),"")</f>
        <v/>
      </c>
      <c r="X618" s="33" t="str">
        <f t="shared" si="9"/>
        <v/>
      </c>
      <c r="Y618" s="33" t="str">
        <f>IF(T618="","",IF(AND(T618&lt;&gt;'Tabelas auxiliares'!$B$239,T618&lt;&gt;'Tabelas auxiliares'!$B$240),"FOLHA DE PESSOAL",IF(X618='Tabelas auxiliares'!$A$240,"CUSTEIO",IF(X618='Tabelas auxiliares'!$A$239,"INVESTIMENTO","ERRO - VERIFICAR"))))</f>
        <v/>
      </c>
      <c r="Z618" s="47"/>
    </row>
    <row r="619" spans="6:26" x14ac:dyDescent="0.25">
      <c r="F619" s="33" t="str">
        <f>IFERROR(VLOOKUP(D619,'Tabelas auxiliares'!$A$3:$B$61,2,FALSE),"")</f>
        <v/>
      </c>
      <c r="G619" s="33" t="str">
        <f>IFERROR(VLOOKUP($B619,'Tabelas auxiliares'!$A$65:$C$102,2,FALSE),"")</f>
        <v/>
      </c>
      <c r="H619" s="33" t="str">
        <f>IFERROR(VLOOKUP($B619,'Tabelas auxiliares'!$A$65:$C$102,3,FALSE),"")</f>
        <v/>
      </c>
      <c r="X619" s="33" t="str">
        <f t="shared" si="9"/>
        <v/>
      </c>
      <c r="Y619" s="33" t="str">
        <f>IF(T619="","",IF(AND(T619&lt;&gt;'Tabelas auxiliares'!$B$239,T619&lt;&gt;'Tabelas auxiliares'!$B$240),"FOLHA DE PESSOAL",IF(X619='Tabelas auxiliares'!$A$240,"CUSTEIO",IF(X619='Tabelas auxiliares'!$A$239,"INVESTIMENTO","ERRO - VERIFICAR"))))</f>
        <v/>
      </c>
      <c r="Z619" s="47"/>
    </row>
    <row r="620" spans="6:26" x14ac:dyDescent="0.25">
      <c r="F620" s="33" t="str">
        <f>IFERROR(VLOOKUP(D620,'Tabelas auxiliares'!$A$3:$B$61,2,FALSE),"")</f>
        <v/>
      </c>
      <c r="G620" s="33" t="str">
        <f>IFERROR(VLOOKUP($B620,'Tabelas auxiliares'!$A$65:$C$102,2,FALSE),"")</f>
        <v/>
      </c>
      <c r="H620" s="33" t="str">
        <f>IFERROR(VLOOKUP($B620,'Tabelas auxiliares'!$A$65:$C$102,3,FALSE),"")</f>
        <v/>
      </c>
      <c r="X620" s="33" t="str">
        <f t="shared" si="9"/>
        <v/>
      </c>
      <c r="Y620" s="33" t="str">
        <f>IF(T620="","",IF(AND(T620&lt;&gt;'Tabelas auxiliares'!$B$239,T620&lt;&gt;'Tabelas auxiliares'!$B$240),"FOLHA DE PESSOAL",IF(X620='Tabelas auxiliares'!$A$240,"CUSTEIO",IF(X620='Tabelas auxiliares'!$A$239,"INVESTIMENTO","ERRO - VERIFICAR"))))</f>
        <v/>
      </c>
      <c r="Z620" s="47"/>
    </row>
    <row r="621" spans="6:26" x14ac:dyDescent="0.25">
      <c r="F621" s="33" t="str">
        <f>IFERROR(VLOOKUP(D621,'Tabelas auxiliares'!$A$3:$B$61,2,FALSE),"")</f>
        <v/>
      </c>
      <c r="G621" s="33" t="str">
        <f>IFERROR(VLOOKUP($B621,'Tabelas auxiliares'!$A$65:$C$102,2,FALSE),"")</f>
        <v/>
      </c>
      <c r="H621" s="33" t="str">
        <f>IFERROR(VLOOKUP($B621,'Tabelas auxiliares'!$A$65:$C$102,3,FALSE),"")</f>
        <v/>
      </c>
      <c r="X621" s="33" t="str">
        <f t="shared" si="9"/>
        <v/>
      </c>
      <c r="Y621" s="33" t="str">
        <f>IF(T621="","",IF(AND(T621&lt;&gt;'Tabelas auxiliares'!$B$239,T621&lt;&gt;'Tabelas auxiliares'!$B$240),"FOLHA DE PESSOAL",IF(X621='Tabelas auxiliares'!$A$240,"CUSTEIO",IF(X621='Tabelas auxiliares'!$A$239,"INVESTIMENTO","ERRO - VERIFICAR"))))</f>
        <v/>
      </c>
      <c r="Z621" s="47"/>
    </row>
    <row r="622" spans="6:26" x14ac:dyDescent="0.25">
      <c r="F622" s="33" t="str">
        <f>IFERROR(VLOOKUP(D622,'Tabelas auxiliares'!$A$3:$B$61,2,FALSE),"")</f>
        <v/>
      </c>
      <c r="G622" s="33" t="str">
        <f>IFERROR(VLOOKUP($B622,'Tabelas auxiliares'!$A$65:$C$102,2,FALSE),"")</f>
        <v/>
      </c>
      <c r="H622" s="33" t="str">
        <f>IFERROR(VLOOKUP($B622,'Tabelas auxiliares'!$A$65:$C$102,3,FALSE),"")</f>
        <v/>
      </c>
      <c r="X622" s="33" t="str">
        <f t="shared" si="9"/>
        <v/>
      </c>
      <c r="Y622" s="33" t="str">
        <f>IF(T622="","",IF(AND(T622&lt;&gt;'Tabelas auxiliares'!$B$239,T622&lt;&gt;'Tabelas auxiliares'!$B$240),"FOLHA DE PESSOAL",IF(X622='Tabelas auxiliares'!$A$240,"CUSTEIO",IF(X622='Tabelas auxiliares'!$A$239,"INVESTIMENTO","ERRO - VERIFICAR"))))</f>
        <v/>
      </c>
      <c r="Z622" s="47"/>
    </row>
    <row r="623" spans="6:26" x14ac:dyDescent="0.25">
      <c r="F623" s="33" t="str">
        <f>IFERROR(VLOOKUP(D623,'Tabelas auxiliares'!$A$3:$B$61,2,FALSE),"")</f>
        <v/>
      </c>
      <c r="G623" s="33" t="str">
        <f>IFERROR(VLOOKUP($B623,'Tabelas auxiliares'!$A$65:$C$102,2,FALSE),"")</f>
        <v/>
      </c>
      <c r="H623" s="33" t="str">
        <f>IFERROR(VLOOKUP($B623,'Tabelas auxiliares'!$A$65:$C$102,3,FALSE),"")</f>
        <v/>
      </c>
      <c r="X623" s="33" t="str">
        <f t="shared" si="9"/>
        <v/>
      </c>
      <c r="Y623" s="33" t="str">
        <f>IF(T623="","",IF(AND(T623&lt;&gt;'Tabelas auxiliares'!$B$239,T623&lt;&gt;'Tabelas auxiliares'!$B$240),"FOLHA DE PESSOAL",IF(X623='Tabelas auxiliares'!$A$240,"CUSTEIO",IF(X623='Tabelas auxiliares'!$A$239,"INVESTIMENTO","ERRO - VERIFICAR"))))</f>
        <v/>
      </c>
      <c r="Z623" s="47"/>
    </row>
    <row r="624" spans="6:26" x14ac:dyDescent="0.25">
      <c r="F624" s="33" t="str">
        <f>IFERROR(VLOOKUP(D624,'Tabelas auxiliares'!$A$3:$B$61,2,FALSE),"")</f>
        <v/>
      </c>
      <c r="G624" s="33" t="str">
        <f>IFERROR(VLOOKUP($B624,'Tabelas auxiliares'!$A$65:$C$102,2,FALSE),"")</f>
        <v/>
      </c>
      <c r="H624" s="33" t="str">
        <f>IFERROR(VLOOKUP($B624,'Tabelas auxiliares'!$A$65:$C$102,3,FALSE),"")</f>
        <v/>
      </c>
      <c r="X624" s="33" t="str">
        <f t="shared" si="9"/>
        <v/>
      </c>
      <c r="Y624" s="33" t="str">
        <f>IF(T624="","",IF(AND(T624&lt;&gt;'Tabelas auxiliares'!$B$239,T624&lt;&gt;'Tabelas auxiliares'!$B$240),"FOLHA DE PESSOAL",IF(X624='Tabelas auxiliares'!$A$240,"CUSTEIO",IF(X624='Tabelas auxiliares'!$A$239,"INVESTIMENTO","ERRO - VERIFICAR"))))</f>
        <v/>
      </c>
      <c r="Z624" s="47"/>
    </row>
    <row r="625" spans="6:26" x14ac:dyDescent="0.25">
      <c r="F625" s="33" t="str">
        <f>IFERROR(VLOOKUP(D625,'Tabelas auxiliares'!$A$3:$B$61,2,FALSE),"")</f>
        <v/>
      </c>
      <c r="G625" s="33" t="str">
        <f>IFERROR(VLOOKUP($B625,'Tabelas auxiliares'!$A$65:$C$102,2,FALSE),"")</f>
        <v/>
      </c>
      <c r="H625" s="33" t="str">
        <f>IFERROR(VLOOKUP($B625,'Tabelas auxiliares'!$A$65:$C$102,3,FALSE),"")</f>
        <v/>
      </c>
      <c r="X625" s="33" t="str">
        <f t="shared" si="9"/>
        <v/>
      </c>
      <c r="Y625" s="33" t="str">
        <f>IF(T625="","",IF(AND(T625&lt;&gt;'Tabelas auxiliares'!$B$239,T625&lt;&gt;'Tabelas auxiliares'!$B$240),"FOLHA DE PESSOAL",IF(X625='Tabelas auxiliares'!$A$240,"CUSTEIO",IF(X625='Tabelas auxiliares'!$A$239,"INVESTIMENTO","ERRO - VERIFICAR"))))</f>
        <v/>
      </c>
      <c r="Z625" s="47"/>
    </row>
    <row r="626" spans="6:26" x14ac:dyDescent="0.25">
      <c r="F626" s="33" t="str">
        <f>IFERROR(VLOOKUP(D626,'Tabelas auxiliares'!$A$3:$B$61,2,FALSE),"")</f>
        <v/>
      </c>
      <c r="G626" s="33" t="str">
        <f>IFERROR(VLOOKUP($B626,'Tabelas auxiliares'!$A$65:$C$102,2,FALSE),"")</f>
        <v/>
      </c>
      <c r="H626" s="33" t="str">
        <f>IFERROR(VLOOKUP($B626,'Tabelas auxiliares'!$A$65:$C$102,3,FALSE),"")</f>
        <v/>
      </c>
      <c r="X626" s="33" t="str">
        <f t="shared" si="9"/>
        <v/>
      </c>
      <c r="Y626" s="33" t="str">
        <f>IF(T626="","",IF(AND(T626&lt;&gt;'Tabelas auxiliares'!$B$239,T626&lt;&gt;'Tabelas auxiliares'!$B$240),"FOLHA DE PESSOAL",IF(X626='Tabelas auxiliares'!$A$240,"CUSTEIO",IF(X626='Tabelas auxiliares'!$A$239,"INVESTIMENTO","ERRO - VERIFICAR"))))</f>
        <v/>
      </c>
      <c r="Z626" s="47"/>
    </row>
    <row r="627" spans="6:26" x14ac:dyDescent="0.25">
      <c r="F627" s="33" t="str">
        <f>IFERROR(VLOOKUP(D627,'Tabelas auxiliares'!$A$3:$B$61,2,FALSE),"")</f>
        <v/>
      </c>
      <c r="G627" s="33" t="str">
        <f>IFERROR(VLOOKUP($B627,'Tabelas auxiliares'!$A$65:$C$102,2,FALSE),"")</f>
        <v/>
      </c>
      <c r="H627" s="33" t="str">
        <f>IFERROR(VLOOKUP($B627,'Tabelas auxiliares'!$A$65:$C$102,3,FALSE),"")</f>
        <v/>
      </c>
      <c r="X627" s="33" t="str">
        <f t="shared" si="9"/>
        <v/>
      </c>
      <c r="Y627" s="33" t="str">
        <f>IF(T627="","",IF(AND(T627&lt;&gt;'Tabelas auxiliares'!$B$239,T627&lt;&gt;'Tabelas auxiliares'!$B$240),"FOLHA DE PESSOAL",IF(X627='Tabelas auxiliares'!$A$240,"CUSTEIO",IF(X627='Tabelas auxiliares'!$A$239,"INVESTIMENTO","ERRO - VERIFICAR"))))</f>
        <v/>
      </c>
      <c r="Z627" s="47"/>
    </row>
    <row r="628" spans="6:26" x14ac:dyDescent="0.25">
      <c r="F628" s="33" t="str">
        <f>IFERROR(VLOOKUP(D628,'Tabelas auxiliares'!$A$3:$B$61,2,FALSE),"")</f>
        <v/>
      </c>
      <c r="G628" s="33" t="str">
        <f>IFERROR(VLOOKUP($B628,'Tabelas auxiliares'!$A$65:$C$102,2,FALSE),"")</f>
        <v/>
      </c>
      <c r="H628" s="33" t="str">
        <f>IFERROR(VLOOKUP($B628,'Tabelas auxiliares'!$A$65:$C$102,3,FALSE),"")</f>
        <v/>
      </c>
      <c r="X628" s="33" t="str">
        <f t="shared" si="9"/>
        <v/>
      </c>
      <c r="Y628" s="33" t="str">
        <f>IF(T628="","",IF(AND(T628&lt;&gt;'Tabelas auxiliares'!$B$239,T628&lt;&gt;'Tabelas auxiliares'!$B$240),"FOLHA DE PESSOAL",IF(X628='Tabelas auxiliares'!$A$240,"CUSTEIO",IF(X628='Tabelas auxiliares'!$A$239,"INVESTIMENTO","ERRO - VERIFICAR"))))</f>
        <v/>
      </c>
      <c r="Z628" s="47"/>
    </row>
    <row r="629" spans="6:26" x14ac:dyDescent="0.25">
      <c r="F629" s="33" t="str">
        <f>IFERROR(VLOOKUP(D629,'Tabelas auxiliares'!$A$3:$B$61,2,FALSE),"")</f>
        <v/>
      </c>
      <c r="G629" s="33" t="str">
        <f>IFERROR(VLOOKUP($B629,'Tabelas auxiliares'!$A$65:$C$102,2,FALSE),"")</f>
        <v/>
      </c>
      <c r="H629" s="33" t="str">
        <f>IFERROR(VLOOKUP($B629,'Tabelas auxiliares'!$A$65:$C$102,3,FALSE),"")</f>
        <v/>
      </c>
      <c r="X629" s="33" t="str">
        <f t="shared" si="9"/>
        <v/>
      </c>
      <c r="Y629" s="33" t="str">
        <f>IF(T629="","",IF(AND(T629&lt;&gt;'Tabelas auxiliares'!$B$239,T629&lt;&gt;'Tabelas auxiliares'!$B$240),"FOLHA DE PESSOAL",IF(X629='Tabelas auxiliares'!$A$240,"CUSTEIO",IF(X629='Tabelas auxiliares'!$A$239,"INVESTIMENTO","ERRO - VERIFICAR"))))</f>
        <v/>
      </c>
      <c r="Z629" s="47"/>
    </row>
    <row r="630" spans="6:26" x14ac:dyDescent="0.25">
      <c r="F630" s="33" t="str">
        <f>IFERROR(VLOOKUP(D630,'Tabelas auxiliares'!$A$3:$B$61,2,FALSE),"")</f>
        <v/>
      </c>
      <c r="G630" s="33" t="str">
        <f>IFERROR(VLOOKUP($B630,'Tabelas auxiliares'!$A$65:$C$102,2,FALSE),"")</f>
        <v/>
      </c>
      <c r="H630" s="33" t="str">
        <f>IFERROR(VLOOKUP($B630,'Tabelas auxiliares'!$A$65:$C$102,3,FALSE),"")</f>
        <v/>
      </c>
      <c r="X630" s="33" t="str">
        <f t="shared" si="9"/>
        <v/>
      </c>
      <c r="Y630" s="33" t="str">
        <f>IF(T630="","",IF(AND(T630&lt;&gt;'Tabelas auxiliares'!$B$239,T630&lt;&gt;'Tabelas auxiliares'!$B$240),"FOLHA DE PESSOAL",IF(X630='Tabelas auxiliares'!$A$240,"CUSTEIO",IF(X630='Tabelas auxiliares'!$A$239,"INVESTIMENTO","ERRO - VERIFICAR"))))</f>
        <v/>
      </c>
      <c r="Z630" s="47"/>
    </row>
    <row r="631" spans="6:26" x14ac:dyDescent="0.25">
      <c r="F631" s="33" t="str">
        <f>IFERROR(VLOOKUP(D631,'Tabelas auxiliares'!$A$3:$B$61,2,FALSE),"")</f>
        <v/>
      </c>
      <c r="G631" s="33" t="str">
        <f>IFERROR(VLOOKUP($B631,'Tabelas auxiliares'!$A$65:$C$102,2,FALSE),"")</f>
        <v/>
      </c>
      <c r="H631" s="33" t="str">
        <f>IFERROR(VLOOKUP($B631,'Tabelas auxiliares'!$A$65:$C$102,3,FALSE),"")</f>
        <v/>
      </c>
      <c r="X631" s="33" t="str">
        <f t="shared" si="9"/>
        <v/>
      </c>
      <c r="Y631" s="33" t="str">
        <f>IF(T631="","",IF(AND(T631&lt;&gt;'Tabelas auxiliares'!$B$239,T631&lt;&gt;'Tabelas auxiliares'!$B$240),"FOLHA DE PESSOAL",IF(X631='Tabelas auxiliares'!$A$240,"CUSTEIO",IF(X631='Tabelas auxiliares'!$A$239,"INVESTIMENTO","ERRO - VERIFICAR"))))</f>
        <v/>
      </c>
      <c r="Z631" s="47"/>
    </row>
    <row r="632" spans="6:26" x14ac:dyDescent="0.25">
      <c r="F632" s="33" t="str">
        <f>IFERROR(VLOOKUP(D632,'Tabelas auxiliares'!$A$3:$B$61,2,FALSE),"")</f>
        <v/>
      </c>
      <c r="G632" s="33" t="str">
        <f>IFERROR(VLOOKUP($B632,'Tabelas auxiliares'!$A$65:$C$102,2,FALSE),"")</f>
        <v/>
      </c>
      <c r="H632" s="33" t="str">
        <f>IFERROR(VLOOKUP($B632,'Tabelas auxiliares'!$A$65:$C$102,3,FALSE),"")</f>
        <v/>
      </c>
      <c r="X632" s="33" t="str">
        <f t="shared" si="9"/>
        <v/>
      </c>
      <c r="Y632" s="33" t="str">
        <f>IF(T632="","",IF(AND(T632&lt;&gt;'Tabelas auxiliares'!$B$239,T632&lt;&gt;'Tabelas auxiliares'!$B$240),"FOLHA DE PESSOAL",IF(X632='Tabelas auxiliares'!$A$240,"CUSTEIO",IF(X632='Tabelas auxiliares'!$A$239,"INVESTIMENTO","ERRO - VERIFICAR"))))</f>
        <v/>
      </c>
      <c r="Z632" s="47"/>
    </row>
    <row r="633" spans="6:26" x14ac:dyDescent="0.25">
      <c r="F633" s="33" t="str">
        <f>IFERROR(VLOOKUP(D633,'Tabelas auxiliares'!$A$3:$B$61,2,FALSE),"")</f>
        <v/>
      </c>
      <c r="G633" s="33" t="str">
        <f>IFERROR(VLOOKUP($B633,'Tabelas auxiliares'!$A$65:$C$102,2,FALSE),"")</f>
        <v/>
      </c>
      <c r="H633" s="33" t="str">
        <f>IFERROR(VLOOKUP($B633,'Tabelas auxiliares'!$A$65:$C$102,3,FALSE),"")</f>
        <v/>
      </c>
      <c r="X633" s="33" t="str">
        <f t="shared" si="9"/>
        <v/>
      </c>
      <c r="Y633" s="33" t="str">
        <f>IF(T633="","",IF(AND(T633&lt;&gt;'Tabelas auxiliares'!$B$239,T633&lt;&gt;'Tabelas auxiliares'!$B$240),"FOLHA DE PESSOAL",IF(X633='Tabelas auxiliares'!$A$240,"CUSTEIO",IF(X633='Tabelas auxiliares'!$A$239,"INVESTIMENTO","ERRO - VERIFICAR"))))</f>
        <v/>
      </c>
      <c r="Z633" s="47"/>
    </row>
    <row r="634" spans="6:26" x14ac:dyDescent="0.25">
      <c r="F634" s="33" t="str">
        <f>IFERROR(VLOOKUP(D634,'Tabelas auxiliares'!$A$3:$B$61,2,FALSE),"")</f>
        <v/>
      </c>
      <c r="G634" s="33" t="str">
        <f>IFERROR(VLOOKUP($B634,'Tabelas auxiliares'!$A$65:$C$102,2,FALSE),"")</f>
        <v/>
      </c>
      <c r="H634" s="33" t="str">
        <f>IFERROR(VLOOKUP($B634,'Tabelas auxiliares'!$A$65:$C$102,3,FALSE),"")</f>
        <v/>
      </c>
      <c r="X634" s="33" t="str">
        <f t="shared" si="9"/>
        <v/>
      </c>
      <c r="Y634" s="33" t="str">
        <f>IF(T634="","",IF(AND(T634&lt;&gt;'Tabelas auxiliares'!$B$239,T634&lt;&gt;'Tabelas auxiliares'!$B$240),"FOLHA DE PESSOAL",IF(X634='Tabelas auxiliares'!$A$240,"CUSTEIO",IF(X634='Tabelas auxiliares'!$A$239,"INVESTIMENTO","ERRO - VERIFICAR"))))</f>
        <v/>
      </c>
      <c r="Z634" s="47"/>
    </row>
    <row r="635" spans="6:26" x14ac:dyDescent="0.25">
      <c r="F635" s="33" t="str">
        <f>IFERROR(VLOOKUP(D635,'Tabelas auxiliares'!$A$3:$B$61,2,FALSE),"")</f>
        <v/>
      </c>
      <c r="G635" s="33" t="str">
        <f>IFERROR(VLOOKUP($B635,'Tabelas auxiliares'!$A$65:$C$102,2,FALSE),"")</f>
        <v/>
      </c>
      <c r="H635" s="33" t="str">
        <f>IFERROR(VLOOKUP($B635,'Tabelas auxiliares'!$A$65:$C$102,3,FALSE),"")</f>
        <v/>
      </c>
      <c r="X635" s="33" t="str">
        <f t="shared" si="9"/>
        <v/>
      </c>
      <c r="Y635" s="33" t="str">
        <f>IF(T635="","",IF(AND(T635&lt;&gt;'Tabelas auxiliares'!$B$239,T635&lt;&gt;'Tabelas auxiliares'!$B$240),"FOLHA DE PESSOAL",IF(X635='Tabelas auxiliares'!$A$240,"CUSTEIO",IF(X635='Tabelas auxiliares'!$A$239,"INVESTIMENTO","ERRO - VERIFICAR"))))</f>
        <v/>
      </c>
      <c r="Z635" s="47"/>
    </row>
    <row r="636" spans="6:26" x14ac:dyDescent="0.25">
      <c r="F636" s="33" t="str">
        <f>IFERROR(VLOOKUP(D636,'Tabelas auxiliares'!$A$3:$B$61,2,FALSE),"")</f>
        <v/>
      </c>
      <c r="G636" s="33" t="str">
        <f>IFERROR(VLOOKUP($B636,'Tabelas auxiliares'!$A$65:$C$102,2,FALSE),"")</f>
        <v/>
      </c>
      <c r="H636" s="33" t="str">
        <f>IFERROR(VLOOKUP($B636,'Tabelas auxiliares'!$A$65:$C$102,3,FALSE),"")</f>
        <v/>
      </c>
      <c r="X636" s="33" t="str">
        <f t="shared" si="9"/>
        <v/>
      </c>
      <c r="Y636" s="33" t="str">
        <f>IF(T636="","",IF(AND(T636&lt;&gt;'Tabelas auxiliares'!$B$239,T636&lt;&gt;'Tabelas auxiliares'!$B$240),"FOLHA DE PESSOAL",IF(X636='Tabelas auxiliares'!$A$240,"CUSTEIO",IF(X636='Tabelas auxiliares'!$A$239,"INVESTIMENTO","ERRO - VERIFICAR"))))</f>
        <v/>
      </c>
      <c r="Z636" s="47"/>
    </row>
    <row r="637" spans="6:26" x14ac:dyDescent="0.25">
      <c r="F637" s="33" t="str">
        <f>IFERROR(VLOOKUP(D637,'Tabelas auxiliares'!$A$3:$B$61,2,FALSE),"")</f>
        <v/>
      </c>
      <c r="G637" s="33" t="str">
        <f>IFERROR(VLOOKUP($B637,'Tabelas auxiliares'!$A$65:$C$102,2,FALSE),"")</f>
        <v/>
      </c>
      <c r="H637" s="33" t="str">
        <f>IFERROR(VLOOKUP($B637,'Tabelas auxiliares'!$A$65:$C$102,3,FALSE),"")</f>
        <v/>
      </c>
      <c r="X637" s="33" t="str">
        <f t="shared" si="9"/>
        <v/>
      </c>
      <c r="Y637" s="33" t="str">
        <f>IF(T637="","",IF(AND(T637&lt;&gt;'Tabelas auxiliares'!$B$239,T637&lt;&gt;'Tabelas auxiliares'!$B$240),"FOLHA DE PESSOAL",IF(X637='Tabelas auxiliares'!$A$240,"CUSTEIO",IF(X637='Tabelas auxiliares'!$A$239,"INVESTIMENTO","ERRO - VERIFICAR"))))</f>
        <v/>
      </c>
      <c r="Z637" s="47"/>
    </row>
    <row r="638" spans="6:26" x14ac:dyDescent="0.25">
      <c r="F638" s="33" t="str">
        <f>IFERROR(VLOOKUP(D638,'Tabelas auxiliares'!$A$3:$B$61,2,FALSE),"")</f>
        <v/>
      </c>
      <c r="G638" s="33" t="str">
        <f>IFERROR(VLOOKUP($B638,'Tabelas auxiliares'!$A$65:$C$102,2,FALSE),"")</f>
        <v/>
      </c>
      <c r="H638" s="33" t="str">
        <f>IFERROR(VLOOKUP($B638,'Tabelas auxiliares'!$A$65:$C$102,3,FALSE),"")</f>
        <v/>
      </c>
      <c r="X638" s="33" t="str">
        <f t="shared" si="9"/>
        <v/>
      </c>
      <c r="Y638" s="33" t="str">
        <f>IF(T638="","",IF(AND(T638&lt;&gt;'Tabelas auxiliares'!$B$239,T638&lt;&gt;'Tabelas auxiliares'!$B$240),"FOLHA DE PESSOAL",IF(X638='Tabelas auxiliares'!$A$240,"CUSTEIO",IF(X638='Tabelas auxiliares'!$A$239,"INVESTIMENTO","ERRO - VERIFICAR"))))</f>
        <v/>
      </c>
      <c r="Z638" s="47"/>
    </row>
    <row r="639" spans="6:26" x14ac:dyDescent="0.25">
      <c r="F639" s="33" t="str">
        <f>IFERROR(VLOOKUP(D639,'Tabelas auxiliares'!$A$3:$B$61,2,FALSE),"")</f>
        <v/>
      </c>
      <c r="G639" s="33" t="str">
        <f>IFERROR(VLOOKUP($B639,'Tabelas auxiliares'!$A$65:$C$102,2,FALSE),"")</f>
        <v/>
      </c>
      <c r="H639" s="33" t="str">
        <f>IFERROR(VLOOKUP($B639,'Tabelas auxiliares'!$A$65:$C$102,3,FALSE),"")</f>
        <v/>
      </c>
      <c r="X639" s="33" t="str">
        <f t="shared" si="9"/>
        <v/>
      </c>
      <c r="Y639" s="33" t="str">
        <f>IF(T639="","",IF(AND(T639&lt;&gt;'Tabelas auxiliares'!$B$239,T639&lt;&gt;'Tabelas auxiliares'!$B$240),"FOLHA DE PESSOAL",IF(X639='Tabelas auxiliares'!$A$240,"CUSTEIO",IF(X639='Tabelas auxiliares'!$A$239,"INVESTIMENTO","ERRO - VERIFICAR"))))</f>
        <v/>
      </c>
      <c r="Z639" s="47"/>
    </row>
    <row r="640" spans="6:26" x14ac:dyDescent="0.25">
      <c r="F640" s="33" t="str">
        <f>IFERROR(VLOOKUP(D640,'Tabelas auxiliares'!$A$3:$B$61,2,FALSE),"")</f>
        <v/>
      </c>
      <c r="G640" s="33" t="str">
        <f>IFERROR(VLOOKUP($B640,'Tabelas auxiliares'!$A$65:$C$102,2,FALSE),"")</f>
        <v/>
      </c>
      <c r="H640" s="33" t="str">
        <f>IFERROR(VLOOKUP($B640,'Tabelas auxiliares'!$A$65:$C$102,3,FALSE),"")</f>
        <v/>
      </c>
      <c r="X640" s="33" t="str">
        <f t="shared" si="9"/>
        <v/>
      </c>
      <c r="Y640" s="33" t="str">
        <f>IF(T640="","",IF(AND(T640&lt;&gt;'Tabelas auxiliares'!$B$239,T640&lt;&gt;'Tabelas auxiliares'!$B$240),"FOLHA DE PESSOAL",IF(X640='Tabelas auxiliares'!$A$240,"CUSTEIO",IF(X640='Tabelas auxiliares'!$A$239,"INVESTIMENTO","ERRO - VERIFICAR"))))</f>
        <v/>
      </c>
      <c r="Z640" s="47"/>
    </row>
    <row r="641" spans="6:26" x14ac:dyDescent="0.25">
      <c r="F641" s="33" t="str">
        <f>IFERROR(VLOOKUP(D641,'Tabelas auxiliares'!$A$3:$B$61,2,FALSE),"")</f>
        <v/>
      </c>
      <c r="G641" s="33" t="str">
        <f>IFERROR(VLOOKUP($B641,'Tabelas auxiliares'!$A$65:$C$102,2,FALSE),"")</f>
        <v/>
      </c>
      <c r="H641" s="33" t="str">
        <f>IFERROR(VLOOKUP($B641,'Tabelas auxiliares'!$A$65:$C$102,3,FALSE),"")</f>
        <v/>
      </c>
      <c r="X641" s="33" t="str">
        <f t="shared" si="9"/>
        <v/>
      </c>
      <c r="Y641" s="33" t="str">
        <f>IF(T641="","",IF(AND(T641&lt;&gt;'Tabelas auxiliares'!$B$239,T641&lt;&gt;'Tabelas auxiliares'!$B$240),"FOLHA DE PESSOAL",IF(X641='Tabelas auxiliares'!$A$240,"CUSTEIO",IF(X641='Tabelas auxiliares'!$A$239,"INVESTIMENTO","ERRO - VERIFICAR"))))</f>
        <v/>
      </c>
      <c r="Z641" s="47"/>
    </row>
    <row r="642" spans="6:26" x14ac:dyDescent="0.25">
      <c r="F642" s="33" t="str">
        <f>IFERROR(VLOOKUP(D642,'Tabelas auxiliares'!$A$3:$B$61,2,FALSE),"")</f>
        <v/>
      </c>
      <c r="G642" s="33" t="str">
        <f>IFERROR(VLOOKUP($B642,'Tabelas auxiliares'!$A$65:$C$102,2,FALSE),"")</f>
        <v/>
      </c>
      <c r="H642" s="33" t="str">
        <f>IFERROR(VLOOKUP($B642,'Tabelas auxiliares'!$A$65:$C$102,3,FALSE),"")</f>
        <v/>
      </c>
      <c r="X642" s="33" t="str">
        <f t="shared" si="9"/>
        <v/>
      </c>
      <c r="Y642" s="33" t="str">
        <f>IF(T642="","",IF(AND(T642&lt;&gt;'Tabelas auxiliares'!$B$239,T642&lt;&gt;'Tabelas auxiliares'!$B$240),"FOLHA DE PESSOAL",IF(X642='Tabelas auxiliares'!$A$240,"CUSTEIO",IF(X642='Tabelas auxiliares'!$A$239,"INVESTIMENTO","ERRO - VERIFICAR"))))</f>
        <v/>
      </c>
      <c r="Z642" s="47"/>
    </row>
    <row r="643" spans="6:26" x14ac:dyDescent="0.25">
      <c r="F643" s="33" t="str">
        <f>IFERROR(VLOOKUP(D643,'Tabelas auxiliares'!$A$3:$B$61,2,FALSE),"")</f>
        <v/>
      </c>
      <c r="G643" s="33" t="str">
        <f>IFERROR(VLOOKUP($B643,'Tabelas auxiliares'!$A$65:$C$102,2,FALSE),"")</f>
        <v/>
      </c>
      <c r="H643" s="33" t="str">
        <f>IFERROR(VLOOKUP($B643,'Tabelas auxiliares'!$A$65:$C$102,3,FALSE),"")</f>
        <v/>
      </c>
      <c r="X643" s="33" t="str">
        <f t="shared" si="9"/>
        <v/>
      </c>
      <c r="Y643" s="33" t="str">
        <f>IF(T643="","",IF(AND(T643&lt;&gt;'Tabelas auxiliares'!$B$239,T643&lt;&gt;'Tabelas auxiliares'!$B$240),"FOLHA DE PESSOAL",IF(X643='Tabelas auxiliares'!$A$240,"CUSTEIO",IF(X643='Tabelas auxiliares'!$A$239,"INVESTIMENTO","ERRO - VERIFICAR"))))</f>
        <v/>
      </c>
      <c r="Z643" s="47"/>
    </row>
    <row r="644" spans="6:26" x14ac:dyDescent="0.25">
      <c r="F644" s="33" t="str">
        <f>IFERROR(VLOOKUP(D644,'Tabelas auxiliares'!$A$3:$B$61,2,FALSE),"")</f>
        <v/>
      </c>
      <c r="G644" s="33" t="str">
        <f>IFERROR(VLOOKUP($B644,'Tabelas auxiliares'!$A$65:$C$102,2,FALSE),"")</f>
        <v/>
      </c>
      <c r="H644" s="33" t="str">
        <f>IFERROR(VLOOKUP($B644,'Tabelas auxiliares'!$A$65:$C$102,3,FALSE),"")</f>
        <v/>
      </c>
      <c r="X644" s="33" t="str">
        <f t="shared" ref="X644:X707" si="10">LEFT(V644,1)</f>
        <v/>
      </c>
      <c r="Y644" s="33" t="str">
        <f>IF(T644="","",IF(AND(T644&lt;&gt;'Tabelas auxiliares'!$B$239,T644&lt;&gt;'Tabelas auxiliares'!$B$240),"FOLHA DE PESSOAL",IF(X644='Tabelas auxiliares'!$A$240,"CUSTEIO",IF(X644='Tabelas auxiliares'!$A$239,"INVESTIMENTO","ERRO - VERIFICAR"))))</f>
        <v/>
      </c>
      <c r="Z644" s="47"/>
    </row>
    <row r="645" spans="6:26" x14ac:dyDescent="0.25">
      <c r="F645" s="33" t="str">
        <f>IFERROR(VLOOKUP(D645,'Tabelas auxiliares'!$A$3:$B$61,2,FALSE),"")</f>
        <v/>
      </c>
      <c r="G645" s="33" t="str">
        <f>IFERROR(VLOOKUP($B645,'Tabelas auxiliares'!$A$65:$C$102,2,FALSE),"")</f>
        <v/>
      </c>
      <c r="H645" s="33" t="str">
        <f>IFERROR(VLOOKUP($B645,'Tabelas auxiliares'!$A$65:$C$102,3,FALSE),"")</f>
        <v/>
      </c>
      <c r="X645" s="33" t="str">
        <f t="shared" si="10"/>
        <v/>
      </c>
      <c r="Y645" s="33" t="str">
        <f>IF(T645="","",IF(AND(T645&lt;&gt;'Tabelas auxiliares'!$B$239,T645&lt;&gt;'Tabelas auxiliares'!$B$240),"FOLHA DE PESSOAL",IF(X645='Tabelas auxiliares'!$A$240,"CUSTEIO",IF(X645='Tabelas auxiliares'!$A$239,"INVESTIMENTO","ERRO - VERIFICAR"))))</f>
        <v/>
      </c>
      <c r="Z645" s="47"/>
    </row>
    <row r="646" spans="6:26" x14ac:dyDescent="0.25">
      <c r="F646" s="33" t="str">
        <f>IFERROR(VLOOKUP(D646,'Tabelas auxiliares'!$A$3:$B$61,2,FALSE),"")</f>
        <v/>
      </c>
      <c r="G646" s="33" t="str">
        <f>IFERROR(VLOOKUP($B646,'Tabelas auxiliares'!$A$65:$C$102,2,FALSE),"")</f>
        <v/>
      </c>
      <c r="H646" s="33" t="str">
        <f>IFERROR(VLOOKUP($B646,'Tabelas auxiliares'!$A$65:$C$102,3,FALSE),"")</f>
        <v/>
      </c>
      <c r="X646" s="33" t="str">
        <f t="shared" si="10"/>
        <v/>
      </c>
      <c r="Y646" s="33" t="str">
        <f>IF(T646="","",IF(AND(T646&lt;&gt;'Tabelas auxiliares'!$B$239,T646&lt;&gt;'Tabelas auxiliares'!$B$240),"FOLHA DE PESSOAL",IF(X646='Tabelas auxiliares'!$A$240,"CUSTEIO",IF(X646='Tabelas auxiliares'!$A$239,"INVESTIMENTO","ERRO - VERIFICAR"))))</f>
        <v/>
      </c>
      <c r="Z646" s="47"/>
    </row>
    <row r="647" spans="6:26" x14ac:dyDescent="0.25">
      <c r="F647" s="33" t="str">
        <f>IFERROR(VLOOKUP(D647,'Tabelas auxiliares'!$A$3:$B$61,2,FALSE),"")</f>
        <v/>
      </c>
      <c r="G647" s="33" t="str">
        <f>IFERROR(VLOOKUP($B647,'Tabelas auxiliares'!$A$65:$C$102,2,FALSE),"")</f>
        <v/>
      </c>
      <c r="H647" s="33" t="str">
        <f>IFERROR(VLOOKUP($B647,'Tabelas auxiliares'!$A$65:$C$102,3,FALSE),"")</f>
        <v/>
      </c>
      <c r="X647" s="33" t="str">
        <f t="shared" si="10"/>
        <v/>
      </c>
      <c r="Y647" s="33" t="str">
        <f>IF(T647="","",IF(AND(T647&lt;&gt;'Tabelas auxiliares'!$B$239,T647&lt;&gt;'Tabelas auxiliares'!$B$240),"FOLHA DE PESSOAL",IF(X647='Tabelas auxiliares'!$A$240,"CUSTEIO",IF(X647='Tabelas auxiliares'!$A$239,"INVESTIMENTO","ERRO - VERIFICAR"))))</f>
        <v/>
      </c>
      <c r="Z647" s="47"/>
    </row>
    <row r="648" spans="6:26" x14ac:dyDescent="0.25">
      <c r="F648" s="33" t="str">
        <f>IFERROR(VLOOKUP(D648,'Tabelas auxiliares'!$A$3:$B$61,2,FALSE),"")</f>
        <v/>
      </c>
      <c r="G648" s="33" t="str">
        <f>IFERROR(VLOOKUP($B648,'Tabelas auxiliares'!$A$65:$C$102,2,FALSE),"")</f>
        <v/>
      </c>
      <c r="H648" s="33" t="str">
        <f>IFERROR(VLOOKUP($B648,'Tabelas auxiliares'!$A$65:$C$102,3,FALSE),"")</f>
        <v/>
      </c>
      <c r="X648" s="33" t="str">
        <f t="shared" si="10"/>
        <v/>
      </c>
      <c r="Y648" s="33" t="str">
        <f>IF(T648="","",IF(AND(T648&lt;&gt;'Tabelas auxiliares'!$B$239,T648&lt;&gt;'Tabelas auxiliares'!$B$240),"FOLHA DE PESSOAL",IF(X648='Tabelas auxiliares'!$A$240,"CUSTEIO",IF(X648='Tabelas auxiliares'!$A$239,"INVESTIMENTO","ERRO - VERIFICAR"))))</f>
        <v/>
      </c>
      <c r="Z648" s="47"/>
    </row>
    <row r="649" spans="6:26" x14ac:dyDescent="0.25">
      <c r="F649" s="33" t="str">
        <f>IFERROR(VLOOKUP(D649,'Tabelas auxiliares'!$A$3:$B$61,2,FALSE),"")</f>
        <v/>
      </c>
      <c r="G649" s="33" t="str">
        <f>IFERROR(VLOOKUP($B649,'Tabelas auxiliares'!$A$65:$C$102,2,FALSE),"")</f>
        <v/>
      </c>
      <c r="H649" s="33" t="str">
        <f>IFERROR(VLOOKUP($B649,'Tabelas auxiliares'!$A$65:$C$102,3,FALSE),"")</f>
        <v/>
      </c>
      <c r="X649" s="33" t="str">
        <f t="shared" si="10"/>
        <v/>
      </c>
      <c r="Y649" s="33" t="str">
        <f>IF(T649="","",IF(AND(T649&lt;&gt;'Tabelas auxiliares'!$B$239,T649&lt;&gt;'Tabelas auxiliares'!$B$240),"FOLHA DE PESSOAL",IF(X649='Tabelas auxiliares'!$A$240,"CUSTEIO",IF(X649='Tabelas auxiliares'!$A$239,"INVESTIMENTO","ERRO - VERIFICAR"))))</f>
        <v/>
      </c>
      <c r="Z649" s="47"/>
    </row>
    <row r="650" spans="6:26" x14ac:dyDescent="0.25">
      <c r="F650" s="33" t="str">
        <f>IFERROR(VLOOKUP(D650,'Tabelas auxiliares'!$A$3:$B$61,2,FALSE),"")</f>
        <v/>
      </c>
      <c r="G650" s="33" t="str">
        <f>IFERROR(VLOOKUP($B650,'Tabelas auxiliares'!$A$65:$C$102,2,FALSE),"")</f>
        <v/>
      </c>
      <c r="H650" s="33" t="str">
        <f>IFERROR(VLOOKUP($B650,'Tabelas auxiliares'!$A$65:$C$102,3,FALSE),"")</f>
        <v/>
      </c>
      <c r="X650" s="33" t="str">
        <f t="shared" si="10"/>
        <v/>
      </c>
      <c r="Y650" s="33" t="str">
        <f>IF(T650="","",IF(AND(T650&lt;&gt;'Tabelas auxiliares'!$B$239,T650&lt;&gt;'Tabelas auxiliares'!$B$240),"FOLHA DE PESSOAL",IF(X650='Tabelas auxiliares'!$A$240,"CUSTEIO",IF(X650='Tabelas auxiliares'!$A$239,"INVESTIMENTO","ERRO - VERIFICAR"))))</f>
        <v/>
      </c>
      <c r="Z650" s="47"/>
    </row>
    <row r="651" spans="6:26" x14ac:dyDescent="0.25">
      <c r="F651" s="33" t="str">
        <f>IFERROR(VLOOKUP(D651,'Tabelas auxiliares'!$A$3:$B$61,2,FALSE),"")</f>
        <v/>
      </c>
      <c r="G651" s="33" t="str">
        <f>IFERROR(VLOOKUP($B651,'Tabelas auxiliares'!$A$65:$C$102,2,FALSE),"")</f>
        <v/>
      </c>
      <c r="H651" s="33" t="str">
        <f>IFERROR(VLOOKUP($B651,'Tabelas auxiliares'!$A$65:$C$102,3,FALSE),"")</f>
        <v/>
      </c>
      <c r="X651" s="33" t="str">
        <f t="shared" si="10"/>
        <v/>
      </c>
      <c r="Y651" s="33" t="str">
        <f>IF(T651="","",IF(AND(T651&lt;&gt;'Tabelas auxiliares'!$B$239,T651&lt;&gt;'Tabelas auxiliares'!$B$240),"FOLHA DE PESSOAL",IF(X651='Tabelas auxiliares'!$A$240,"CUSTEIO",IF(X651='Tabelas auxiliares'!$A$239,"INVESTIMENTO","ERRO - VERIFICAR"))))</f>
        <v/>
      </c>
      <c r="Z651" s="47"/>
    </row>
    <row r="652" spans="6:26" x14ac:dyDescent="0.25">
      <c r="F652" s="33" t="str">
        <f>IFERROR(VLOOKUP(D652,'Tabelas auxiliares'!$A$3:$B$61,2,FALSE),"")</f>
        <v/>
      </c>
      <c r="G652" s="33" t="str">
        <f>IFERROR(VLOOKUP($B652,'Tabelas auxiliares'!$A$65:$C$102,2,FALSE),"")</f>
        <v/>
      </c>
      <c r="H652" s="33" t="str">
        <f>IFERROR(VLOOKUP($B652,'Tabelas auxiliares'!$A$65:$C$102,3,FALSE),"")</f>
        <v/>
      </c>
      <c r="X652" s="33" t="str">
        <f t="shared" si="10"/>
        <v/>
      </c>
      <c r="Y652" s="33" t="str">
        <f>IF(T652="","",IF(AND(T652&lt;&gt;'Tabelas auxiliares'!$B$239,T652&lt;&gt;'Tabelas auxiliares'!$B$240),"FOLHA DE PESSOAL",IF(X652='Tabelas auxiliares'!$A$240,"CUSTEIO",IF(X652='Tabelas auxiliares'!$A$239,"INVESTIMENTO","ERRO - VERIFICAR"))))</f>
        <v/>
      </c>
      <c r="Z652" s="47"/>
    </row>
    <row r="653" spans="6:26" x14ac:dyDescent="0.25">
      <c r="F653" s="33" t="str">
        <f>IFERROR(VLOOKUP(D653,'Tabelas auxiliares'!$A$3:$B$61,2,FALSE),"")</f>
        <v/>
      </c>
      <c r="G653" s="33" t="str">
        <f>IFERROR(VLOOKUP($B653,'Tabelas auxiliares'!$A$65:$C$102,2,FALSE),"")</f>
        <v/>
      </c>
      <c r="H653" s="33" t="str">
        <f>IFERROR(VLOOKUP($B653,'Tabelas auxiliares'!$A$65:$C$102,3,FALSE),"")</f>
        <v/>
      </c>
      <c r="X653" s="33" t="str">
        <f t="shared" si="10"/>
        <v/>
      </c>
      <c r="Y653" s="33" t="str">
        <f>IF(T653="","",IF(AND(T653&lt;&gt;'Tabelas auxiliares'!$B$239,T653&lt;&gt;'Tabelas auxiliares'!$B$240),"FOLHA DE PESSOAL",IF(X653='Tabelas auxiliares'!$A$240,"CUSTEIO",IF(X653='Tabelas auxiliares'!$A$239,"INVESTIMENTO","ERRO - VERIFICAR"))))</f>
        <v/>
      </c>
      <c r="Z653" s="47"/>
    </row>
    <row r="654" spans="6:26" x14ac:dyDescent="0.25">
      <c r="F654" s="33" t="str">
        <f>IFERROR(VLOOKUP(D654,'Tabelas auxiliares'!$A$3:$B$61,2,FALSE),"")</f>
        <v/>
      </c>
      <c r="G654" s="33" t="str">
        <f>IFERROR(VLOOKUP($B654,'Tabelas auxiliares'!$A$65:$C$102,2,FALSE),"")</f>
        <v/>
      </c>
      <c r="H654" s="33" t="str">
        <f>IFERROR(VLOOKUP($B654,'Tabelas auxiliares'!$A$65:$C$102,3,FALSE),"")</f>
        <v/>
      </c>
      <c r="X654" s="33" t="str">
        <f t="shared" si="10"/>
        <v/>
      </c>
      <c r="Y654" s="33" t="str">
        <f>IF(T654="","",IF(AND(T654&lt;&gt;'Tabelas auxiliares'!$B$239,T654&lt;&gt;'Tabelas auxiliares'!$B$240),"FOLHA DE PESSOAL",IF(X654='Tabelas auxiliares'!$A$240,"CUSTEIO",IF(X654='Tabelas auxiliares'!$A$239,"INVESTIMENTO","ERRO - VERIFICAR"))))</f>
        <v/>
      </c>
      <c r="Z654" s="47"/>
    </row>
    <row r="655" spans="6:26" x14ac:dyDescent="0.25">
      <c r="F655" s="33" t="str">
        <f>IFERROR(VLOOKUP(D655,'Tabelas auxiliares'!$A$3:$B$61,2,FALSE),"")</f>
        <v/>
      </c>
      <c r="G655" s="33" t="str">
        <f>IFERROR(VLOOKUP($B655,'Tabelas auxiliares'!$A$65:$C$102,2,FALSE),"")</f>
        <v/>
      </c>
      <c r="H655" s="33" t="str">
        <f>IFERROR(VLOOKUP($B655,'Tabelas auxiliares'!$A$65:$C$102,3,FALSE),"")</f>
        <v/>
      </c>
      <c r="X655" s="33" t="str">
        <f t="shared" si="10"/>
        <v/>
      </c>
      <c r="Y655" s="33" t="str">
        <f>IF(T655="","",IF(AND(T655&lt;&gt;'Tabelas auxiliares'!$B$239,T655&lt;&gt;'Tabelas auxiliares'!$B$240),"FOLHA DE PESSOAL",IF(X655='Tabelas auxiliares'!$A$240,"CUSTEIO",IF(X655='Tabelas auxiliares'!$A$239,"INVESTIMENTO","ERRO - VERIFICAR"))))</f>
        <v/>
      </c>
      <c r="Z655" s="47"/>
    </row>
    <row r="656" spans="6:26" x14ac:dyDescent="0.25">
      <c r="F656" s="33" t="str">
        <f>IFERROR(VLOOKUP(D656,'Tabelas auxiliares'!$A$3:$B$61,2,FALSE),"")</f>
        <v/>
      </c>
      <c r="G656" s="33" t="str">
        <f>IFERROR(VLOOKUP($B656,'Tabelas auxiliares'!$A$65:$C$102,2,FALSE),"")</f>
        <v/>
      </c>
      <c r="H656" s="33" t="str">
        <f>IFERROR(VLOOKUP($B656,'Tabelas auxiliares'!$A$65:$C$102,3,FALSE),"")</f>
        <v/>
      </c>
      <c r="X656" s="33" t="str">
        <f t="shared" si="10"/>
        <v/>
      </c>
      <c r="Y656" s="33" t="str">
        <f>IF(T656="","",IF(AND(T656&lt;&gt;'Tabelas auxiliares'!$B$239,T656&lt;&gt;'Tabelas auxiliares'!$B$240),"FOLHA DE PESSOAL",IF(X656='Tabelas auxiliares'!$A$240,"CUSTEIO",IF(X656='Tabelas auxiliares'!$A$239,"INVESTIMENTO","ERRO - VERIFICAR"))))</f>
        <v/>
      </c>
      <c r="Z656" s="47"/>
    </row>
    <row r="657" spans="6:26" x14ac:dyDescent="0.25">
      <c r="F657" s="33" t="str">
        <f>IFERROR(VLOOKUP(D657,'Tabelas auxiliares'!$A$3:$B$61,2,FALSE),"")</f>
        <v/>
      </c>
      <c r="G657" s="33" t="str">
        <f>IFERROR(VLOOKUP($B657,'Tabelas auxiliares'!$A$65:$C$102,2,FALSE),"")</f>
        <v/>
      </c>
      <c r="H657" s="33" t="str">
        <f>IFERROR(VLOOKUP($B657,'Tabelas auxiliares'!$A$65:$C$102,3,FALSE),"")</f>
        <v/>
      </c>
      <c r="X657" s="33" t="str">
        <f t="shared" si="10"/>
        <v/>
      </c>
      <c r="Y657" s="33" t="str">
        <f>IF(T657="","",IF(AND(T657&lt;&gt;'Tabelas auxiliares'!$B$239,T657&lt;&gt;'Tabelas auxiliares'!$B$240),"FOLHA DE PESSOAL",IF(X657='Tabelas auxiliares'!$A$240,"CUSTEIO",IF(X657='Tabelas auxiliares'!$A$239,"INVESTIMENTO","ERRO - VERIFICAR"))))</f>
        <v/>
      </c>
      <c r="Z657" s="47"/>
    </row>
    <row r="658" spans="6:26" x14ac:dyDescent="0.25">
      <c r="F658" s="33" t="str">
        <f>IFERROR(VLOOKUP(D658,'Tabelas auxiliares'!$A$3:$B$61,2,FALSE),"")</f>
        <v/>
      </c>
      <c r="G658" s="33" t="str">
        <f>IFERROR(VLOOKUP($B658,'Tabelas auxiliares'!$A$65:$C$102,2,FALSE),"")</f>
        <v/>
      </c>
      <c r="H658" s="33" t="str">
        <f>IFERROR(VLOOKUP($B658,'Tabelas auxiliares'!$A$65:$C$102,3,FALSE),"")</f>
        <v/>
      </c>
      <c r="X658" s="33" t="str">
        <f t="shared" si="10"/>
        <v/>
      </c>
      <c r="Y658" s="33" t="str">
        <f>IF(T658="","",IF(AND(T658&lt;&gt;'Tabelas auxiliares'!$B$239,T658&lt;&gt;'Tabelas auxiliares'!$B$240),"FOLHA DE PESSOAL",IF(X658='Tabelas auxiliares'!$A$240,"CUSTEIO",IF(X658='Tabelas auxiliares'!$A$239,"INVESTIMENTO","ERRO - VERIFICAR"))))</f>
        <v/>
      </c>
      <c r="Z658" s="47"/>
    </row>
    <row r="659" spans="6:26" x14ac:dyDescent="0.25">
      <c r="F659" s="33" t="str">
        <f>IFERROR(VLOOKUP(D659,'Tabelas auxiliares'!$A$3:$B$61,2,FALSE),"")</f>
        <v/>
      </c>
      <c r="G659" s="33" t="str">
        <f>IFERROR(VLOOKUP($B659,'Tabelas auxiliares'!$A$65:$C$102,2,FALSE),"")</f>
        <v/>
      </c>
      <c r="H659" s="33" t="str">
        <f>IFERROR(VLOOKUP($B659,'Tabelas auxiliares'!$A$65:$C$102,3,FALSE),"")</f>
        <v/>
      </c>
      <c r="X659" s="33" t="str">
        <f t="shared" si="10"/>
        <v/>
      </c>
      <c r="Y659" s="33" t="str">
        <f>IF(T659="","",IF(AND(T659&lt;&gt;'Tabelas auxiliares'!$B$239,T659&lt;&gt;'Tabelas auxiliares'!$B$240),"FOLHA DE PESSOAL",IF(X659='Tabelas auxiliares'!$A$240,"CUSTEIO",IF(X659='Tabelas auxiliares'!$A$239,"INVESTIMENTO","ERRO - VERIFICAR"))))</f>
        <v/>
      </c>
      <c r="Z659" s="47"/>
    </row>
    <row r="660" spans="6:26" x14ac:dyDescent="0.25">
      <c r="F660" s="33" t="str">
        <f>IFERROR(VLOOKUP(D660,'Tabelas auxiliares'!$A$3:$B$61,2,FALSE),"")</f>
        <v/>
      </c>
      <c r="G660" s="33" t="str">
        <f>IFERROR(VLOOKUP($B660,'Tabelas auxiliares'!$A$65:$C$102,2,FALSE),"")</f>
        <v/>
      </c>
      <c r="H660" s="33" t="str">
        <f>IFERROR(VLOOKUP($B660,'Tabelas auxiliares'!$A$65:$C$102,3,FALSE),"")</f>
        <v/>
      </c>
      <c r="X660" s="33" t="str">
        <f t="shared" si="10"/>
        <v/>
      </c>
      <c r="Y660" s="33" t="str">
        <f>IF(T660="","",IF(AND(T660&lt;&gt;'Tabelas auxiliares'!$B$239,T660&lt;&gt;'Tabelas auxiliares'!$B$240),"FOLHA DE PESSOAL",IF(X660='Tabelas auxiliares'!$A$240,"CUSTEIO",IF(X660='Tabelas auxiliares'!$A$239,"INVESTIMENTO","ERRO - VERIFICAR"))))</f>
        <v/>
      </c>
      <c r="Z660" s="47"/>
    </row>
    <row r="661" spans="6:26" x14ac:dyDescent="0.25">
      <c r="F661" s="33" t="str">
        <f>IFERROR(VLOOKUP(D661,'Tabelas auxiliares'!$A$3:$B$61,2,FALSE),"")</f>
        <v/>
      </c>
      <c r="G661" s="33" t="str">
        <f>IFERROR(VLOOKUP($B661,'Tabelas auxiliares'!$A$65:$C$102,2,FALSE),"")</f>
        <v/>
      </c>
      <c r="H661" s="33" t="str">
        <f>IFERROR(VLOOKUP($B661,'Tabelas auxiliares'!$A$65:$C$102,3,FALSE),"")</f>
        <v/>
      </c>
      <c r="X661" s="33" t="str">
        <f t="shared" si="10"/>
        <v/>
      </c>
      <c r="Y661" s="33" t="str">
        <f>IF(T661="","",IF(AND(T661&lt;&gt;'Tabelas auxiliares'!$B$239,T661&lt;&gt;'Tabelas auxiliares'!$B$240),"FOLHA DE PESSOAL",IF(X661='Tabelas auxiliares'!$A$240,"CUSTEIO",IF(X661='Tabelas auxiliares'!$A$239,"INVESTIMENTO","ERRO - VERIFICAR"))))</f>
        <v/>
      </c>
      <c r="Z661" s="47"/>
    </row>
    <row r="662" spans="6:26" x14ac:dyDescent="0.25">
      <c r="F662" s="33" t="str">
        <f>IFERROR(VLOOKUP(D662,'Tabelas auxiliares'!$A$3:$B$61,2,FALSE),"")</f>
        <v/>
      </c>
      <c r="G662" s="33" t="str">
        <f>IFERROR(VLOOKUP($B662,'Tabelas auxiliares'!$A$65:$C$102,2,FALSE),"")</f>
        <v/>
      </c>
      <c r="H662" s="33" t="str">
        <f>IFERROR(VLOOKUP($B662,'Tabelas auxiliares'!$A$65:$C$102,3,FALSE),"")</f>
        <v/>
      </c>
      <c r="X662" s="33" t="str">
        <f t="shared" si="10"/>
        <v/>
      </c>
      <c r="Y662" s="33" t="str">
        <f>IF(T662="","",IF(AND(T662&lt;&gt;'Tabelas auxiliares'!$B$239,T662&lt;&gt;'Tabelas auxiliares'!$B$240),"FOLHA DE PESSOAL",IF(X662='Tabelas auxiliares'!$A$240,"CUSTEIO",IF(X662='Tabelas auxiliares'!$A$239,"INVESTIMENTO","ERRO - VERIFICAR"))))</f>
        <v/>
      </c>
      <c r="Z662" s="47"/>
    </row>
    <row r="663" spans="6:26" x14ac:dyDescent="0.25">
      <c r="F663" s="33" t="str">
        <f>IFERROR(VLOOKUP(D663,'Tabelas auxiliares'!$A$3:$B$61,2,FALSE),"")</f>
        <v/>
      </c>
      <c r="G663" s="33" t="str">
        <f>IFERROR(VLOOKUP($B663,'Tabelas auxiliares'!$A$65:$C$102,2,FALSE),"")</f>
        <v/>
      </c>
      <c r="H663" s="33" t="str">
        <f>IFERROR(VLOOKUP($B663,'Tabelas auxiliares'!$A$65:$C$102,3,FALSE),"")</f>
        <v/>
      </c>
      <c r="X663" s="33" t="str">
        <f t="shared" si="10"/>
        <v/>
      </c>
      <c r="Y663" s="33" t="str">
        <f>IF(T663="","",IF(AND(T663&lt;&gt;'Tabelas auxiliares'!$B$239,T663&lt;&gt;'Tabelas auxiliares'!$B$240),"FOLHA DE PESSOAL",IF(X663='Tabelas auxiliares'!$A$240,"CUSTEIO",IF(X663='Tabelas auxiliares'!$A$239,"INVESTIMENTO","ERRO - VERIFICAR"))))</f>
        <v/>
      </c>
      <c r="Z663" s="47"/>
    </row>
    <row r="664" spans="6:26" x14ac:dyDescent="0.25">
      <c r="F664" s="33" t="str">
        <f>IFERROR(VLOOKUP(D664,'Tabelas auxiliares'!$A$3:$B$61,2,FALSE),"")</f>
        <v/>
      </c>
      <c r="G664" s="33" t="str">
        <f>IFERROR(VLOOKUP($B664,'Tabelas auxiliares'!$A$65:$C$102,2,FALSE),"")</f>
        <v/>
      </c>
      <c r="H664" s="33" t="str">
        <f>IFERROR(VLOOKUP($B664,'Tabelas auxiliares'!$A$65:$C$102,3,FALSE),"")</f>
        <v/>
      </c>
      <c r="X664" s="33" t="str">
        <f t="shared" si="10"/>
        <v/>
      </c>
      <c r="Y664" s="33" t="str">
        <f>IF(T664="","",IF(AND(T664&lt;&gt;'Tabelas auxiliares'!$B$239,T664&lt;&gt;'Tabelas auxiliares'!$B$240),"FOLHA DE PESSOAL",IF(X664='Tabelas auxiliares'!$A$240,"CUSTEIO",IF(X664='Tabelas auxiliares'!$A$239,"INVESTIMENTO","ERRO - VERIFICAR"))))</f>
        <v/>
      </c>
      <c r="Z664" s="47"/>
    </row>
    <row r="665" spans="6:26" x14ac:dyDescent="0.25">
      <c r="F665" s="33" t="str">
        <f>IFERROR(VLOOKUP(D665,'Tabelas auxiliares'!$A$3:$B$61,2,FALSE),"")</f>
        <v/>
      </c>
      <c r="G665" s="33" t="str">
        <f>IFERROR(VLOOKUP($B665,'Tabelas auxiliares'!$A$65:$C$102,2,FALSE),"")</f>
        <v/>
      </c>
      <c r="H665" s="33" t="str">
        <f>IFERROR(VLOOKUP($B665,'Tabelas auxiliares'!$A$65:$C$102,3,FALSE),"")</f>
        <v/>
      </c>
      <c r="X665" s="33" t="str">
        <f t="shared" si="10"/>
        <v/>
      </c>
      <c r="Y665" s="33" t="str">
        <f>IF(T665="","",IF(AND(T665&lt;&gt;'Tabelas auxiliares'!$B$239,T665&lt;&gt;'Tabelas auxiliares'!$B$240),"FOLHA DE PESSOAL",IF(X665='Tabelas auxiliares'!$A$240,"CUSTEIO",IF(X665='Tabelas auxiliares'!$A$239,"INVESTIMENTO","ERRO - VERIFICAR"))))</f>
        <v/>
      </c>
      <c r="Z665" s="47"/>
    </row>
    <row r="666" spans="6:26" x14ac:dyDescent="0.25">
      <c r="F666" s="33" t="str">
        <f>IFERROR(VLOOKUP(D666,'Tabelas auxiliares'!$A$3:$B$61,2,FALSE),"")</f>
        <v/>
      </c>
      <c r="G666" s="33" t="str">
        <f>IFERROR(VLOOKUP($B666,'Tabelas auxiliares'!$A$65:$C$102,2,FALSE),"")</f>
        <v/>
      </c>
      <c r="H666" s="33" t="str">
        <f>IFERROR(VLOOKUP($B666,'Tabelas auxiliares'!$A$65:$C$102,3,FALSE),"")</f>
        <v/>
      </c>
      <c r="X666" s="33" t="str">
        <f t="shared" si="10"/>
        <v/>
      </c>
      <c r="Y666" s="33" t="str">
        <f>IF(T666="","",IF(AND(T666&lt;&gt;'Tabelas auxiliares'!$B$239,T666&lt;&gt;'Tabelas auxiliares'!$B$240),"FOLHA DE PESSOAL",IF(X666='Tabelas auxiliares'!$A$240,"CUSTEIO",IF(X666='Tabelas auxiliares'!$A$239,"INVESTIMENTO","ERRO - VERIFICAR"))))</f>
        <v/>
      </c>
      <c r="Z666" s="47"/>
    </row>
    <row r="667" spans="6:26" x14ac:dyDescent="0.25">
      <c r="F667" s="33" t="str">
        <f>IFERROR(VLOOKUP(D667,'Tabelas auxiliares'!$A$3:$B$61,2,FALSE),"")</f>
        <v/>
      </c>
      <c r="G667" s="33" t="str">
        <f>IFERROR(VLOOKUP($B667,'Tabelas auxiliares'!$A$65:$C$102,2,FALSE),"")</f>
        <v/>
      </c>
      <c r="H667" s="33" t="str">
        <f>IFERROR(VLOOKUP($B667,'Tabelas auxiliares'!$A$65:$C$102,3,FALSE),"")</f>
        <v/>
      </c>
      <c r="X667" s="33" t="str">
        <f t="shared" si="10"/>
        <v/>
      </c>
      <c r="Y667" s="33" t="str">
        <f>IF(T667="","",IF(AND(T667&lt;&gt;'Tabelas auxiliares'!$B$239,T667&lt;&gt;'Tabelas auxiliares'!$B$240),"FOLHA DE PESSOAL",IF(X667='Tabelas auxiliares'!$A$240,"CUSTEIO",IF(X667='Tabelas auxiliares'!$A$239,"INVESTIMENTO","ERRO - VERIFICAR"))))</f>
        <v/>
      </c>
      <c r="Z667" s="47"/>
    </row>
    <row r="668" spans="6:26" x14ac:dyDescent="0.25">
      <c r="F668" s="33" t="str">
        <f>IFERROR(VLOOKUP(D668,'Tabelas auxiliares'!$A$3:$B$61,2,FALSE),"")</f>
        <v/>
      </c>
      <c r="G668" s="33" t="str">
        <f>IFERROR(VLOOKUP($B668,'Tabelas auxiliares'!$A$65:$C$102,2,FALSE),"")</f>
        <v/>
      </c>
      <c r="H668" s="33" t="str">
        <f>IFERROR(VLOOKUP($B668,'Tabelas auxiliares'!$A$65:$C$102,3,FALSE),"")</f>
        <v/>
      </c>
      <c r="X668" s="33" t="str">
        <f t="shared" si="10"/>
        <v/>
      </c>
      <c r="Y668" s="33" t="str">
        <f>IF(T668="","",IF(AND(T668&lt;&gt;'Tabelas auxiliares'!$B$239,T668&lt;&gt;'Tabelas auxiliares'!$B$240),"FOLHA DE PESSOAL",IF(X668='Tabelas auxiliares'!$A$240,"CUSTEIO",IF(X668='Tabelas auxiliares'!$A$239,"INVESTIMENTO","ERRO - VERIFICAR"))))</f>
        <v/>
      </c>
      <c r="Z668" s="47"/>
    </row>
    <row r="669" spans="6:26" x14ac:dyDescent="0.25">
      <c r="F669" s="33" t="str">
        <f>IFERROR(VLOOKUP(D669,'Tabelas auxiliares'!$A$3:$B$61,2,FALSE),"")</f>
        <v/>
      </c>
      <c r="G669" s="33" t="str">
        <f>IFERROR(VLOOKUP($B669,'Tabelas auxiliares'!$A$65:$C$102,2,FALSE),"")</f>
        <v/>
      </c>
      <c r="H669" s="33" t="str">
        <f>IFERROR(VLOOKUP($B669,'Tabelas auxiliares'!$A$65:$C$102,3,FALSE),"")</f>
        <v/>
      </c>
      <c r="X669" s="33" t="str">
        <f t="shared" si="10"/>
        <v/>
      </c>
      <c r="Y669" s="33" t="str">
        <f>IF(T669="","",IF(AND(T669&lt;&gt;'Tabelas auxiliares'!$B$239,T669&lt;&gt;'Tabelas auxiliares'!$B$240),"FOLHA DE PESSOAL",IF(X669='Tabelas auxiliares'!$A$240,"CUSTEIO",IF(X669='Tabelas auxiliares'!$A$239,"INVESTIMENTO","ERRO - VERIFICAR"))))</f>
        <v/>
      </c>
      <c r="Z669" s="47"/>
    </row>
    <row r="670" spans="6:26" x14ac:dyDescent="0.25">
      <c r="F670" s="33" t="str">
        <f>IFERROR(VLOOKUP(D670,'Tabelas auxiliares'!$A$3:$B$61,2,FALSE),"")</f>
        <v/>
      </c>
      <c r="G670" s="33" t="str">
        <f>IFERROR(VLOOKUP($B670,'Tabelas auxiliares'!$A$65:$C$102,2,FALSE),"")</f>
        <v/>
      </c>
      <c r="H670" s="33" t="str">
        <f>IFERROR(VLOOKUP($B670,'Tabelas auxiliares'!$A$65:$C$102,3,FALSE),"")</f>
        <v/>
      </c>
      <c r="X670" s="33" t="str">
        <f t="shared" si="10"/>
        <v/>
      </c>
      <c r="Y670" s="33" t="str">
        <f>IF(T670="","",IF(AND(T670&lt;&gt;'Tabelas auxiliares'!$B$239,T670&lt;&gt;'Tabelas auxiliares'!$B$240),"FOLHA DE PESSOAL",IF(X670='Tabelas auxiliares'!$A$240,"CUSTEIO",IF(X670='Tabelas auxiliares'!$A$239,"INVESTIMENTO","ERRO - VERIFICAR"))))</f>
        <v/>
      </c>
      <c r="Z670" s="47"/>
    </row>
    <row r="671" spans="6:26" x14ac:dyDescent="0.25">
      <c r="F671" s="33" t="str">
        <f>IFERROR(VLOOKUP(D671,'Tabelas auxiliares'!$A$3:$B$61,2,FALSE),"")</f>
        <v/>
      </c>
      <c r="G671" s="33" t="str">
        <f>IFERROR(VLOOKUP($B671,'Tabelas auxiliares'!$A$65:$C$102,2,FALSE),"")</f>
        <v/>
      </c>
      <c r="H671" s="33" t="str">
        <f>IFERROR(VLOOKUP($B671,'Tabelas auxiliares'!$A$65:$C$102,3,FALSE),"")</f>
        <v/>
      </c>
      <c r="X671" s="33" t="str">
        <f t="shared" si="10"/>
        <v/>
      </c>
      <c r="Y671" s="33" t="str">
        <f>IF(T671="","",IF(AND(T671&lt;&gt;'Tabelas auxiliares'!$B$239,T671&lt;&gt;'Tabelas auxiliares'!$B$240),"FOLHA DE PESSOAL",IF(X671='Tabelas auxiliares'!$A$240,"CUSTEIO",IF(X671='Tabelas auxiliares'!$A$239,"INVESTIMENTO","ERRO - VERIFICAR"))))</f>
        <v/>
      </c>
      <c r="Z671" s="47"/>
    </row>
    <row r="672" spans="6:26" x14ac:dyDescent="0.25">
      <c r="F672" s="33" t="str">
        <f>IFERROR(VLOOKUP(D672,'Tabelas auxiliares'!$A$3:$B$61,2,FALSE),"")</f>
        <v/>
      </c>
      <c r="G672" s="33" t="str">
        <f>IFERROR(VLOOKUP($B672,'Tabelas auxiliares'!$A$65:$C$102,2,FALSE),"")</f>
        <v/>
      </c>
      <c r="H672" s="33" t="str">
        <f>IFERROR(VLOOKUP($B672,'Tabelas auxiliares'!$A$65:$C$102,3,FALSE),"")</f>
        <v/>
      </c>
      <c r="X672" s="33" t="str">
        <f t="shared" si="10"/>
        <v/>
      </c>
      <c r="Y672" s="33" t="str">
        <f>IF(T672="","",IF(AND(T672&lt;&gt;'Tabelas auxiliares'!$B$239,T672&lt;&gt;'Tabelas auxiliares'!$B$240),"FOLHA DE PESSOAL",IF(X672='Tabelas auxiliares'!$A$240,"CUSTEIO",IF(X672='Tabelas auxiliares'!$A$239,"INVESTIMENTO","ERRO - VERIFICAR"))))</f>
        <v/>
      </c>
      <c r="Z672" s="47"/>
    </row>
    <row r="673" spans="6:26" x14ac:dyDescent="0.25">
      <c r="F673" s="33" t="str">
        <f>IFERROR(VLOOKUP(D673,'Tabelas auxiliares'!$A$3:$B$61,2,FALSE),"")</f>
        <v/>
      </c>
      <c r="G673" s="33" t="str">
        <f>IFERROR(VLOOKUP($B673,'Tabelas auxiliares'!$A$65:$C$102,2,FALSE),"")</f>
        <v/>
      </c>
      <c r="H673" s="33" t="str">
        <f>IFERROR(VLOOKUP($B673,'Tabelas auxiliares'!$A$65:$C$102,3,FALSE),"")</f>
        <v/>
      </c>
      <c r="X673" s="33" t="str">
        <f t="shared" si="10"/>
        <v/>
      </c>
      <c r="Y673" s="33" t="str">
        <f>IF(T673="","",IF(AND(T673&lt;&gt;'Tabelas auxiliares'!$B$239,T673&lt;&gt;'Tabelas auxiliares'!$B$240),"FOLHA DE PESSOAL",IF(X673='Tabelas auxiliares'!$A$240,"CUSTEIO",IF(X673='Tabelas auxiliares'!$A$239,"INVESTIMENTO","ERRO - VERIFICAR"))))</f>
        <v/>
      </c>
      <c r="Z673" s="47"/>
    </row>
    <row r="674" spans="6:26" x14ac:dyDescent="0.25">
      <c r="F674" s="33" t="str">
        <f>IFERROR(VLOOKUP(D674,'Tabelas auxiliares'!$A$3:$B$61,2,FALSE),"")</f>
        <v/>
      </c>
      <c r="G674" s="33" t="str">
        <f>IFERROR(VLOOKUP($B674,'Tabelas auxiliares'!$A$65:$C$102,2,FALSE),"")</f>
        <v/>
      </c>
      <c r="H674" s="33" t="str">
        <f>IFERROR(VLOOKUP($B674,'Tabelas auxiliares'!$A$65:$C$102,3,FALSE),"")</f>
        <v/>
      </c>
      <c r="X674" s="33" t="str">
        <f t="shared" si="10"/>
        <v/>
      </c>
      <c r="Y674" s="33" t="str">
        <f>IF(T674="","",IF(AND(T674&lt;&gt;'Tabelas auxiliares'!$B$239,T674&lt;&gt;'Tabelas auxiliares'!$B$240),"FOLHA DE PESSOAL",IF(X674='Tabelas auxiliares'!$A$240,"CUSTEIO",IF(X674='Tabelas auxiliares'!$A$239,"INVESTIMENTO","ERRO - VERIFICAR"))))</f>
        <v/>
      </c>
      <c r="Z674" s="47"/>
    </row>
    <row r="675" spans="6:26" x14ac:dyDescent="0.25">
      <c r="F675" s="33" t="str">
        <f>IFERROR(VLOOKUP(D675,'Tabelas auxiliares'!$A$3:$B$61,2,FALSE),"")</f>
        <v/>
      </c>
      <c r="G675" s="33" t="str">
        <f>IFERROR(VLOOKUP($B675,'Tabelas auxiliares'!$A$65:$C$102,2,FALSE),"")</f>
        <v/>
      </c>
      <c r="H675" s="33" t="str">
        <f>IFERROR(VLOOKUP($B675,'Tabelas auxiliares'!$A$65:$C$102,3,FALSE),"")</f>
        <v/>
      </c>
      <c r="X675" s="33" t="str">
        <f t="shared" si="10"/>
        <v/>
      </c>
      <c r="Y675" s="33" t="str">
        <f>IF(T675="","",IF(AND(T675&lt;&gt;'Tabelas auxiliares'!$B$239,T675&lt;&gt;'Tabelas auxiliares'!$B$240),"FOLHA DE PESSOAL",IF(X675='Tabelas auxiliares'!$A$240,"CUSTEIO",IF(X675='Tabelas auxiliares'!$A$239,"INVESTIMENTO","ERRO - VERIFICAR"))))</f>
        <v/>
      </c>
      <c r="Z675" s="47"/>
    </row>
    <row r="676" spans="6:26" x14ac:dyDescent="0.25">
      <c r="F676" s="33" t="str">
        <f>IFERROR(VLOOKUP(D676,'Tabelas auxiliares'!$A$3:$B$61,2,FALSE),"")</f>
        <v/>
      </c>
      <c r="G676" s="33" t="str">
        <f>IFERROR(VLOOKUP($B676,'Tabelas auxiliares'!$A$65:$C$102,2,FALSE),"")</f>
        <v/>
      </c>
      <c r="H676" s="33" t="str">
        <f>IFERROR(VLOOKUP($B676,'Tabelas auxiliares'!$A$65:$C$102,3,FALSE),"")</f>
        <v/>
      </c>
      <c r="X676" s="33" t="str">
        <f t="shared" si="10"/>
        <v/>
      </c>
      <c r="Y676" s="33" t="str">
        <f>IF(T676="","",IF(AND(T676&lt;&gt;'Tabelas auxiliares'!$B$239,T676&lt;&gt;'Tabelas auxiliares'!$B$240),"FOLHA DE PESSOAL",IF(X676='Tabelas auxiliares'!$A$240,"CUSTEIO",IF(X676='Tabelas auxiliares'!$A$239,"INVESTIMENTO","ERRO - VERIFICAR"))))</f>
        <v/>
      </c>
      <c r="Z676" s="47"/>
    </row>
    <row r="677" spans="6:26" x14ac:dyDescent="0.25">
      <c r="F677" s="33" t="str">
        <f>IFERROR(VLOOKUP(D677,'Tabelas auxiliares'!$A$3:$B$61,2,FALSE),"")</f>
        <v/>
      </c>
      <c r="G677" s="33" t="str">
        <f>IFERROR(VLOOKUP($B677,'Tabelas auxiliares'!$A$65:$C$102,2,FALSE),"")</f>
        <v/>
      </c>
      <c r="H677" s="33" t="str">
        <f>IFERROR(VLOOKUP($B677,'Tabelas auxiliares'!$A$65:$C$102,3,FALSE),"")</f>
        <v/>
      </c>
      <c r="X677" s="33" t="str">
        <f t="shared" si="10"/>
        <v/>
      </c>
      <c r="Y677" s="33" t="str">
        <f>IF(T677="","",IF(AND(T677&lt;&gt;'Tabelas auxiliares'!$B$239,T677&lt;&gt;'Tabelas auxiliares'!$B$240),"FOLHA DE PESSOAL",IF(X677='Tabelas auxiliares'!$A$240,"CUSTEIO",IF(X677='Tabelas auxiliares'!$A$239,"INVESTIMENTO","ERRO - VERIFICAR"))))</f>
        <v/>
      </c>
      <c r="Z677" s="47"/>
    </row>
    <row r="678" spans="6:26" x14ac:dyDescent="0.25">
      <c r="F678" s="33" t="str">
        <f>IFERROR(VLOOKUP(D678,'Tabelas auxiliares'!$A$3:$B$61,2,FALSE),"")</f>
        <v/>
      </c>
      <c r="G678" s="33" t="str">
        <f>IFERROR(VLOOKUP($B678,'Tabelas auxiliares'!$A$65:$C$102,2,FALSE),"")</f>
        <v/>
      </c>
      <c r="H678" s="33" t="str">
        <f>IFERROR(VLOOKUP($B678,'Tabelas auxiliares'!$A$65:$C$102,3,FALSE),"")</f>
        <v/>
      </c>
      <c r="X678" s="33" t="str">
        <f t="shared" si="10"/>
        <v/>
      </c>
      <c r="Y678" s="33" t="str">
        <f>IF(T678="","",IF(AND(T678&lt;&gt;'Tabelas auxiliares'!$B$239,T678&lt;&gt;'Tabelas auxiliares'!$B$240),"FOLHA DE PESSOAL",IF(X678='Tabelas auxiliares'!$A$240,"CUSTEIO",IF(X678='Tabelas auxiliares'!$A$239,"INVESTIMENTO","ERRO - VERIFICAR"))))</f>
        <v/>
      </c>
      <c r="Z678" s="47"/>
    </row>
    <row r="679" spans="6:26" x14ac:dyDescent="0.25">
      <c r="F679" s="33" t="str">
        <f>IFERROR(VLOOKUP(D679,'Tabelas auxiliares'!$A$3:$B$61,2,FALSE),"")</f>
        <v/>
      </c>
      <c r="G679" s="33" t="str">
        <f>IFERROR(VLOOKUP($B679,'Tabelas auxiliares'!$A$65:$C$102,2,FALSE),"")</f>
        <v/>
      </c>
      <c r="H679" s="33" t="str">
        <f>IFERROR(VLOOKUP($B679,'Tabelas auxiliares'!$A$65:$C$102,3,FALSE),"")</f>
        <v/>
      </c>
      <c r="X679" s="33" t="str">
        <f t="shared" si="10"/>
        <v/>
      </c>
      <c r="Y679" s="33" t="str">
        <f>IF(T679="","",IF(AND(T679&lt;&gt;'Tabelas auxiliares'!$B$239,T679&lt;&gt;'Tabelas auxiliares'!$B$240),"FOLHA DE PESSOAL",IF(X679='Tabelas auxiliares'!$A$240,"CUSTEIO",IF(X679='Tabelas auxiliares'!$A$239,"INVESTIMENTO","ERRO - VERIFICAR"))))</f>
        <v/>
      </c>
      <c r="Z679" s="47"/>
    </row>
    <row r="680" spans="6:26" x14ac:dyDescent="0.25">
      <c r="F680" s="33" t="str">
        <f>IFERROR(VLOOKUP(D680,'Tabelas auxiliares'!$A$3:$B$61,2,FALSE),"")</f>
        <v/>
      </c>
      <c r="G680" s="33" t="str">
        <f>IFERROR(VLOOKUP($B680,'Tabelas auxiliares'!$A$65:$C$102,2,FALSE),"")</f>
        <v/>
      </c>
      <c r="H680" s="33" t="str">
        <f>IFERROR(VLOOKUP($B680,'Tabelas auxiliares'!$A$65:$C$102,3,FALSE),"")</f>
        <v/>
      </c>
      <c r="X680" s="33" t="str">
        <f t="shared" si="10"/>
        <v/>
      </c>
      <c r="Y680" s="33" t="str">
        <f>IF(T680="","",IF(AND(T680&lt;&gt;'Tabelas auxiliares'!$B$239,T680&lt;&gt;'Tabelas auxiliares'!$B$240),"FOLHA DE PESSOAL",IF(X680='Tabelas auxiliares'!$A$240,"CUSTEIO",IF(X680='Tabelas auxiliares'!$A$239,"INVESTIMENTO","ERRO - VERIFICAR"))))</f>
        <v/>
      </c>
      <c r="Z680" s="47"/>
    </row>
    <row r="681" spans="6:26" x14ac:dyDescent="0.25">
      <c r="F681" s="33" t="str">
        <f>IFERROR(VLOOKUP(D681,'Tabelas auxiliares'!$A$3:$B$61,2,FALSE),"")</f>
        <v/>
      </c>
      <c r="G681" s="33" t="str">
        <f>IFERROR(VLOOKUP($B681,'Tabelas auxiliares'!$A$65:$C$102,2,FALSE),"")</f>
        <v/>
      </c>
      <c r="H681" s="33" t="str">
        <f>IFERROR(VLOOKUP($B681,'Tabelas auxiliares'!$A$65:$C$102,3,FALSE),"")</f>
        <v/>
      </c>
      <c r="X681" s="33" t="str">
        <f t="shared" si="10"/>
        <v/>
      </c>
      <c r="Y681" s="33" t="str">
        <f>IF(T681="","",IF(AND(T681&lt;&gt;'Tabelas auxiliares'!$B$239,T681&lt;&gt;'Tabelas auxiliares'!$B$240),"FOLHA DE PESSOAL",IF(X681='Tabelas auxiliares'!$A$240,"CUSTEIO",IF(X681='Tabelas auxiliares'!$A$239,"INVESTIMENTO","ERRO - VERIFICAR"))))</f>
        <v/>
      </c>
      <c r="Z681" s="47"/>
    </row>
    <row r="682" spans="6:26" x14ac:dyDescent="0.25">
      <c r="F682" s="33" t="str">
        <f>IFERROR(VLOOKUP(D682,'Tabelas auxiliares'!$A$3:$B$61,2,FALSE),"")</f>
        <v/>
      </c>
      <c r="G682" s="33" t="str">
        <f>IFERROR(VLOOKUP($B682,'Tabelas auxiliares'!$A$65:$C$102,2,FALSE),"")</f>
        <v/>
      </c>
      <c r="H682" s="33" t="str">
        <f>IFERROR(VLOOKUP($B682,'Tabelas auxiliares'!$A$65:$C$102,3,FALSE),"")</f>
        <v/>
      </c>
      <c r="X682" s="33" t="str">
        <f t="shared" si="10"/>
        <v/>
      </c>
      <c r="Y682" s="33" t="str">
        <f>IF(T682="","",IF(AND(T682&lt;&gt;'Tabelas auxiliares'!$B$239,T682&lt;&gt;'Tabelas auxiliares'!$B$240),"FOLHA DE PESSOAL",IF(X682='Tabelas auxiliares'!$A$240,"CUSTEIO",IF(X682='Tabelas auxiliares'!$A$239,"INVESTIMENTO","ERRO - VERIFICAR"))))</f>
        <v/>
      </c>
      <c r="Z682" s="47"/>
    </row>
    <row r="683" spans="6:26" x14ac:dyDescent="0.25">
      <c r="F683" s="33" t="str">
        <f>IFERROR(VLOOKUP(D683,'Tabelas auxiliares'!$A$3:$B$61,2,FALSE),"")</f>
        <v/>
      </c>
      <c r="G683" s="33" t="str">
        <f>IFERROR(VLOOKUP($B683,'Tabelas auxiliares'!$A$65:$C$102,2,FALSE),"")</f>
        <v/>
      </c>
      <c r="H683" s="33" t="str">
        <f>IFERROR(VLOOKUP($B683,'Tabelas auxiliares'!$A$65:$C$102,3,FALSE),"")</f>
        <v/>
      </c>
      <c r="X683" s="33" t="str">
        <f t="shared" si="10"/>
        <v/>
      </c>
      <c r="Y683" s="33" t="str">
        <f>IF(T683="","",IF(AND(T683&lt;&gt;'Tabelas auxiliares'!$B$239,T683&lt;&gt;'Tabelas auxiliares'!$B$240),"FOLHA DE PESSOAL",IF(X683='Tabelas auxiliares'!$A$240,"CUSTEIO",IF(X683='Tabelas auxiliares'!$A$239,"INVESTIMENTO","ERRO - VERIFICAR"))))</f>
        <v/>
      </c>
      <c r="Z683" s="47"/>
    </row>
    <row r="684" spans="6:26" x14ac:dyDescent="0.25">
      <c r="F684" s="33" t="str">
        <f>IFERROR(VLOOKUP(D684,'Tabelas auxiliares'!$A$3:$B$61,2,FALSE),"")</f>
        <v/>
      </c>
      <c r="G684" s="33" t="str">
        <f>IFERROR(VLOOKUP($B684,'Tabelas auxiliares'!$A$65:$C$102,2,FALSE),"")</f>
        <v/>
      </c>
      <c r="H684" s="33" t="str">
        <f>IFERROR(VLOOKUP($B684,'Tabelas auxiliares'!$A$65:$C$102,3,FALSE),"")</f>
        <v/>
      </c>
      <c r="X684" s="33" t="str">
        <f t="shared" si="10"/>
        <v/>
      </c>
      <c r="Y684" s="33" t="str">
        <f>IF(T684="","",IF(AND(T684&lt;&gt;'Tabelas auxiliares'!$B$239,T684&lt;&gt;'Tabelas auxiliares'!$B$240),"FOLHA DE PESSOAL",IF(X684='Tabelas auxiliares'!$A$240,"CUSTEIO",IF(X684='Tabelas auxiliares'!$A$239,"INVESTIMENTO","ERRO - VERIFICAR"))))</f>
        <v/>
      </c>
      <c r="Z684" s="47"/>
    </row>
    <row r="685" spans="6:26" x14ac:dyDescent="0.25">
      <c r="F685" s="33" t="str">
        <f>IFERROR(VLOOKUP(D685,'Tabelas auxiliares'!$A$3:$B$61,2,FALSE),"")</f>
        <v/>
      </c>
      <c r="G685" s="33" t="str">
        <f>IFERROR(VLOOKUP($B685,'Tabelas auxiliares'!$A$65:$C$102,2,FALSE),"")</f>
        <v/>
      </c>
      <c r="H685" s="33" t="str">
        <f>IFERROR(VLOOKUP($B685,'Tabelas auxiliares'!$A$65:$C$102,3,FALSE),"")</f>
        <v/>
      </c>
      <c r="X685" s="33" t="str">
        <f t="shared" si="10"/>
        <v/>
      </c>
      <c r="Y685" s="33" t="str">
        <f>IF(T685="","",IF(AND(T685&lt;&gt;'Tabelas auxiliares'!$B$239,T685&lt;&gt;'Tabelas auxiliares'!$B$240),"FOLHA DE PESSOAL",IF(X685='Tabelas auxiliares'!$A$240,"CUSTEIO",IF(X685='Tabelas auxiliares'!$A$239,"INVESTIMENTO","ERRO - VERIFICAR"))))</f>
        <v/>
      </c>
      <c r="Z685" s="47"/>
    </row>
    <row r="686" spans="6:26" x14ac:dyDescent="0.25">
      <c r="F686" s="33" t="str">
        <f>IFERROR(VLOOKUP(D686,'Tabelas auxiliares'!$A$3:$B$61,2,FALSE),"")</f>
        <v/>
      </c>
      <c r="G686" s="33" t="str">
        <f>IFERROR(VLOOKUP($B686,'Tabelas auxiliares'!$A$65:$C$102,2,FALSE),"")</f>
        <v/>
      </c>
      <c r="H686" s="33" t="str">
        <f>IFERROR(VLOOKUP($B686,'Tabelas auxiliares'!$A$65:$C$102,3,FALSE),"")</f>
        <v/>
      </c>
      <c r="X686" s="33" t="str">
        <f t="shared" si="10"/>
        <v/>
      </c>
      <c r="Y686" s="33" t="str">
        <f>IF(T686="","",IF(AND(T686&lt;&gt;'Tabelas auxiliares'!$B$239,T686&lt;&gt;'Tabelas auxiliares'!$B$240),"FOLHA DE PESSOAL",IF(X686='Tabelas auxiliares'!$A$240,"CUSTEIO",IF(X686='Tabelas auxiliares'!$A$239,"INVESTIMENTO","ERRO - VERIFICAR"))))</f>
        <v/>
      </c>
      <c r="Z686" s="47"/>
    </row>
    <row r="687" spans="6:26" x14ac:dyDescent="0.25">
      <c r="F687" s="33" t="str">
        <f>IFERROR(VLOOKUP(D687,'Tabelas auxiliares'!$A$3:$B$61,2,FALSE),"")</f>
        <v/>
      </c>
      <c r="G687" s="33" t="str">
        <f>IFERROR(VLOOKUP($B687,'Tabelas auxiliares'!$A$65:$C$102,2,FALSE),"")</f>
        <v/>
      </c>
      <c r="H687" s="33" t="str">
        <f>IFERROR(VLOOKUP($B687,'Tabelas auxiliares'!$A$65:$C$102,3,FALSE),"")</f>
        <v/>
      </c>
      <c r="X687" s="33" t="str">
        <f t="shared" si="10"/>
        <v/>
      </c>
      <c r="Y687" s="33" t="str">
        <f>IF(T687="","",IF(AND(T687&lt;&gt;'Tabelas auxiliares'!$B$239,T687&lt;&gt;'Tabelas auxiliares'!$B$240),"FOLHA DE PESSOAL",IF(X687='Tabelas auxiliares'!$A$240,"CUSTEIO",IF(X687='Tabelas auxiliares'!$A$239,"INVESTIMENTO","ERRO - VERIFICAR"))))</f>
        <v/>
      </c>
      <c r="Z687" s="47"/>
    </row>
    <row r="688" spans="6:26" x14ac:dyDescent="0.25">
      <c r="F688" s="33" t="str">
        <f>IFERROR(VLOOKUP(D688,'Tabelas auxiliares'!$A$3:$B$61,2,FALSE),"")</f>
        <v/>
      </c>
      <c r="G688" s="33" t="str">
        <f>IFERROR(VLOOKUP($B688,'Tabelas auxiliares'!$A$65:$C$102,2,FALSE),"")</f>
        <v/>
      </c>
      <c r="H688" s="33" t="str">
        <f>IFERROR(VLOOKUP($B688,'Tabelas auxiliares'!$A$65:$C$102,3,FALSE),"")</f>
        <v/>
      </c>
      <c r="X688" s="33" t="str">
        <f t="shared" si="10"/>
        <v/>
      </c>
      <c r="Y688" s="33" t="str">
        <f>IF(T688="","",IF(AND(T688&lt;&gt;'Tabelas auxiliares'!$B$239,T688&lt;&gt;'Tabelas auxiliares'!$B$240),"FOLHA DE PESSOAL",IF(X688='Tabelas auxiliares'!$A$240,"CUSTEIO",IF(X688='Tabelas auxiliares'!$A$239,"INVESTIMENTO","ERRO - VERIFICAR"))))</f>
        <v/>
      </c>
      <c r="Z688" s="47"/>
    </row>
    <row r="689" spans="6:26" x14ac:dyDescent="0.25">
      <c r="F689" s="33" t="str">
        <f>IFERROR(VLOOKUP(D689,'Tabelas auxiliares'!$A$3:$B$61,2,FALSE),"")</f>
        <v/>
      </c>
      <c r="G689" s="33" t="str">
        <f>IFERROR(VLOOKUP($B689,'Tabelas auxiliares'!$A$65:$C$102,2,FALSE),"")</f>
        <v/>
      </c>
      <c r="H689" s="33" t="str">
        <f>IFERROR(VLOOKUP($B689,'Tabelas auxiliares'!$A$65:$C$102,3,FALSE),"")</f>
        <v/>
      </c>
      <c r="X689" s="33" t="str">
        <f t="shared" si="10"/>
        <v/>
      </c>
      <c r="Y689" s="33" t="str">
        <f>IF(T689="","",IF(AND(T689&lt;&gt;'Tabelas auxiliares'!$B$239,T689&lt;&gt;'Tabelas auxiliares'!$B$240),"FOLHA DE PESSOAL",IF(X689='Tabelas auxiliares'!$A$240,"CUSTEIO",IF(X689='Tabelas auxiliares'!$A$239,"INVESTIMENTO","ERRO - VERIFICAR"))))</f>
        <v/>
      </c>
      <c r="Z689" s="47"/>
    </row>
    <row r="690" spans="6:26" x14ac:dyDescent="0.25">
      <c r="F690" s="33" t="str">
        <f>IFERROR(VLOOKUP(D690,'Tabelas auxiliares'!$A$3:$B$61,2,FALSE),"")</f>
        <v/>
      </c>
      <c r="G690" s="33" t="str">
        <f>IFERROR(VLOOKUP($B690,'Tabelas auxiliares'!$A$65:$C$102,2,FALSE),"")</f>
        <v/>
      </c>
      <c r="H690" s="33" t="str">
        <f>IFERROR(VLOOKUP($B690,'Tabelas auxiliares'!$A$65:$C$102,3,FALSE),"")</f>
        <v/>
      </c>
      <c r="X690" s="33" t="str">
        <f t="shared" si="10"/>
        <v/>
      </c>
      <c r="Y690" s="33" t="str">
        <f>IF(T690="","",IF(AND(T690&lt;&gt;'Tabelas auxiliares'!$B$239,T690&lt;&gt;'Tabelas auxiliares'!$B$240),"FOLHA DE PESSOAL",IF(X690='Tabelas auxiliares'!$A$240,"CUSTEIO",IF(X690='Tabelas auxiliares'!$A$239,"INVESTIMENTO","ERRO - VERIFICAR"))))</f>
        <v/>
      </c>
      <c r="Z690" s="47"/>
    </row>
    <row r="691" spans="6:26" x14ac:dyDescent="0.25">
      <c r="F691" s="33" t="str">
        <f>IFERROR(VLOOKUP(D691,'Tabelas auxiliares'!$A$3:$B$61,2,FALSE),"")</f>
        <v/>
      </c>
      <c r="G691" s="33" t="str">
        <f>IFERROR(VLOOKUP($B691,'Tabelas auxiliares'!$A$65:$C$102,2,FALSE),"")</f>
        <v/>
      </c>
      <c r="H691" s="33" t="str">
        <f>IFERROR(VLOOKUP($B691,'Tabelas auxiliares'!$A$65:$C$102,3,FALSE),"")</f>
        <v/>
      </c>
      <c r="X691" s="33" t="str">
        <f t="shared" si="10"/>
        <v/>
      </c>
      <c r="Y691" s="33" t="str">
        <f>IF(T691="","",IF(AND(T691&lt;&gt;'Tabelas auxiliares'!$B$239,T691&lt;&gt;'Tabelas auxiliares'!$B$240),"FOLHA DE PESSOAL",IF(X691='Tabelas auxiliares'!$A$240,"CUSTEIO",IF(X691='Tabelas auxiliares'!$A$239,"INVESTIMENTO","ERRO - VERIFICAR"))))</f>
        <v/>
      </c>
      <c r="Z691" s="47"/>
    </row>
    <row r="692" spans="6:26" x14ac:dyDescent="0.25">
      <c r="F692" s="33" t="str">
        <f>IFERROR(VLOOKUP(D692,'Tabelas auxiliares'!$A$3:$B$61,2,FALSE),"")</f>
        <v/>
      </c>
      <c r="G692" s="33" t="str">
        <f>IFERROR(VLOOKUP($B692,'Tabelas auxiliares'!$A$65:$C$102,2,FALSE),"")</f>
        <v/>
      </c>
      <c r="H692" s="33" t="str">
        <f>IFERROR(VLOOKUP($B692,'Tabelas auxiliares'!$A$65:$C$102,3,FALSE),"")</f>
        <v/>
      </c>
      <c r="X692" s="33" t="str">
        <f t="shared" si="10"/>
        <v/>
      </c>
      <c r="Y692" s="33" t="str">
        <f>IF(T692="","",IF(AND(T692&lt;&gt;'Tabelas auxiliares'!$B$239,T692&lt;&gt;'Tabelas auxiliares'!$B$240),"FOLHA DE PESSOAL",IF(X692='Tabelas auxiliares'!$A$240,"CUSTEIO",IF(X692='Tabelas auxiliares'!$A$239,"INVESTIMENTO","ERRO - VERIFICAR"))))</f>
        <v/>
      </c>
      <c r="Z692" s="47"/>
    </row>
    <row r="693" spans="6:26" x14ac:dyDescent="0.25">
      <c r="F693" s="33" t="str">
        <f>IFERROR(VLOOKUP(D693,'Tabelas auxiliares'!$A$3:$B$61,2,FALSE),"")</f>
        <v/>
      </c>
      <c r="G693" s="33" t="str">
        <f>IFERROR(VLOOKUP($B693,'Tabelas auxiliares'!$A$65:$C$102,2,FALSE),"")</f>
        <v/>
      </c>
      <c r="H693" s="33" t="str">
        <f>IFERROR(VLOOKUP($B693,'Tabelas auxiliares'!$A$65:$C$102,3,FALSE),"")</f>
        <v/>
      </c>
      <c r="X693" s="33" t="str">
        <f t="shared" si="10"/>
        <v/>
      </c>
      <c r="Y693" s="33" t="str">
        <f>IF(T693="","",IF(AND(T693&lt;&gt;'Tabelas auxiliares'!$B$239,T693&lt;&gt;'Tabelas auxiliares'!$B$240),"FOLHA DE PESSOAL",IF(X693='Tabelas auxiliares'!$A$240,"CUSTEIO",IF(X693='Tabelas auxiliares'!$A$239,"INVESTIMENTO","ERRO - VERIFICAR"))))</f>
        <v/>
      </c>
      <c r="Z693" s="47"/>
    </row>
    <row r="694" spans="6:26" x14ac:dyDescent="0.25">
      <c r="F694" s="33" t="str">
        <f>IFERROR(VLOOKUP(D694,'Tabelas auxiliares'!$A$3:$B$61,2,FALSE),"")</f>
        <v/>
      </c>
      <c r="G694" s="33" t="str">
        <f>IFERROR(VLOOKUP($B694,'Tabelas auxiliares'!$A$65:$C$102,2,FALSE),"")</f>
        <v/>
      </c>
      <c r="H694" s="33" t="str">
        <f>IFERROR(VLOOKUP($B694,'Tabelas auxiliares'!$A$65:$C$102,3,FALSE),"")</f>
        <v/>
      </c>
      <c r="X694" s="33" t="str">
        <f t="shared" si="10"/>
        <v/>
      </c>
      <c r="Y694" s="33" t="str">
        <f>IF(T694="","",IF(AND(T694&lt;&gt;'Tabelas auxiliares'!$B$239,T694&lt;&gt;'Tabelas auxiliares'!$B$240),"FOLHA DE PESSOAL",IF(X694='Tabelas auxiliares'!$A$240,"CUSTEIO",IF(X694='Tabelas auxiliares'!$A$239,"INVESTIMENTO","ERRO - VERIFICAR"))))</f>
        <v/>
      </c>
      <c r="Z694" s="47"/>
    </row>
    <row r="695" spans="6:26" x14ac:dyDescent="0.25">
      <c r="F695" s="33" t="str">
        <f>IFERROR(VLOOKUP(D695,'Tabelas auxiliares'!$A$3:$B$61,2,FALSE),"")</f>
        <v/>
      </c>
      <c r="G695" s="33" t="str">
        <f>IFERROR(VLOOKUP($B695,'Tabelas auxiliares'!$A$65:$C$102,2,FALSE),"")</f>
        <v/>
      </c>
      <c r="H695" s="33" t="str">
        <f>IFERROR(VLOOKUP($B695,'Tabelas auxiliares'!$A$65:$C$102,3,FALSE),"")</f>
        <v/>
      </c>
      <c r="X695" s="33" t="str">
        <f t="shared" si="10"/>
        <v/>
      </c>
      <c r="Y695" s="33" t="str">
        <f>IF(T695="","",IF(AND(T695&lt;&gt;'Tabelas auxiliares'!$B$239,T695&lt;&gt;'Tabelas auxiliares'!$B$240),"FOLHA DE PESSOAL",IF(X695='Tabelas auxiliares'!$A$240,"CUSTEIO",IF(X695='Tabelas auxiliares'!$A$239,"INVESTIMENTO","ERRO - VERIFICAR"))))</f>
        <v/>
      </c>
      <c r="Z695" s="47"/>
    </row>
    <row r="696" spans="6:26" x14ac:dyDescent="0.25">
      <c r="F696" s="33" t="str">
        <f>IFERROR(VLOOKUP(D696,'Tabelas auxiliares'!$A$3:$B$61,2,FALSE),"")</f>
        <v/>
      </c>
      <c r="G696" s="33" t="str">
        <f>IFERROR(VLOOKUP($B696,'Tabelas auxiliares'!$A$65:$C$102,2,FALSE),"")</f>
        <v/>
      </c>
      <c r="H696" s="33" t="str">
        <f>IFERROR(VLOOKUP($B696,'Tabelas auxiliares'!$A$65:$C$102,3,FALSE),"")</f>
        <v/>
      </c>
      <c r="X696" s="33" t="str">
        <f t="shared" si="10"/>
        <v/>
      </c>
      <c r="Y696" s="33" t="str">
        <f>IF(T696="","",IF(AND(T696&lt;&gt;'Tabelas auxiliares'!$B$239,T696&lt;&gt;'Tabelas auxiliares'!$B$240),"FOLHA DE PESSOAL",IF(X696='Tabelas auxiliares'!$A$240,"CUSTEIO",IF(X696='Tabelas auxiliares'!$A$239,"INVESTIMENTO","ERRO - VERIFICAR"))))</f>
        <v/>
      </c>
      <c r="Z696" s="47"/>
    </row>
    <row r="697" spans="6:26" x14ac:dyDescent="0.25">
      <c r="F697" s="33" t="str">
        <f>IFERROR(VLOOKUP(D697,'Tabelas auxiliares'!$A$3:$B$61,2,FALSE),"")</f>
        <v/>
      </c>
      <c r="G697" s="33" t="str">
        <f>IFERROR(VLOOKUP($B697,'Tabelas auxiliares'!$A$65:$C$102,2,FALSE),"")</f>
        <v/>
      </c>
      <c r="H697" s="33" t="str">
        <f>IFERROR(VLOOKUP($B697,'Tabelas auxiliares'!$A$65:$C$102,3,FALSE),"")</f>
        <v/>
      </c>
      <c r="X697" s="33" t="str">
        <f t="shared" si="10"/>
        <v/>
      </c>
      <c r="Y697" s="33" t="str">
        <f>IF(T697="","",IF(AND(T697&lt;&gt;'Tabelas auxiliares'!$B$239,T697&lt;&gt;'Tabelas auxiliares'!$B$240),"FOLHA DE PESSOAL",IF(X697='Tabelas auxiliares'!$A$240,"CUSTEIO",IF(X697='Tabelas auxiliares'!$A$239,"INVESTIMENTO","ERRO - VERIFICAR"))))</f>
        <v/>
      </c>
      <c r="Z697" s="47"/>
    </row>
    <row r="698" spans="6:26" x14ac:dyDescent="0.25">
      <c r="F698" s="33" t="str">
        <f>IFERROR(VLOOKUP(D698,'Tabelas auxiliares'!$A$3:$B$61,2,FALSE),"")</f>
        <v/>
      </c>
      <c r="G698" s="33" t="str">
        <f>IFERROR(VLOOKUP($B698,'Tabelas auxiliares'!$A$65:$C$102,2,FALSE),"")</f>
        <v/>
      </c>
      <c r="H698" s="33" t="str">
        <f>IFERROR(VLOOKUP($B698,'Tabelas auxiliares'!$A$65:$C$102,3,FALSE),"")</f>
        <v/>
      </c>
      <c r="X698" s="33" t="str">
        <f t="shared" si="10"/>
        <v/>
      </c>
      <c r="Y698" s="33" t="str">
        <f>IF(T698="","",IF(AND(T698&lt;&gt;'Tabelas auxiliares'!$B$239,T698&lt;&gt;'Tabelas auxiliares'!$B$240),"FOLHA DE PESSOAL",IF(X698='Tabelas auxiliares'!$A$240,"CUSTEIO",IF(X698='Tabelas auxiliares'!$A$239,"INVESTIMENTO","ERRO - VERIFICAR"))))</f>
        <v/>
      </c>
      <c r="Z698" s="47"/>
    </row>
    <row r="699" spans="6:26" x14ac:dyDescent="0.25">
      <c r="F699" s="33" t="str">
        <f>IFERROR(VLOOKUP(D699,'Tabelas auxiliares'!$A$3:$B$61,2,FALSE),"")</f>
        <v/>
      </c>
      <c r="G699" s="33" t="str">
        <f>IFERROR(VLOOKUP($B699,'Tabelas auxiliares'!$A$65:$C$102,2,FALSE),"")</f>
        <v/>
      </c>
      <c r="H699" s="33" t="str">
        <f>IFERROR(VLOOKUP($B699,'Tabelas auxiliares'!$A$65:$C$102,3,FALSE),"")</f>
        <v/>
      </c>
      <c r="X699" s="33" t="str">
        <f t="shared" si="10"/>
        <v/>
      </c>
      <c r="Y699" s="33" t="str">
        <f>IF(T699="","",IF(AND(T699&lt;&gt;'Tabelas auxiliares'!$B$239,T699&lt;&gt;'Tabelas auxiliares'!$B$240),"FOLHA DE PESSOAL",IF(X699='Tabelas auxiliares'!$A$240,"CUSTEIO",IF(X699='Tabelas auxiliares'!$A$239,"INVESTIMENTO","ERRO - VERIFICAR"))))</f>
        <v/>
      </c>
      <c r="Z699" s="47"/>
    </row>
    <row r="700" spans="6:26" x14ac:dyDescent="0.25">
      <c r="F700" s="33" t="str">
        <f>IFERROR(VLOOKUP(D700,'Tabelas auxiliares'!$A$3:$B$61,2,FALSE),"")</f>
        <v/>
      </c>
      <c r="G700" s="33" t="str">
        <f>IFERROR(VLOOKUP($B700,'Tabelas auxiliares'!$A$65:$C$102,2,FALSE),"")</f>
        <v/>
      </c>
      <c r="H700" s="33" t="str">
        <f>IFERROR(VLOOKUP($B700,'Tabelas auxiliares'!$A$65:$C$102,3,FALSE),"")</f>
        <v/>
      </c>
      <c r="X700" s="33" t="str">
        <f t="shared" si="10"/>
        <v/>
      </c>
      <c r="Y700" s="33" t="str">
        <f>IF(T700="","",IF(AND(T700&lt;&gt;'Tabelas auxiliares'!$B$239,T700&lt;&gt;'Tabelas auxiliares'!$B$240),"FOLHA DE PESSOAL",IF(X700='Tabelas auxiliares'!$A$240,"CUSTEIO",IF(X700='Tabelas auxiliares'!$A$239,"INVESTIMENTO","ERRO - VERIFICAR"))))</f>
        <v/>
      </c>
      <c r="Z700" s="47"/>
    </row>
    <row r="701" spans="6:26" x14ac:dyDescent="0.25">
      <c r="F701" s="33" t="str">
        <f>IFERROR(VLOOKUP(D701,'Tabelas auxiliares'!$A$3:$B$61,2,FALSE),"")</f>
        <v/>
      </c>
      <c r="G701" s="33" t="str">
        <f>IFERROR(VLOOKUP($B701,'Tabelas auxiliares'!$A$65:$C$102,2,FALSE),"")</f>
        <v/>
      </c>
      <c r="H701" s="33" t="str">
        <f>IFERROR(VLOOKUP($B701,'Tabelas auxiliares'!$A$65:$C$102,3,FALSE),"")</f>
        <v/>
      </c>
      <c r="X701" s="33" t="str">
        <f t="shared" si="10"/>
        <v/>
      </c>
      <c r="Y701" s="33" t="str">
        <f>IF(T701="","",IF(AND(T701&lt;&gt;'Tabelas auxiliares'!$B$239,T701&lt;&gt;'Tabelas auxiliares'!$B$240),"FOLHA DE PESSOAL",IF(X701='Tabelas auxiliares'!$A$240,"CUSTEIO",IF(X701='Tabelas auxiliares'!$A$239,"INVESTIMENTO","ERRO - VERIFICAR"))))</f>
        <v/>
      </c>
      <c r="Z701" s="47"/>
    </row>
    <row r="702" spans="6:26" x14ac:dyDescent="0.25">
      <c r="F702" s="33" t="str">
        <f>IFERROR(VLOOKUP(D702,'Tabelas auxiliares'!$A$3:$B$61,2,FALSE),"")</f>
        <v/>
      </c>
      <c r="G702" s="33" t="str">
        <f>IFERROR(VLOOKUP($B702,'Tabelas auxiliares'!$A$65:$C$102,2,FALSE),"")</f>
        <v/>
      </c>
      <c r="H702" s="33" t="str">
        <f>IFERROR(VLOOKUP($B702,'Tabelas auxiliares'!$A$65:$C$102,3,FALSE),"")</f>
        <v/>
      </c>
      <c r="X702" s="33" t="str">
        <f t="shared" si="10"/>
        <v/>
      </c>
      <c r="Y702" s="33" t="str">
        <f>IF(T702="","",IF(AND(T702&lt;&gt;'Tabelas auxiliares'!$B$239,T702&lt;&gt;'Tabelas auxiliares'!$B$240),"FOLHA DE PESSOAL",IF(X702='Tabelas auxiliares'!$A$240,"CUSTEIO",IF(X702='Tabelas auxiliares'!$A$239,"INVESTIMENTO","ERRO - VERIFICAR"))))</f>
        <v/>
      </c>
      <c r="Z702" s="47"/>
    </row>
    <row r="703" spans="6:26" x14ac:dyDescent="0.25">
      <c r="F703" s="33" t="str">
        <f>IFERROR(VLOOKUP(D703,'Tabelas auxiliares'!$A$3:$B$61,2,FALSE),"")</f>
        <v/>
      </c>
      <c r="G703" s="33" t="str">
        <f>IFERROR(VLOOKUP($B703,'Tabelas auxiliares'!$A$65:$C$102,2,FALSE),"")</f>
        <v/>
      </c>
      <c r="H703" s="33" t="str">
        <f>IFERROR(VLOOKUP($B703,'Tabelas auxiliares'!$A$65:$C$102,3,FALSE),"")</f>
        <v/>
      </c>
      <c r="X703" s="33" t="str">
        <f t="shared" si="10"/>
        <v/>
      </c>
      <c r="Y703" s="33" t="str">
        <f>IF(T703="","",IF(AND(T703&lt;&gt;'Tabelas auxiliares'!$B$239,T703&lt;&gt;'Tabelas auxiliares'!$B$240),"FOLHA DE PESSOAL",IF(X703='Tabelas auxiliares'!$A$240,"CUSTEIO",IF(X703='Tabelas auxiliares'!$A$239,"INVESTIMENTO","ERRO - VERIFICAR"))))</f>
        <v/>
      </c>
      <c r="Z703" s="47"/>
    </row>
    <row r="704" spans="6:26" x14ac:dyDescent="0.25">
      <c r="F704" s="33" t="str">
        <f>IFERROR(VLOOKUP(D704,'Tabelas auxiliares'!$A$3:$B$61,2,FALSE),"")</f>
        <v/>
      </c>
      <c r="G704" s="33" t="str">
        <f>IFERROR(VLOOKUP($B704,'Tabelas auxiliares'!$A$65:$C$102,2,FALSE),"")</f>
        <v/>
      </c>
      <c r="H704" s="33" t="str">
        <f>IFERROR(VLOOKUP($B704,'Tabelas auxiliares'!$A$65:$C$102,3,FALSE),"")</f>
        <v/>
      </c>
      <c r="X704" s="33" t="str">
        <f t="shared" si="10"/>
        <v/>
      </c>
      <c r="Y704" s="33" t="str">
        <f>IF(T704="","",IF(AND(T704&lt;&gt;'Tabelas auxiliares'!$B$239,T704&lt;&gt;'Tabelas auxiliares'!$B$240),"FOLHA DE PESSOAL",IF(X704='Tabelas auxiliares'!$A$240,"CUSTEIO",IF(X704='Tabelas auxiliares'!$A$239,"INVESTIMENTO","ERRO - VERIFICAR"))))</f>
        <v/>
      </c>
      <c r="Z704" s="47"/>
    </row>
    <row r="705" spans="6:26" x14ac:dyDescent="0.25">
      <c r="F705" s="33" t="str">
        <f>IFERROR(VLOOKUP(D705,'Tabelas auxiliares'!$A$3:$B$61,2,FALSE),"")</f>
        <v/>
      </c>
      <c r="G705" s="33" t="str">
        <f>IFERROR(VLOOKUP($B705,'Tabelas auxiliares'!$A$65:$C$102,2,FALSE),"")</f>
        <v/>
      </c>
      <c r="H705" s="33" t="str">
        <f>IFERROR(VLOOKUP($B705,'Tabelas auxiliares'!$A$65:$C$102,3,FALSE),"")</f>
        <v/>
      </c>
      <c r="X705" s="33" t="str">
        <f t="shared" si="10"/>
        <v/>
      </c>
      <c r="Y705" s="33" t="str">
        <f>IF(T705="","",IF(AND(T705&lt;&gt;'Tabelas auxiliares'!$B$239,T705&lt;&gt;'Tabelas auxiliares'!$B$240),"FOLHA DE PESSOAL",IF(X705='Tabelas auxiliares'!$A$240,"CUSTEIO",IF(X705='Tabelas auxiliares'!$A$239,"INVESTIMENTO","ERRO - VERIFICAR"))))</f>
        <v/>
      </c>
      <c r="Z705" s="47"/>
    </row>
    <row r="706" spans="6:26" x14ac:dyDescent="0.25">
      <c r="F706" s="33" t="str">
        <f>IFERROR(VLOOKUP(D706,'Tabelas auxiliares'!$A$3:$B$61,2,FALSE),"")</f>
        <v/>
      </c>
      <c r="G706" s="33" t="str">
        <f>IFERROR(VLOOKUP($B706,'Tabelas auxiliares'!$A$65:$C$102,2,FALSE),"")</f>
        <v/>
      </c>
      <c r="H706" s="33" t="str">
        <f>IFERROR(VLOOKUP($B706,'Tabelas auxiliares'!$A$65:$C$102,3,FALSE),"")</f>
        <v/>
      </c>
      <c r="X706" s="33" t="str">
        <f t="shared" si="10"/>
        <v/>
      </c>
      <c r="Y706" s="33" t="str">
        <f>IF(T706="","",IF(AND(T706&lt;&gt;'Tabelas auxiliares'!$B$239,T706&lt;&gt;'Tabelas auxiliares'!$B$240),"FOLHA DE PESSOAL",IF(X706='Tabelas auxiliares'!$A$240,"CUSTEIO",IF(X706='Tabelas auxiliares'!$A$239,"INVESTIMENTO","ERRO - VERIFICAR"))))</f>
        <v/>
      </c>
      <c r="Z706" s="47"/>
    </row>
    <row r="707" spans="6:26" x14ac:dyDescent="0.25">
      <c r="F707" s="33" t="str">
        <f>IFERROR(VLOOKUP(D707,'Tabelas auxiliares'!$A$3:$B$61,2,FALSE),"")</f>
        <v/>
      </c>
      <c r="G707" s="33" t="str">
        <f>IFERROR(VLOOKUP($B707,'Tabelas auxiliares'!$A$65:$C$102,2,FALSE),"")</f>
        <v/>
      </c>
      <c r="H707" s="33" t="str">
        <f>IFERROR(VLOOKUP($B707,'Tabelas auxiliares'!$A$65:$C$102,3,FALSE),"")</f>
        <v/>
      </c>
      <c r="X707" s="33" t="str">
        <f t="shared" si="10"/>
        <v/>
      </c>
      <c r="Y707" s="33" t="str">
        <f>IF(T707="","",IF(AND(T707&lt;&gt;'Tabelas auxiliares'!$B$239,T707&lt;&gt;'Tabelas auxiliares'!$B$240),"FOLHA DE PESSOAL",IF(X707='Tabelas auxiliares'!$A$240,"CUSTEIO",IF(X707='Tabelas auxiliares'!$A$239,"INVESTIMENTO","ERRO - VERIFICAR"))))</f>
        <v/>
      </c>
      <c r="Z707" s="47"/>
    </row>
    <row r="708" spans="6:26" x14ac:dyDescent="0.25">
      <c r="F708" s="33" t="str">
        <f>IFERROR(VLOOKUP(D708,'Tabelas auxiliares'!$A$3:$B$61,2,FALSE),"")</f>
        <v/>
      </c>
      <c r="G708" s="33" t="str">
        <f>IFERROR(VLOOKUP($B708,'Tabelas auxiliares'!$A$65:$C$102,2,FALSE),"")</f>
        <v/>
      </c>
      <c r="H708" s="33" t="str">
        <f>IFERROR(VLOOKUP($B708,'Tabelas auxiliares'!$A$65:$C$102,3,FALSE),"")</f>
        <v/>
      </c>
      <c r="X708" s="33" t="str">
        <f t="shared" ref="X708:X771" si="11">LEFT(V708,1)</f>
        <v/>
      </c>
      <c r="Y708" s="33" t="str">
        <f>IF(T708="","",IF(AND(T708&lt;&gt;'Tabelas auxiliares'!$B$239,T708&lt;&gt;'Tabelas auxiliares'!$B$240),"FOLHA DE PESSOAL",IF(X708='Tabelas auxiliares'!$A$240,"CUSTEIO",IF(X708='Tabelas auxiliares'!$A$239,"INVESTIMENTO","ERRO - VERIFICAR"))))</f>
        <v/>
      </c>
      <c r="Z708" s="47"/>
    </row>
    <row r="709" spans="6:26" x14ac:dyDescent="0.25">
      <c r="F709" s="33" t="str">
        <f>IFERROR(VLOOKUP(D709,'Tabelas auxiliares'!$A$3:$B$61,2,FALSE),"")</f>
        <v/>
      </c>
      <c r="G709" s="33" t="str">
        <f>IFERROR(VLOOKUP($B709,'Tabelas auxiliares'!$A$65:$C$102,2,FALSE),"")</f>
        <v/>
      </c>
      <c r="H709" s="33" t="str">
        <f>IFERROR(VLOOKUP($B709,'Tabelas auxiliares'!$A$65:$C$102,3,FALSE),"")</f>
        <v/>
      </c>
      <c r="X709" s="33" t="str">
        <f t="shared" si="11"/>
        <v/>
      </c>
      <c r="Y709" s="33" t="str">
        <f>IF(T709="","",IF(AND(T709&lt;&gt;'Tabelas auxiliares'!$B$239,T709&lt;&gt;'Tabelas auxiliares'!$B$240),"FOLHA DE PESSOAL",IF(X709='Tabelas auxiliares'!$A$240,"CUSTEIO",IF(X709='Tabelas auxiliares'!$A$239,"INVESTIMENTO","ERRO - VERIFICAR"))))</f>
        <v/>
      </c>
      <c r="Z709" s="47"/>
    </row>
    <row r="710" spans="6:26" x14ac:dyDescent="0.25">
      <c r="F710" s="33" t="str">
        <f>IFERROR(VLOOKUP(D710,'Tabelas auxiliares'!$A$3:$B$61,2,FALSE),"")</f>
        <v/>
      </c>
      <c r="G710" s="33" t="str">
        <f>IFERROR(VLOOKUP($B710,'Tabelas auxiliares'!$A$65:$C$102,2,FALSE),"")</f>
        <v/>
      </c>
      <c r="H710" s="33" t="str">
        <f>IFERROR(VLOOKUP($B710,'Tabelas auxiliares'!$A$65:$C$102,3,FALSE),"")</f>
        <v/>
      </c>
      <c r="X710" s="33" t="str">
        <f t="shared" si="11"/>
        <v/>
      </c>
      <c r="Y710" s="33" t="str">
        <f>IF(T710="","",IF(AND(T710&lt;&gt;'Tabelas auxiliares'!$B$239,T710&lt;&gt;'Tabelas auxiliares'!$B$240),"FOLHA DE PESSOAL",IF(X710='Tabelas auxiliares'!$A$240,"CUSTEIO",IF(X710='Tabelas auxiliares'!$A$239,"INVESTIMENTO","ERRO - VERIFICAR"))))</f>
        <v/>
      </c>
      <c r="Z710" s="47"/>
    </row>
    <row r="711" spans="6:26" x14ac:dyDescent="0.25">
      <c r="F711" s="33" t="str">
        <f>IFERROR(VLOOKUP(D711,'Tabelas auxiliares'!$A$3:$B$61,2,FALSE),"")</f>
        <v/>
      </c>
      <c r="G711" s="33" t="str">
        <f>IFERROR(VLOOKUP($B711,'Tabelas auxiliares'!$A$65:$C$102,2,FALSE),"")</f>
        <v/>
      </c>
      <c r="H711" s="33" t="str">
        <f>IFERROR(VLOOKUP($B711,'Tabelas auxiliares'!$A$65:$C$102,3,FALSE),"")</f>
        <v/>
      </c>
      <c r="X711" s="33" t="str">
        <f t="shared" si="11"/>
        <v/>
      </c>
      <c r="Y711" s="33" t="str">
        <f>IF(T711="","",IF(AND(T711&lt;&gt;'Tabelas auxiliares'!$B$239,T711&lt;&gt;'Tabelas auxiliares'!$B$240),"FOLHA DE PESSOAL",IF(X711='Tabelas auxiliares'!$A$240,"CUSTEIO",IF(X711='Tabelas auxiliares'!$A$239,"INVESTIMENTO","ERRO - VERIFICAR"))))</f>
        <v/>
      </c>
      <c r="Z711" s="47"/>
    </row>
    <row r="712" spans="6:26" x14ac:dyDescent="0.25">
      <c r="F712" s="33" t="str">
        <f>IFERROR(VLOOKUP(D712,'Tabelas auxiliares'!$A$3:$B$61,2,FALSE),"")</f>
        <v/>
      </c>
      <c r="G712" s="33" t="str">
        <f>IFERROR(VLOOKUP($B712,'Tabelas auxiliares'!$A$65:$C$102,2,FALSE),"")</f>
        <v/>
      </c>
      <c r="H712" s="33" t="str">
        <f>IFERROR(VLOOKUP($B712,'Tabelas auxiliares'!$A$65:$C$102,3,FALSE),"")</f>
        <v/>
      </c>
      <c r="X712" s="33" t="str">
        <f t="shared" si="11"/>
        <v/>
      </c>
      <c r="Y712" s="33" t="str">
        <f>IF(T712="","",IF(AND(T712&lt;&gt;'Tabelas auxiliares'!$B$239,T712&lt;&gt;'Tabelas auxiliares'!$B$240),"FOLHA DE PESSOAL",IF(X712='Tabelas auxiliares'!$A$240,"CUSTEIO",IF(X712='Tabelas auxiliares'!$A$239,"INVESTIMENTO","ERRO - VERIFICAR"))))</f>
        <v/>
      </c>
      <c r="Z712" s="47"/>
    </row>
    <row r="713" spans="6:26" x14ac:dyDescent="0.25">
      <c r="F713" s="33" t="str">
        <f>IFERROR(VLOOKUP(D713,'Tabelas auxiliares'!$A$3:$B$61,2,FALSE),"")</f>
        <v/>
      </c>
      <c r="G713" s="33" t="str">
        <f>IFERROR(VLOOKUP($B713,'Tabelas auxiliares'!$A$65:$C$102,2,FALSE),"")</f>
        <v/>
      </c>
      <c r="H713" s="33" t="str">
        <f>IFERROR(VLOOKUP($B713,'Tabelas auxiliares'!$A$65:$C$102,3,FALSE),"")</f>
        <v/>
      </c>
      <c r="X713" s="33" t="str">
        <f t="shared" si="11"/>
        <v/>
      </c>
      <c r="Y713" s="33" t="str">
        <f>IF(T713="","",IF(AND(T713&lt;&gt;'Tabelas auxiliares'!$B$239,T713&lt;&gt;'Tabelas auxiliares'!$B$240),"FOLHA DE PESSOAL",IF(X713='Tabelas auxiliares'!$A$240,"CUSTEIO",IF(X713='Tabelas auxiliares'!$A$239,"INVESTIMENTO","ERRO - VERIFICAR"))))</f>
        <v/>
      </c>
      <c r="Z713" s="47"/>
    </row>
    <row r="714" spans="6:26" x14ac:dyDescent="0.25">
      <c r="F714" s="33" t="str">
        <f>IFERROR(VLOOKUP(D714,'Tabelas auxiliares'!$A$3:$B$61,2,FALSE),"")</f>
        <v/>
      </c>
      <c r="G714" s="33" t="str">
        <f>IFERROR(VLOOKUP($B714,'Tabelas auxiliares'!$A$65:$C$102,2,FALSE),"")</f>
        <v/>
      </c>
      <c r="H714" s="33" t="str">
        <f>IFERROR(VLOOKUP($B714,'Tabelas auxiliares'!$A$65:$C$102,3,FALSE),"")</f>
        <v/>
      </c>
      <c r="X714" s="33" t="str">
        <f t="shared" si="11"/>
        <v/>
      </c>
      <c r="Y714" s="33" t="str">
        <f>IF(T714="","",IF(AND(T714&lt;&gt;'Tabelas auxiliares'!$B$239,T714&lt;&gt;'Tabelas auxiliares'!$B$240),"FOLHA DE PESSOAL",IF(X714='Tabelas auxiliares'!$A$240,"CUSTEIO",IF(X714='Tabelas auxiliares'!$A$239,"INVESTIMENTO","ERRO - VERIFICAR"))))</f>
        <v/>
      </c>
      <c r="Z714" s="47"/>
    </row>
    <row r="715" spans="6:26" x14ac:dyDescent="0.25">
      <c r="F715" s="33" t="str">
        <f>IFERROR(VLOOKUP(D715,'Tabelas auxiliares'!$A$3:$B$61,2,FALSE),"")</f>
        <v/>
      </c>
      <c r="G715" s="33" t="str">
        <f>IFERROR(VLOOKUP($B715,'Tabelas auxiliares'!$A$65:$C$102,2,FALSE),"")</f>
        <v/>
      </c>
      <c r="H715" s="33" t="str">
        <f>IFERROR(VLOOKUP($B715,'Tabelas auxiliares'!$A$65:$C$102,3,FALSE),"")</f>
        <v/>
      </c>
      <c r="X715" s="33" t="str">
        <f t="shared" si="11"/>
        <v/>
      </c>
      <c r="Y715" s="33" t="str">
        <f>IF(T715="","",IF(AND(T715&lt;&gt;'Tabelas auxiliares'!$B$239,T715&lt;&gt;'Tabelas auxiliares'!$B$240),"FOLHA DE PESSOAL",IF(X715='Tabelas auxiliares'!$A$240,"CUSTEIO",IF(X715='Tabelas auxiliares'!$A$239,"INVESTIMENTO","ERRO - VERIFICAR"))))</f>
        <v/>
      </c>
      <c r="Z715" s="47"/>
    </row>
    <row r="716" spans="6:26" x14ac:dyDescent="0.25">
      <c r="F716" s="33" t="str">
        <f>IFERROR(VLOOKUP(D716,'Tabelas auxiliares'!$A$3:$B$61,2,FALSE),"")</f>
        <v/>
      </c>
      <c r="G716" s="33" t="str">
        <f>IFERROR(VLOOKUP($B716,'Tabelas auxiliares'!$A$65:$C$102,2,FALSE),"")</f>
        <v/>
      </c>
      <c r="H716" s="33" t="str">
        <f>IFERROR(VLOOKUP($B716,'Tabelas auxiliares'!$A$65:$C$102,3,FALSE),"")</f>
        <v/>
      </c>
      <c r="X716" s="33" t="str">
        <f t="shared" si="11"/>
        <v/>
      </c>
      <c r="Y716" s="33" t="str">
        <f>IF(T716="","",IF(AND(T716&lt;&gt;'Tabelas auxiliares'!$B$239,T716&lt;&gt;'Tabelas auxiliares'!$B$240),"FOLHA DE PESSOAL",IF(X716='Tabelas auxiliares'!$A$240,"CUSTEIO",IF(X716='Tabelas auxiliares'!$A$239,"INVESTIMENTO","ERRO - VERIFICAR"))))</f>
        <v/>
      </c>
      <c r="Z716" s="47"/>
    </row>
    <row r="717" spans="6:26" x14ac:dyDescent="0.25">
      <c r="F717" s="33" t="str">
        <f>IFERROR(VLOOKUP(D717,'Tabelas auxiliares'!$A$3:$B$61,2,FALSE),"")</f>
        <v/>
      </c>
      <c r="G717" s="33" t="str">
        <f>IFERROR(VLOOKUP($B717,'Tabelas auxiliares'!$A$65:$C$102,2,FALSE),"")</f>
        <v/>
      </c>
      <c r="H717" s="33" t="str">
        <f>IFERROR(VLOOKUP($B717,'Tabelas auxiliares'!$A$65:$C$102,3,FALSE),"")</f>
        <v/>
      </c>
      <c r="X717" s="33" t="str">
        <f t="shared" si="11"/>
        <v/>
      </c>
      <c r="Y717" s="33" t="str">
        <f>IF(T717="","",IF(AND(T717&lt;&gt;'Tabelas auxiliares'!$B$239,T717&lt;&gt;'Tabelas auxiliares'!$B$240),"FOLHA DE PESSOAL",IF(X717='Tabelas auxiliares'!$A$240,"CUSTEIO",IF(X717='Tabelas auxiliares'!$A$239,"INVESTIMENTO","ERRO - VERIFICAR"))))</f>
        <v/>
      </c>
      <c r="Z717" s="47"/>
    </row>
    <row r="718" spans="6:26" x14ac:dyDescent="0.25">
      <c r="F718" s="33" t="str">
        <f>IFERROR(VLOOKUP(D718,'Tabelas auxiliares'!$A$3:$B$61,2,FALSE),"")</f>
        <v/>
      </c>
      <c r="G718" s="33" t="str">
        <f>IFERROR(VLOOKUP($B718,'Tabelas auxiliares'!$A$65:$C$102,2,FALSE),"")</f>
        <v/>
      </c>
      <c r="H718" s="33" t="str">
        <f>IFERROR(VLOOKUP($B718,'Tabelas auxiliares'!$A$65:$C$102,3,FALSE),"")</f>
        <v/>
      </c>
      <c r="X718" s="33" t="str">
        <f t="shared" si="11"/>
        <v/>
      </c>
      <c r="Y718" s="33" t="str">
        <f>IF(T718="","",IF(AND(T718&lt;&gt;'Tabelas auxiliares'!$B$239,T718&lt;&gt;'Tabelas auxiliares'!$B$240),"FOLHA DE PESSOAL",IF(X718='Tabelas auxiliares'!$A$240,"CUSTEIO",IF(X718='Tabelas auxiliares'!$A$239,"INVESTIMENTO","ERRO - VERIFICAR"))))</f>
        <v/>
      </c>
      <c r="Z718" s="47"/>
    </row>
    <row r="719" spans="6:26" x14ac:dyDescent="0.25">
      <c r="F719" s="33" t="str">
        <f>IFERROR(VLOOKUP(D719,'Tabelas auxiliares'!$A$3:$B$61,2,FALSE),"")</f>
        <v/>
      </c>
      <c r="G719" s="33" t="str">
        <f>IFERROR(VLOOKUP($B719,'Tabelas auxiliares'!$A$65:$C$102,2,FALSE),"")</f>
        <v/>
      </c>
      <c r="H719" s="33" t="str">
        <f>IFERROR(VLOOKUP($B719,'Tabelas auxiliares'!$A$65:$C$102,3,FALSE),"")</f>
        <v/>
      </c>
      <c r="X719" s="33" t="str">
        <f t="shared" si="11"/>
        <v/>
      </c>
      <c r="Y719" s="33" t="str">
        <f>IF(T719="","",IF(AND(T719&lt;&gt;'Tabelas auxiliares'!$B$239,T719&lt;&gt;'Tabelas auxiliares'!$B$240),"FOLHA DE PESSOAL",IF(X719='Tabelas auxiliares'!$A$240,"CUSTEIO",IF(X719='Tabelas auxiliares'!$A$239,"INVESTIMENTO","ERRO - VERIFICAR"))))</f>
        <v/>
      </c>
      <c r="Z719" s="47"/>
    </row>
    <row r="720" spans="6:26" x14ac:dyDescent="0.25">
      <c r="F720" s="33" t="str">
        <f>IFERROR(VLOOKUP(D720,'Tabelas auxiliares'!$A$3:$B$61,2,FALSE),"")</f>
        <v/>
      </c>
      <c r="G720" s="33" t="str">
        <f>IFERROR(VLOOKUP($B720,'Tabelas auxiliares'!$A$65:$C$102,2,FALSE),"")</f>
        <v/>
      </c>
      <c r="H720" s="33" t="str">
        <f>IFERROR(VLOOKUP($B720,'Tabelas auxiliares'!$A$65:$C$102,3,FALSE),"")</f>
        <v/>
      </c>
      <c r="X720" s="33" t="str">
        <f t="shared" si="11"/>
        <v/>
      </c>
      <c r="Y720" s="33" t="str">
        <f>IF(T720="","",IF(AND(T720&lt;&gt;'Tabelas auxiliares'!$B$239,T720&lt;&gt;'Tabelas auxiliares'!$B$240),"FOLHA DE PESSOAL",IF(X720='Tabelas auxiliares'!$A$240,"CUSTEIO",IF(X720='Tabelas auxiliares'!$A$239,"INVESTIMENTO","ERRO - VERIFICAR"))))</f>
        <v/>
      </c>
      <c r="Z720" s="47"/>
    </row>
    <row r="721" spans="6:26" x14ac:dyDescent="0.25">
      <c r="F721" s="33" t="str">
        <f>IFERROR(VLOOKUP(D721,'Tabelas auxiliares'!$A$3:$B$61,2,FALSE),"")</f>
        <v/>
      </c>
      <c r="G721" s="33" t="str">
        <f>IFERROR(VLOOKUP($B721,'Tabelas auxiliares'!$A$65:$C$102,2,FALSE),"")</f>
        <v/>
      </c>
      <c r="H721" s="33" t="str">
        <f>IFERROR(VLOOKUP($B721,'Tabelas auxiliares'!$A$65:$C$102,3,FALSE),"")</f>
        <v/>
      </c>
      <c r="X721" s="33" t="str">
        <f t="shared" si="11"/>
        <v/>
      </c>
      <c r="Y721" s="33" t="str">
        <f>IF(T721="","",IF(AND(T721&lt;&gt;'Tabelas auxiliares'!$B$239,T721&lt;&gt;'Tabelas auxiliares'!$B$240),"FOLHA DE PESSOAL",IF(X721='Tabelas auxiliares'!$A$240,"CUSTEIO",IF(X721='Tabelas auxiliares'!$A$239,"INVESTIMENTO","ERRO - VERIFICAR"))))</f>
        <v/>
      </c>
      <c r="Z721" s="47"/>
    </row>
    <row r="722" spans="6:26" x14ac:dyDescent="0.25">
      <c r="F722" s="33" t="str">
        <f>IFERROR(VLOOKUP(D722,'Tabelas auxiliares'!$A$3:$B$61,2,FALSE),"")</f>
        <v/>
      </c>
      <c r="G722" s="33" t="str">
        <f>IFERROR(VLOOKUP($B722,'Tabelas auxiliares'!$A$65:$C$102,2,FALSE),"")</f>
        <v/>
      </c>
      <c r="H722" s="33" t="str">
        <f>IFERROR(VLOOKUP($B722,'Tabelas auxiliares'!$A$65:$C$102,3,FALSE),"")</f>
        <v/>
      </c>
      <c r="X722" s="33" t="str">
        <f t="shared" si="11"/>
        <v/>
      </c>
      <c r="Y722" s="33" t="str">
        <f>IF(T722="","",IF(AND(T722&lt;&gt;'Tabelas auxiliares'!$B$239,T722&lt;&gt;'Tabelas auxiliares'!$B$240),"FOLHA DE PESSOAL",IF(X722='Tabelas auxiliares'!$A$240,"CUSTEIO",IF(X722='Tabelas auxiliares'!$A$239,"INVESTIMENTO","ERRO - VERIFICAR"))))</f>
        <v/>
      </c>
      <c r="Z722" s="47"/>
    </row>
    <row r="723" spans="6:26" x14ac:dyDescent="0.25">
      <c r="F723" s="33" t="str">
        <f>IFERROR(VLOOKUP(D723,'Tabelas auxiliares'!$A$3:$B$61,2,FALSE),"")</f>
        <v/>
      </c>
      <c r="G723" s="33" t="str">
        <f>IFERROR(VLOOKUP($B723,'Tabelas auxiliares'!$A$65:$C$102,2,FALSE),"")</f>
        <v/>
      </c>
      <c r="H723" s="33" t="str">
        <f>IFERROR(VLOOKUP($B723,'Tabelas auxiliares'!$A$65:$C$102,3,FALSE),"")</f>
        <v/>
      </c>
      <c r="X723" s="33" t="str">
        <f t="shared" si="11"/>
        <v/>
      </c>
      <c r="Y723" s="33" t="str">
        <f>IF(T723="","",IF(AND(T723&lt;&gt;'Tabelas auxiliares'!$B$239,T723&lt;&gt;'Tabelas auxiliares'!$B$240),"FOLHA DE PESSOAL",IF(X723='Tabelas auxiliares'!$A$240,"CUSTEIO",IF(X723='Tabelas auxiliares'!$A$239,"INVESTIMENTO","ERRO - VERIFICAR"))))</f>
        <v/>
      </c>
      <c r="Z723" s="47"/>
    </row>
    <row r="724" spans="6:26" x14ac:dyDescent="0.25">
      <c r="F724" s="33" t="str">
        <f>IFERROR(VLOOKUP(D724,'Tabelas auxiliares'!$A$3:$B$61,2,FALSE),"")</f>
        <v/>
      </c>
      <c r="G724" s="33" t="str">
        <f>IFERROR(VLOOKUP($B724,'Tabelas auxiliares'!$A$65:$C$102,2,FALSE),"")</f>
        <v/>
      </c>
      <c r="H724" s="33" t="str">
        <f>IFERROR(VLOOKUP($B724,'Tabelas auxiliares'!$A$65:$C$102,3,FALSE),"")</f>
        <v/>
      </c>
      <c r="X724" s="33" t="str">
        <f t="shared" si="11"/>
        <v/>
      </c>
      <c r="Y724" s="33" t="str">
        <f>IF(T724="","",IF(AND(T724&lt;&gt;'Tabelas auxiliares'!$B$239,T724&lt;&gt;'Tabelas auxiliares'!$B$240),"FOLHA DE PESSOAL",IF(X724='Tabelas auxiliares'!$A$240,"CUSTEIO",IF(X724='Tabelas auxiliares'!$A$239,"INVESTIMENTO","ERRO - VERIFICAR"))))</f>
        <v/>
      </c>
      <c r="Z724" s="47"/>
    </row>
    <row r="725" spans="6:26" x14ac:dyDescent="0.25">
      <c r="F725" s="33" t="str">
        <f>IFERROR(VLOOKUP(D725,'Tabelas auxiliares'!$A$3:$B$61,2,FALSE),"")</f>
        <v/>
      </c>
      <c r="G725" s="33" t="str">
        <f>IFERROR(VLOOKUP($B725,'Tabelas auxiliares'!$A$65:$C$102,2,FALSE),"")</f>
        <v/>
      </c>
      <c r="H725" s="33" t="str">
        <f>IFERROR(VLOOKUP($B725,'Tabelas auxiliares'!$A$65:$C$102,3,FALSE),"")</f>
        <v/>
      </c>
      <c r="X725" s="33" t="str">
        <f t="shared" si="11"/>
        <v/>
      </c>
      <c r="Y725" s="33" t="str">
        <f>IF(T725="","",IF(AND(T725&lt;&gt;'Tabelas auxiliares'!$B$239,T725&lt;&gt;'Tabelas auxiliares'!$B$240),"FOLHA DE PESSOAL",IF(X725='Tabelas auxiliares'!$A$240,"CUSTEIO",IF(X725='Tabelas auxiliares'!$A$239,"INVESTIMENTO","ERRO - VERIFICAR"))))</f>
        <v/>
      </c>
      <c r="Z725" s="47"/>
    </row>
    <row r="726" spans="6:26" x14ac:dyDescent="0.25">
      <c r="F726" s="33" t="str">
        <f>IFERROR(VLOOKUP(D726,'Tabelas auxiliares'!$A$3:$B$61,2,FALSE),"")</f>
        <v/>
      </c>
      <c r="G726" s="33" t="str">
        <f>IFERROR(VLOOKUP($B726,'Tabelas auxiliares'!$A$65:$C$102,2,FALSE),"")</f>
        <v/>
      </c>
      <c r="H726" s="33" t="str">
        <f>IFERROR(VLOOKUP($B726,'Tabelas auxiliares'!$A$65:$C$102,3,FALSE),"")</f>
        <v/>
      </c>
      <c r="X726" s="33" t="str">
        <f t="shared" si="11"/>
        <v/>
      </c>
      <c r="Y726" s="33" t="str">
        <f>IF(T726="","",IF(AND(T726&lt;&gt;'Tabelas auxiliares'!$B$239,T726&lt;&gt;'Tabelas auxiliares'!$B$240),"FOLHA DE PESSOAL",IF(X726='Tabelas auxiliares'!$A$240,"CUSTEIO",IF(X726='Tabelas auxiliares'!$A$239,"INVESTIMENTO","ERRO - VERIFICAR"))))</f>
        <v/>
      </c>
      <c r="Z726" s="47"/>
    </row>
    <row r="727" spans="6:26" x14ac:dyDescent="0.25">
      <c r="F727" s="33" t="str">
        <f>IFERROR(VLOOKUP(D727,'Tabelas auxiliares'!$A$3:$B$61,2,FALSE),"")</f>
        <v/>
      </c>
      <c r="G727" s="33" t="str">
        <f>IFERROR(VLOOKUP($B727,'Tabelas auxiliares'!$A$65:$C$102,2,FALSE),"")</f>
        <v/>
      </c>
      <c r="H727" s="33" t="str">
        <f>IFERROR(VLOOKUP($B727,'Tabelas auxiliares'!$A$65:$C$102,3,FALSE),"")</f>
        <v/>
      </c>
      <c r="X727" s="33" t="str">
        <f t="shared" si="11"/>
        <v/>
      </c>
      <c r="Y727" s="33" t="str">
        <f>IF(T727="","",IF(AND(T727&lt;&gt;'Tabelas auxiliares'!$B$239,T727&lt;&gt;'Tabelas auxiliares'!$B$240),"FOLHA DE PESSOAL",IF(X727='Tabelas auxiliares'!$A$240,"CUSTEIO",IF(X727='Tabelas auxiliares'!$A$239,"INVESTIMENTO","ERRO - VERIFICAR"))))</f>
        <v/>
      </c>
      <c r="Z727" s="47"/>
    </row>
    <row r="728" spans="6:26" x14ac:dyDescent="0.25">
      <c r="F728" s="33" t="str">
        <f>IFERROR(VLOOKUP(D728,'Tabelas auxiliares'!$A$3:$B$61,2,FALSE),"")</f>
        <v/>
      </c>
      <c r="G728" s="33" t="str">
        <f>IFERROR(VLOOKUP($B728,'Tabelas auxiliares'!$A$65:$C$102,2,FALSE),"")</f>
        <v/>
      </c>
      <c r="H728" s="33" t="str">
        <f>IFERROR(VLOOKUP($B728,'Tabelas auxiliares'!$A$65:$C$102,3,FALSE),"")</f>
        <v/>
      </c>
      <c r="X728" s="33" t="str">
        <f t="shared" si="11"/>
        <v/>
      </c>
      <c r="Y728" s="33" t="str">
        <f>IF(T728="","",IF(AND(T728&lt;&gt;'Tabelas auxiliares'!$B$239,T728&lt;&gt;'Tabelas auxiliares'!$B$240),"FOLHA DE PESSOAL",IF(X728='Tabelas auxiliares'!$A$240,"CUSTEIO",IF(X728='Tabelas auxiliares'!$A$239,"INVESTIMENTO","ERRO - VERIFICAR"))))</f>
        <v/>
      </c>
      <c r="Z728" s="47"/>
    </row>
    <row r="729" spans="6:26" x14ac:dyDescent="0.25">
      <c r="F729" s="33" t="str">
        <f>IFERROR(VLOOKUP(D729,'Tabelas auxiliares'!$A$3:$B$61,2,FALSE),"")</f>
        <v/>
      </c>
      <c r="G729" s="33" t="str">
        <f>IFERROR(VLOOKUP($B729,'Tabelas auxiliares'!$A$65:$C$102,2,FALSE),"")</f>
        <v/>
      </c>
      <c r="H729" s="33" t="str">
        <f>IFERROR(VLOOKUP($B729,'Tabelas auxiliares'!$A$65:$C$102,3,FALSE),"")</f>
        <v/>
      </c>
      <c r="X729" s="33" t="str">
        <f t="shared" si="11"/>
        <v/>
      </c>
      <c r="Y729" s="33" t="str">
        <f>IF(T729="","",IF(AND(T729&lt;&gt;'Tabelas auxiliares'!$B$239,T729&lt;&gt;'Tabelas auxiliares'!$B$240),"FOLHA DE PESSOAL",IF(X729='Tabelas auxiliares'!$A$240,"CUSTEIO",IF(X729='Tabelas auxiliares'!$A$239,"INVESTIMENTO","ERRO - VERIFICAR"))))</f>
        <v/>
      </c>
      <c r="Z729" s="47"/>
    </row>
    <row r="730" spans="6:26" x14ac:dyDescent="0.25">
      <c r="F730" s="33" t="str">
        <f>IFERROR(VLOOKUP(D730,'Tabelas auxiliares'!$A$3:$B$61,2,FALSE),"")</f>
        <v/>
      </c>
      <c r="G730" s="33" t="str">
        <f>IFERROR(VLOOKUP($B730,'Tabelas auxiliares'!$A$65:$C$102,2,FALSE),"")</f>
        <v/>
      </c>
      <c r="H730" s="33" t="str">
        <f>IFERROR(VLOOKUP($B730,'Tabelas auxiliares'!$A$65:$C$102,3,FALSE),"")</f>
        <v/>
      </c>
      <c r="X730" s="33" t="str">
        <f t="shared" si="11"/>
        <v/>
      </c>
      <c r="Y730" s="33" t="str">
        <f>IF(T730="","",IF(AND(T730&lt;&gt;'Tabelas auxiliares'!$B$239,T730&lt;&gt;'Tabelas auxiliares'!$B$240),"FOLHA DE PESSOAL",IF(X730='Tabelas auxiliares'!$A$240,"CUSTEIO",IF(X730='Tabelas auxiliares'!$A$239,"INVESTIMENTO","ERRO - VERIFICAR"))))</f>
        <v/>
      </c>
      <c r="Z730" s="47"/>
    </row>
    <row r="731" spans="6:26" x14ac:dyDescent="0.25">
      <c r="F731" s="33" t="str">
        <f>IFERROR(VLOOKUP(D731,'Tabelas auxiliares'!$A$3:$B$61,2,FALSE),"")</f>
        <v/>
      </c>
      <c r="G731" s="33" t="str">
        <f>IFERROR(VLOOKUP($B731,'Tabelas auxiliares'!$A$65:$C$102,2,FALSE),"")</f>
        <v/>
      </c>
      <c r="H731" s="33" t="str">
        <f>IFERROR(VLOOKUP($B731,'Tabelas auxiliares'!$A$65:$C$102,3,FALSE),"")</f>
        <v/>
      </c>
      <c r="X731" s="33" t="str">
        <f t="shared" si="11"/>
        <v/>
      </c>
      <c r="Y731" s="33" t="str">
        <f>IF(T731="","",IF(AND(T731&lt;&gt;'Tabelas auxiliares'!$B$239,T731&lt;&gt;'Tabelas auxiliares'!$B$240),"FOLHA DE PESSOAL",IF(X731='Tabelas auxiliares'!$A$240,"CUSTEIO",IF(X731='Tabelas auxiliares'!$A$239,"INVESTIMENTO","ERRO - VERIFICAR"))))</f>
        <v/>
      </c>
      <c r="Z731" s="47"/>
    </row>
    <row r="732" spans="6:26" x14ac:dyDescent="0.25">
      <c r="F732" s="33" t="str">
        <f>IFERROR(VLOOKUP(D732,'Tabelas auxiliares'!$A$3:$B$61,2,FALSE),"")</f>
        <v/>
      </c>
      <c r="G732" s="33" t="str">
        <f>IFERROR(VLOOKUP($B732,'Tabelas auxiliares'!$A$65:$C$102,2,FALSE),"")</f>
        <v/>
      </c>
      <c r="H732" s="33" t="str">
        <f>IFERROR(VLOOKUP($B732,'Tabelas auxiliares'!$A$65:$C$102,3,FALSE),"")</f>
        <v/>
      </c>
      <c r="X732" s="33" t="str">
        <f t="shared" si="11"/>
        <v/>
      </c>
      <c r="Y732" s="33" t="str">
        <f>IF(T732="","",IF(AND(T732&lt;&gt;'Tabelas auxiliares'!$B$239,T732&lt;&gt;'Tabelas auxiliares'!$B$240),"FOLHA DE PESSOAL",IF(X732='Tabelas auxiliares'!$A$240,"CUSTEIO",IF(X732='Tabelas auxiliares'!$A$239,"INVESTIMENTO","ERRO - VERIFICAR"))))</f>
        <v/>
      </c>
      <c r="Z732" s="47"/>
    </row>
    <row r="733" spans="6:26" x14ac:dyDescent="0.25">
      <c r="F733" s="33" t="str">
        <f>IFERROR(VLOOKUP(D733,'Tabelas auxiliares'!$A$3:$B$61,2,FALSE),"")</f>
        <v/>
      </c>
      <c r="G733" s="33" t="str">
        <f>IFERROR(VLOOKUP($B733,'Tabelas auxiliares'!$A$65:$C$102,2,FALSE),"")</f>
        <v/>
      </c>
      <c r="H733" s="33" t="str">
        <f>IFERROR(VLOOKUP($B733,'Tabelas auxiliares'!$A$65:$C$102,3,FALSE),"")</f>
        <v/>
      </c>
      <c r="X733" s="33" t="str">
        <f t="shared" si="11"/>
        <v/>
      </c>
      <c r="Y733" s="33" t="str">
        <f>IF(T733="","",IF(AND(T733&lt;&gt;'Tabelas auxiliares'!$B$239,T733&lt;&gt;'Tabelas auxiliares'!$B$240),"FOLHA DE PESSOAL",IF(X733='Tabelas auxiliares'!$A$240,"CUSTEIO",IF(X733='Tabelas auxiliares'!$A$239,"INVESTIMENTO","ERRO - VERIFICAR"))))</f>
        <v/>
      </c>
      <c r="Z733" s="47"/>
    </row>
    <row r="734" spans="6:26" x14ac:dyDescent="0.25">
      <c r="F734" s="33" t="str">
        <f>IFERROR(VLOOKUP(D734,'Tabelas auxiliares'!$A$3:$B$61,2,FALSE),"")</f>
        <v/>
      </c>
      <c r="G734" s="33" t="str">
        <f>IFERROR(VLOOKUP($B734,'Tabelas auxiliares'!$A$65:$C$102,2,FALSE),"")</f>
        <v/>
      </c>
      <c r="H734" s="33" t="str">
        <f>IFERROR(VLOOKUP($B734,'Tabelas auxiliares'!$A$65:$C$102,3,FALSE),"")</f>
        <v/>
      </c>
      <c r="X734" s="33" t="str">
        <f t="shared" si="11"/>
        <v/>
      </c>
      <c r="Y734" s="33" t="str">
        <f>IF(T734="","",IF(AND(T734&lt;&gt;'Tabelas auxiliares'!$B$239,T734&lt;&gt;'Tabelas auxiliares'!$B$240),"FOLHA DE PESSOAL",IF(X734='Tabelas auxiliares'!$A$240,"CUSTEIO",IF(X734='Tabelas auxiliares'!$A$239,"INVESTIMENTO","ERRO - VERIFICAR"))))</f>
        <v/>
      </c>
      <c r="Z734" s="47"/>
    </row>
    <row r="735" spans="6:26" x14ac:dyDescent="0.25">
      <c r="F735" s="33" t="str">
        <f>IFERROR(VLOOKUP(D735,'Tabelas auxiliares'!$A$3:$B$61,2,FALSE),"")</f>
        <v/>
      </c>
      <c r="G735" s="33" t="str">
        <f>IFERROR(VLOOKUP($B735,'Tabelas auxiliares'!$A$65:$C$102,2,FALSE),"")</f>
        <v/>
      </c>
      <c r="H735" s="33" t="str">
        <f>IFERROR(VLOOKUP($B735,'Tabelas auxiliares'!$A$65:$C$102,3,FALSE),"")</f>
        <v/>
      </c>
      <c r="X735" s="33" t="str">
        <f t="shared" si="11"/>
        <v/>
      </c>
      <c r="Y735" s="33" t="str">
        <f>IF(T735="","",IF(AND(T735&lt;&gt;'Tabelas auxiliares'!$B$239,T735&lt;&gt;'Tabelas auxiliares'!$B$240),"FOLHA DE PESSOAL",IF(X735='Tabelas auxiliares'!$A$240,"CUSTEIO",IF(X735='Tabelas auxiliares'!$A$239,"INVESTIMENTO","ERRO - VERIFICAR"))))</f>
        <v/>
      </c>
      <c r="Z735" s="47"/>
    </row>
    <row r="736" spans="6:26" x14ac:dyDescent="0.25">
      <c r="F736" s="33" t="str">
        <f>IFERROR(VLOOKUP(D736,'Tabelas auxiliares'!$A$3:$B$61,2,FALSE),"")</f>
        <v/>
      </c>
      <c r="G736" s="33" t="str">
        <f>IFERROR(VLOOKUP($B736,'Tabelas auxiliares'!$A$65:$C$102,2,FALSE),"")</f>
        <v/>
      </c>
      <c r="H736" s="33" t="str">
        <f>IFERROR(VLOOKUP($B736,'Tabelas auxiliares'!$A$65:$C$102,3,FALSE),"")</f>
        <v/>
      </c>
      <c r="X736" s="33" t="str">
        <f t="shared" si="11"/>
        <v/>
      </c>
      <c r="Y736" s="33" t="str">
        <f>IF(T736="","",IF(AND(T736&lt;&gt;'Tabelas auxiliares'!$B$239,T736&lt;&gt;'Tabelas auxiliares'!$B$240),"FOLHA DE PESSOAL",IF(X736='Tabelas auxiliares'!$A$240,"CUSTEIO",IF(X736='Tabelas auxiliares'!$A$239,"INVESTIMENTO","ERRO - VERIFICAR"))))</f>
        <v/>
      </c>
      <c r="Z736" s="47"/>
    </row>
    <row r="737" spans="6:26" x14ac:dyDescent="0.25">
      <c r="F737" s="33" t="str">
        <f>IFERROR(VLOOKUP(D737,'Tabelas auxiliares'!$A$3:$B$61,2,FALSE),"")</f>
        <v/>
      </c>
      <c r="G737" s="33" t="str">
        <f>IFERROR(VLOOKUP($B737,'Tabelas auxiliares'!$A$65:$C$102,2,FALSE),"")</f>
        <v/>
      </c>
      <c r="H737" s="33" t="str">
        <f>IFERROR(VLOOKUP($B737,'Tabelas auxiliares'!$A$65:$C$102,3,FALSE),"")</f>
        <v/>
      </c>
      <c r="X737" s="33" t="str">
        <f t="shared" si="11"/>
        <v/>
      </c>
      <c r="Y737" s="33" t="str">
        <f>IF(T737="","",IF(AND(T737&lt;&gt;'Tabelas auxiliares'!$B$239,T737&lt;&gt;'Tabelas auxiliares'!$B$240),"FOLHA DE PESSOAL",IF(X737='Tabelas auxiliares'!$A$240,"CUSTEIO",IF(X737='Tabelas auxiliares'!$A$239,"INVESTIMENTO","ERRO - VERIFICAR"))))</f>
        <v/>
      </c>
      <c r="Z737" s="47"/>
    </row>
    <row r="738" spans="6:26" x14ac:dyDescent="0.25">
      <c r="F738" s="33" t="str">
        <f>IFERROR(VLOOKUP(D738,'Tabelas auxiliares'!$A$3:$B$61,2,FALSE),"")</f>
        <v/>
      </c>
      <c r="G738" s="33" t="str">
        <f>IFERROR(VLOOKUP($B738,'Tabelas auxiliares'!$A$65:$C$102,2,FALSE),"")</f>
        <v/>
      </c>
      <c r="H738" s="33" t="str">
        <f>IFERROR(VLOOKUP($B738,'Tabelas auxiliares'!$A$65:$C$102,3,FALSE),"")</f>
        <v/>
      </c>
      <c r="X738" s="33" t="str">
        <f t="shared" si="11"/>
        <v/>
      </c>
      <c r="Y738" s="33" t="str">
        <f>IF(T738="","",IF(AND(T738&lt;&gt;'Tabelas auxiliares'!$B$239,T738&lt;&gt;'Tabelas auxiliares'!$B$240),"FOLHA DE PESSOAL",IF(X738='Tabelas auxiliares'!$A$240,"CUSTEIO",IF(X738='Tabelas auxiliares'!$A$239,"INVESTIMENTO","ERRO - VERIFICAR"))))</f>
        <v/>
      </c>
      <c r="Z738" s="47"/>
    </row>
    <row r="739" spans="6:26" x14ac:dyDescent="0.25">
      <c r="F739" s="33" t="str">
        <f>IFERROR(VLOOKUP(D739,'Tabelas auxiliares'!$A$3:$B$61,2,FALSE),"")</f>
        <v/>
      </c>
      <c r="G739" s="33" t="str">
        <f>IFERROR(VLOOKUP($B739,'Tabelas auxiliares'!$A$65:$C$102,2,FALSE),"")</f>
        <v/>
      </c>
      <c r="H739" s="33" t="str">
        <f>IFERROR(VLOOKUP($B739,'Tabelas auxiliares'!$A$65:$C$102,3,FALSE),"")</f>
        <v/>
      </c>
      <c r="X739" s="33" t="str">
        <f t="shared" si="11"/>
        <v/>
      </c>
      <c r="Y739" s="33" t="str">
        <f>IF(T739="","",IF(AND(T739&lt;&gt;'Tabelas auxiliares'!$B$239,T739&lt;&gt;'Tabelas auxiliares'!$B$240),"FOLHA DE PESSOAL",IF(X739='Tabelas auxiliares'!$A$240,"CUSTEIO",IF(X739='Tabelas auxiliares'!$A$239,"INVESTIMENTO","ERRO - VERIFICAR"))))</f>
        <v/>
      </c>
      <c r="Z739" s="47"/>
    </row>
    <row r="740" spans="6:26" x14ac:dyDescent="0.25">
      <c r="F740" s="33" t="str">
        <f>IFERROR(VLOOKUP(D740,'Tabelas auxiliares'!$A$3:$B$61,2,FALSE),"")</f>
        <v/>
      </c>
      <c r="G740" s="33" t="str">
        <f>IFERROR(VLOOKUP($B740,'Tabelas auxiliares'!$A$65:$C$102,2,FALSE),"")</f>
        <v/>
      </c>
      <c r="H740" s="33" t="str">
        <f>IFERROR(VLOOKUP($B740,'Tabelas auxiliares'!$A$65:$C$102,3,FALSE),"")</f>
        <v/>
      </c>
      <c r="X740" s="33" t="str">
        <f t="shared" si="11"/>
        <v/>
      </c>
      <c r="Y740" s="33" t="str">
        <f>IF(T740="","",IF(AND(T740&lt;&gt;'Tabelas auxiliares'!$B$239,T740&lt;&gt;'Tabelas auxiliares'!$B$240),"FOLHA DE PESSOAL",IF(X740='Tabelas auxiliares'!$A$240,"CUSTEIO",IF(X740='Tabelas auxiliares'!$A$239,"INVESTIMENTO","ERRO - VERIFICAR"))))</f>
        <v/>
      </c>
      <c r="Z740" s="47"/>
    </row>
    <row r="741" spans="6:26" x14ac:dyDescent="0.25">
      <c r="F741" s="33" t="str">
        <f>IFERROR(VLOOKUP(D741,'Tabelas auxiliares'!$A$3:$B$61,2,FALSE),"")</f>
        <v/>
      </c>
      <c r="G741" s="33" t="str">
        <f>IFERROR(VLOOKUP($B741,'Tabelas auxiliares'!$A$65:$C$102,2,FALSE),"")</f>
        <v/>
      </c>
      <c r="H741" s="33" t="str">
        <f>IFERROR(VLOOKUP($B741,'Tabelas auxiliares'!$A$65:$C$102,3,FALSE),"")</f>
        <v/>
      </c>
      <c r="X741" s="33" t="str">
        <f t="shared" si="11"/>
        <v/>
      </c>
      <c r="Y741" s="33" t="str">
        <f>IF(T741="","",IF(AND(T741&lt;&gt;'Tabelas auxiliares'!$B$239,T741&lt;&gt;'Tabelas auxiliares'!$B$240),"FOLHA DE PESSOAL",IF(X741='Tabelas auxiliares'!$A$240,"CUSTEIO",IF(X741='Tabelas auxiliares'!$A$239,"INVESTIMENTO","ERRO - VERIFICAR"))))</f>
        <v/>
      </c>
      <c r="Z741" s="47"/>
    </row>
    <row r="742" spans="6:26" x14ac:dyDescent="0.25">
      <c r="F742" s="33" t="str">
        <f>IFERROR(VLOOKUP(D742,'Tabelas auxiliares'!$A$3:$B$61,2,FALSE),"")</f>
        <v/>
      </c>
      <c r="G742" s="33" t="str">
        <f>IFERROR(VLOOKUP($B742,'Tabelas auxiliares'!$A$65:$C$102,2,FALSE),"")</f>
        <v/>
      </c>
      <c r="H742" s="33" t="str">
        <f>IFERROR(VLOOKUP($B742,'Tabelas auxiliares'!$A$65:$C$102,3,FALSE),"")</f>
        <v/>
      </c>
      <c r="X742" s="33" t="str">
        <f t="shared" si="11"/>
        <v/>
      </c>
      <c r="Y742" s="33" t="str">
        <f>IF(T742="","",IF(AND(T742&lt;&gt;'Tabelas auxiliares'!$B$239,T742&lt;&gt;'Tabelas auxiliares'!$B$240),"FOLHA DE PESSOAL",IF(X742='Tabelas auxiliares'!$A$240,"CUSTEIO",IF(X742='Tabelas auxiliares'!$A$239,"INVESTIMENTO","ERRO - VERIFICAR"))))</f>
        <v/>
      </c>
      <c r="Z742" s="47"/>
    </row>
    <row r="743" spans="6:26" x14ac:dyDescent="0.25">
      <c r="F743" s="33" t="str">
        <f>IFERROR(VLOOKUP(D743,'Tabelas auxiliares'!$A$3:$B$61,2,FALSE),"")</f>
        <v/>
      </c>
      <c r="G743" s="33" t="str">
        <f>IFERROR(VLOOKUP($B743,'Tabelas auxiliares'!$A$65:$C$102,2,FALSE),"")</f>
        <v/>
      </c>
      <c r="H743" s="33" t="str">
        <f>IFERROR(VLOOKUP($B743,'Tabelas auxiliares'!$A$65:$C$102,3,FALSE),"")</f>
        <v/>
      </c>
      <c r="X743" s="33" t="str">
        <f t="shared" si="11"/>
        <v/>
      </c>
      <c r="Y743" s="33" t="str">
        <f>IF(T743="","",IF(AND(T743&lt;&gt;'Tabelas auxiliares'!$B$239,T743&lt;&gt;'Tabelas auxiliares'!$B$240),"FOLHA DE PESSOAL",IF(X743='Tabelas auxiliares'!$A$240,"CUSTEIO",IF(X743='Tabelas auxiliares'!$A$239,"INVESTIMENTO","ERRO - VERIFICAR"))))</f>
        <v/>
      </c>
      <c r="Z743" s="47"/>
    </row>
    <row r="744" spans="6:26" x14ac:dyDescent="0.25">
      <c r="F744" s="33" t="str">
        <f>IFERROR(VLOOKUP(D744,'Tabelas auxiliares'!$A$3:$B$61,2,FALSE),"")</f>
        <v/>
      </c>
      <c r="G744" s="33" t="str">
        <f>IFERROR(VLOOKUP($B744,'Tabelas auxiliares'!$A$65:$C$102,2,FALSE),"")</f>
        <v/>
      </c>
      <c r="H744" s="33" t="str">
        <f>IFERROR(VLOOKUP($B744,'Tabelas auxiliares'!$A$65:$C$102,3,FALSE),"")</f>
        <v/>
      </c>
      <c r="X744" s="33" t="str">
        <f t="shared" si="11"/>
        <v/>
      </c>
      <c r="Y744" s="33" t="str">
        <f>IF(T744="","",IF(AND(T744&lt;&gt;'Tabelas auxiliares'!$B$239,T744&lt;&gt;'Tabelas auxiliares'!$B$240),"FOLHA DE PESSOAL",IF(X744='Tabelas auxiliares'!$A$240,"CUSTEIO",IF(X744='Tabelas auxiliares'!$A$239,"INVESTIMENTO","ERRO - VERIFICAR"))))</f>
        <v/>
      </c>
      <c r="Z744" s="47"/>
    </row>
    <row r="745" spans="6:26" x14ac:dyDescent="0.25">
      <c r="F745" s="33" t="str">
        <f>IFERROR(VLOOKUP(D745,'Tabelas auxiliares'!$A$3:$B$61,2,FALSE),"")</f>
        <v/>
      </c>
      <c r="G745" s="33" t="str">
        <f>IFERROR(VLOOKUP($B745,'Tabelas auxiliares'!$A$65:$C$102,2,FALSE),"")</f>
        <v/>
      </c>
      <c r="H745" s="33" t="str">
        <f>IFERROR(VLOOKUP($B745,'Tabelas auxiliares'!$A$65:$C$102,3,FALSE),"")</f>
        <v/>
      </c>
      <c r="X745" s="33" t="str">
        <f t="shared" si="11"/>
        <v/>
      </c>
      <c r="Y745" s="33" t="str">
        <f>IF(T745="","",IF(AND(T745&lt;&gt;'Tabelas auxiliares'!$B$239,T745&lt;&gt;'Tabelas auxiliares'!$B$240),"FOLHA DE PESSOAL",IF(X745='Tabelas auxiliares'!$A$240,"CUSTEIO",IF(X745='Tabelas auxiliares'!$A$239,"INVESTIMENTO","ERRO - VERIFICAR"))))</f>
        <v/>
      </c>
      <c r="Z745" s="47"/>
    </row>
    <row r="746" spans="6:26" x14ac:dyDescent="0.25">
      <c r="F746" s="33" t="str">
        <f>IFERROR(VLOOKUP(D746,'Tabelas auxiliares'!$A$3:$B$61,2,FALSE),"")</f>
        <v/>
      </c>
      <c r="G746" s="33" t="str">
        <f>IFERROR(VLOOKUP($B746,'Tabelas auxiliares'!$A$65:$C$102,2,FALSE),"")</f>
        <v/>
      </c>
      <c r="H746" s="33" t="str">
        <f>IFERROR(VLOOKUP($B746,'Tabelas auxiliares'!$A$65:$C$102,3,FALSE),"")</f>
        <v/>
      </c>
      <c r="X746" s="33" t="str">
        <f t="shared" si="11"/>
        <v/>
      </c>
      <c r="Y746" s="33" t="str">
        <f>IF(T746="","",IF(AND(T746&lt;&gt;'Tabelas auxiliares'!$B$239,T746&lt;&gt;'Tabelas auxiliares'!$B$240),"FOLHA DE PESSOAL",IF(X746='Tabelas auxiliares'!$A$240,"CUSTEIO",IF(X746='Tabelas auxiliares'!$A$239,"INVESTIMENTO","ERRO - VERIFICAR"))))</f>
        <v/>
      </c>
      <c r="Z746" s="47"/>
    </row>
    <row r="747" spans="6:26" x14ac:dyDescent="0.25">
      <c r="F747" s="33" t="str">
        <f>IFERROR(VLOOKUP(D747,'Tabelas auxiliares'!$A$3:$B$61,2,FALSE),"")</f>
        <v/>
      </c>
      <c r="G747" s="33" t="str">
        <f>IFERROR(VLOOKUP($B747,'Tabelas auxiliares'!$A$65:$C$102,2,FALSE),"")</f>
        <v/>
      </c>
      <c r="H747" s="33" t="str">
        <f>IFERROR(VLOOKUP($B747,'Tabelas auxiliares'!$A$65:$C$102,3,FALSE),"")</f>
        <v/>
      </c>
      <c r="X747" s="33" t="str">
        <f t="shared" si="11"/>
        <v/>
      </c>
      <c r="Y747" s="33" t="str">
        <f>IF(T747="","",IF(AND(T747&lt;&gt;'Tabelas auxiliares'!$B$239,T747&lt;&gt;'Tabelas auxiliares'!$B$240),"FOLHA DE PESSOAL",IF(X747='Tabelas auxiliares'!$A$240,"CUSTEIO",IF(X747='Tabelas auxiliares'!$A$239,"INVESTIMENTO","ERRO - VERIFICAR"))))</f>
        <v/>
      </c>
      <c r="Z747" s="47"/>
    </row>
    <row r="748" spans="6:26" x14ac:dyDescent="0.25">
      <c r="F748" s="33" t="str">
        <f>IFERROR(VLOOKUP(D748,'Tabelas auxiliares'!$A$3:$B$61,2,FALSE),"")</f>
        <v/>
      </c>
      <c r="G748" s="33" t="str">
        <f>IFERROR(VLOOKUP($B748,'Tabelas auxiliares'!$A$65:$C$102,2,FALSE),"")</f>
        <v/>
      </c>
      <c r="H748" s="33" t="str">
        <f>IFERROR(VLOOKUP($B748,'Tabelas auxiliares'!$A$65:$C$102,3,FALSE),"")</f>
        <v/>
      </c>
      <c r="X748" s="33" t="str">
        <f t="shared" si="11"/>
        <v/>
      </c>
      <c r="Y748" s="33" t="str">
        <f>IF(T748="","",IF(AND(T748&lt;&gt;'Tabelas auxiliares'!$B$239,T748&lt;&gt;'Tabelas auxiliares'!$B$240),"FOLHA DE PESSOAL",IF(X748='Tabelas auxiliares'!$A$240,"CUSTEIO",IF(X748='Tabelas auxiliares'!$A$239,"INVESTIMENTO","ERRO - VERIFICAR"))))</f>
        <v/>
      </c>
      <c r="Z748" s="47"/>
    </row>
    <row r="749" spans="6:26" x14ac:dyDescent="0.25">
      <c r="F749" s="33" t="str">
        <f>IFERROR(VLOOKUP(D749,'Tabelas auxiliares'!$A$3:$B$61,2,FALSE),"")</f>
        <v/>
      </c>
      <c r="G749" s="33" t="str">
        <f>IFERROR(VLOOKUP($B749,'Tabelas auxiliares'!$A$65:$C$102,2,FALSE),"")</f>
        <v/>
      </c>
      <c r="H749" s="33" t="str">
        <f>IFERROR(VLOOKUP($B749,'Tabelas auxiliares'!$A$65:$C$102,3,FALSE),"")</f>
        <v/>
      </c>
      <c r="X749" s="33" t="str">
        <f t="shared" si="11"/>
        <v/>
      </c>
      <c r="Y749" s="33" t="str">
        <f>IF(T749="","",IF(AND(T749&lt;&gt;'Tabelas auxiliares'!$B$239,T749&lt;&gt;'Tabelas auxiliares'!$B$240),"FOLHA DE PESSOAL",IF(X749='Tabelas auxiliares'!$A$240,"CUSTEIO",IF(X749='Tabelas auxiliares'!$A$239,"INVESTIMENTO","ERRO - VERIFICAR"))))</f>
        <v/>
      </c>
      <c r="Z749" s="47"/>
    </row>
    <row r="750" spans="6:26" x14ac:dyDescent="0.25">
      <c r="F750" s="33" t="str">
        <f>IFERROR(VLOOKUP(D750,'Tabelas auxiliares'!$A$3:$B$61,2,FALSE),"")</f>
        <v/>
      </c>
      <c r="G750" s="33" t="str">
        <f>IFERROR(VLOOKUP($B750,'Tabelas auxiliares'!$A$65:$C$102,2,FALSE),"")</f>
        <v/>
      </c>
      <c r="H750" s="33" t="str">
        <f>IFERROR(VLOOKUP($B750,'Tabelas auxiliares'!$A$65:$C$102,3,FALSE),"")</f>
        <v/>
      </c>
      <c r="X750" s="33" t="str">
        <f t="shared" si="11"/>
        <v/>
      </c>
      <c r="Y750" s="33" t="str">
        <f>IF(T750="","",IF(AND(T750&lt;&gt;'Tabelas auxiliares'!$B$239,T750&lt;&gt;'Tabelas auxiliares'!$B$240),"FOLHA DE PESSOAL",IF(X750='Tabelas auxiliares'!$A$240,"CUSTEIO",IF(X750='Tabelas auxiliares'!$A$239,"INVESTIMENTO","ERRO - VERIFICAR"))))</f>
        <v/>
      </c>
      <c r="Z750" s="47"/>
    </row>
    <row r="751" spans="6:26" x14ac:dyDescent="0.25">
      <c r="F751" s="33" t="str">
        <f>IFERROR(VLOOKUP(D751,'Tabelas auxiliares'!$A$3:$B$61,2,FALSE),"")</f>
        <v/>
      </c>
      <c r="G751" s="33" t="str">
        <f>IFERROR(VLOOKUP($B751,'Tabelas auxiliares'!$A$65:$C$102,2,FALSE),"")</f>
        <v/>
      </c>
      <c r="H751" s="33" t="str">
        <f>IFERROR(VLOOKUP($B751,'Tabelas auxiliares'!$A$65:$C$102,3,FALSE),"")</f>
        <v/>
      </c>
      <c r="X751" s="33" t="str">
        <f t="shared" si="11"/>
        <v/>
      </c>
      <c r="Y751" s="33" t="str">
        <f>IF(T751="","",IF(AND(T751&lt;&gt;'Tabelas auxiliares'!$B$239,T751&lt;&gt;'Tabelas auxiliares'!$B$240),"FOLHA DE PESSOAL",IF(X751='Tabelas auxiliares'!$A$240,"CUSTEIO",IF(X751='Tabelas auxiliares'!$A$239,"INVESTIMENTO","ERRO - VERIFICAR"))))</f>
        <v/>
      </c>
      <c r="Z751" s="47"/>
    </row>
    <row r="752" spans="6:26" x14ac:dyDescent="0.25">
      <c r="F752" s="33" t="str">
        <f>IFERROR(VLOOKUP(D752,'Tabelas auxiliares'!$A$3:$B$61,2,FALSE),"")</f>
        <v/>
      </c>
      <c r="G752" s="33" t="str">
        <f>IFERROR(VLOOKUP($B752,'Tabelas auxiliares'!$A$65:$C$102,2,FALSE),"")</f>
        <v/>
      </c>
      <c r="H752" s="33" t="str">
        <f>IFERROR(VLOOKUP($B752,'Tabelas auxiliares'!$A$65:$C$102,3,FALSE),"")</f>
        <v/>
      </c>
      <c r="X752" s="33" t="str">
        <f t="shared" si="11"/>
        <v/>
      </c>
      <c r="Y752" s="33" t="str">
        <f>IF(T752="","",IF(AND(T752&lt;&gt;'Tabelas auxiliares'!$B$239,T752&lt;&gt;'Tabelas auxiliares'!$B$240),"FOLHA DE PESSOAL",IF(X752='Tabelas auxiliares'!$A$240,"CUSTEIO",IF(X752='Tabelas auxiliares'!$A$239,"INVESTIMENTO","ERRO - VERIFICAR"))))</f>
        <v/>
      </c>
      <c r="Z752" s="47"/>
    </row>
    <row r="753" spans="6:26" x14ac:dyDescent="0.25">
      <c r="F753" s="33" t="str">
        <f>IFERROR(VLOOKUP(D753,'Tabelas auxiliares'!$A$3:$B$61,2,FALSE),"")</f>
        <v/>
      </c>
      <c r="G753" s="33" t="str">
        <f>IFERROR(VLOOKUP($B753,'Tabelas auxiliares'!$A$65:$C$102,2,FALSE),"")</f>
        <v/>
      </c>
      <c r="H753" s="33" t="str">
        <f>IFERROR(VLOOKUP($B753,'Tabelas auxiliares'!$A$65:$C$102,3,FALSE),"")</f>
        <v/>
      </c>
      <c r="X753" s="33" t="str">
        <f t="shared" si="11"/>
        <v/>
      </c>
      <c r="Y753" s="33" t="str">
        <f>IF(T753="","",IF(AND(T753&lt;&gt;'Tabelas auxiliares'!$B$239,T753&lt;&gt;'Tabelas auxiliares'!$B$240),"FOLHA DE PESSOAL",IF(X753='Tabelas auxiliares'!$A$240,"CUSTEIO",IF(X753='Tabelas auxiliares'!$A$239,"INVESTIMENTO","ERRO - VERIFICAR"))))</f>
        <v/>
      </c>
      <c r="Z753" s="47"/>
    </row>
    <row r="754" spans="6:26" x14ac:dyDescent="0.25">
      <c r="F754" s="33" t="str">
        <f>IFERROR(VLOOKUP(D754,'Tabelas auxiliares'!$A$3:$B$61,2,FALSE),"")</f>
        <v/>
      </c>
      <c r="G754" s="33" t="str">
        <f>IFERROR(VLOOKUP($B754,'Tabelas auxiliares'!$A$65:$C$102,2,FALSE),"")</f>
        <v/>
      </c>
      <c r="H754" s="33" t="str">
        <f>IFERROR(VLOOKUP($B754,'Tabelas auxiliares'!$A$65:$C$102,3,FALSE),"")</f>
        <v/>
      </c>
      <c r="X754" s="33" t="str">
        <f t="shared" si="11"/>
        <v/>
      </c>
      <c r="Y754" s="33" t="str">
        <f>IF(T754="","",IF(AND(T754&lt;&gt;'Tabelas auxiliares'!$B$239,T754&lt;&gt;'Tabelas auxiliares'!$B$240),"FOLHA DE PESSOAL",IF(X754='Tabelas auxiliares'!$A$240,"CUSTEIO",IF(X754='Tabelas auxiliares'!$A$239,"INVESTIMENTO","ERRO - VERIFICAR"))))</f>
        <v/>
      </c>
      <c r="Z754" s="47"/>
    </row>
    <row r="755" spans="6:26" x14ac:dyDescent="0.25">
      <c r="F755" s="33" t="str">
        <f>IFERROR(VLOOKUP(D755,'Tabelas auxiliares'!$A$3:$B$61,2,FALSE),"")</f>
        <v/>
      </c>
      <c r="G755" s="33" t="str">
        <f>IFERROR(VLOOKUP($B755,'Tabelas auxiliares'!$A$65:$C$102,2,FALSE),"")</f>
        <v/>
      </c>
      <c r="H755" s="33" t="str">
        <f>IFERROR(VLOOKUP($B755,'Tabelas auxiliares'!$A$65:$C$102,3,FALSE),"")</f>
        <v/>
      </c>
      <c r="X755" s="33" t="str">
        <f t="shared" si="11"/>
        <v/>
      </c>
      <c r="Y755" s="33" t="str">
        <f>IF(T755="","",IF(AND(T755&lt;&gt;'Tabelas auxiliares'!$B$239,T755&lt;&gt;'Tabelas auxiliares'!$B$240),"FOLHA DE PESSOAL",IF(X755='Tabelas auxiliares'!$A$240,"CUSTEIO",IF(X755='Tabelas auxiliares'!$A$239,"INVESTIMENTO","ERRO - VERIFICAR"))))</f>
        <v/>
      </c>
      <c r="Z755" s="47"/>
    </row>
    <row r="756" spans="6:26" x14ac:dyDescent="0.25">
      <c r="F756" s="33" t="str">
        <f>IFERROR(VLOOKUP(D756,'Tabelas auxiliares'!$A$3:$B$61,2,FALSE),"")</f>
        <v/>
      </c>
      <c r="G756" s="33" t="str">
        <f>IFERROR(VLOOKUP($B756,'Tabelas auxiliares'!$A$65:$C$102,2,FALSE),"")</f>
        <v/>
      </c>
      <c r="H756" s="33" t="str">
        <f>IFERROR(VLOOKUP($B756,'Tabelas auxiliares'!$A$65:$C$102,3,FALSE),"")</f>
        <v/>
      </c>
      <c r="X756" s="33" t="str">
        <f t="shared" si="11"/>
        <v/>
      </c>
      <c r="Y756" s="33" t="str">
        <f>IF(T756="","",IF(AND(T756&lt;&gt;'Tabelas auxiliares'!$B$239,T756&lt;&gt;'Tabelas auxiliares'!$B$240),"FOLHA DE PESSOAL",IF(X756='Tabelas auxiliares'!$A$240,"CUSTEIO",IF(X756='Tabelas auxiliares'!$A$239,"INVESTIMENTO","ERRO - VERIFICAR"))))</f>
        <v/>
      </c>
      <c r="Z756" s="47"/>
    </row>
    <row r="757" spans="6:26" x14ac:dyDescent="0.25">
      <c r="F757" s="33" t="str">
        <f>IFERROR(VLOOKUP(D757,'Tabelas auxiliares'!$A$3:$B$61,2,FALSE),"")</f>
        <v/>
      </c>
      <c r="G757" s="33" t="str">
        <f>IFERROR(VLOOKUP($B757,'Tabelas auxiliares'!$A$65:$C$102,2,FALSE),"")</f>
        <v/>
      </c>
      <c r="H757" s="33" t="str">
        <f>IFERROR(VLOOKUP($B757,'Tabelas auxiliares'!$A$65:$C$102,3,FALSE),"")</f>
        <v/>
      </c>
      <c r="X757" s="33" t="str">
        <f t="shared" si="11"/>
        <v/>
      </c>
      <c r="Y757" s="33" t="str">
        <f>IF(T757="","",IF(AND(T757&lt;&gt;'Tabelas auxiliares'!$B$239,T757&lt;&gt;'Tabelas auxiliares'!$B$240),"FOLHA DE PESSOAL",IF(X757='Tabelas auxiliares'!$A$240,"CUSTEIO",IF(X757='Tabelas auxiliares'!$A$239,"INVESTIMENTO","ERRO - VERIFICAR"))))</f>
        <v/>
      </c>
      <c r="Z757" s="47"/>
    </row>
    <row r="758" spans="6:26" x14ac:dyDescent="0.25">
      <c r="F758" s="33" t="str">
        <f>IFERROR(VLOOKUP(D758,'Tabelas auxiliares'!$A$3:$B$61,2,FALSE),"")</f>
        <v/>
      </c>
      <c r="G758" s="33" t="str">
        <f>IFERROR(VLOOKUP($B758,'Tabelas auxiliares'!$A$65:$C$102,2,FALSE),"")</f>
        <v/>
      </c>
      <c r="H758" s="33" t="str">
        <f>IFERROR(VLOOKUP($B758,'Tabelas auxiliares'!$A$65:$C$102,3,FALSE),"")</f>
        <v/>
      </c>
      <c r="X758" s="33" t="str">
        <f t="shared" si="11"/>
        <v/>
      </c>
      <c r="Y758" s="33" t="str">
        <f>IF(T758="","",IF(AND(T758&lt;&gt;'Tabelas auxiliares'!$B$239,T758&lt;&gt;'Tabelas auxiliares'!$B$240),"FOLHA DE PESSOAL",IF(X758='Tabelas auxiliares'!$A$240,"CUSTEIO",IF(X758='Tabelas auxiliares'!$A$239,"INVESTIMENTO","ERRO - VERIFICAR"))))</f>
        <v/>
      </c>
      <c r="Z758" s="47"/>
    </row>
    <row r="759" spans="6:26" x14ac:dyDescent="0.25">
      <c r="F759" s="33" t="str">
        <f>IFERROR(VLOOKUP(D759,'Tabelas auxiliares'!$A$3:$B$61,2,FALSE),"")</f>
        <v/>
      </c>
      <c r="G759" s="33" t="str">
        <f>IFERROR(VLOOKUP($B759,'Tabelas auxiliares'!$A$65:$C$102,2,FALSE),"")</f>
        <v/>
      </c>
      <c r="H759" s="33" t="str">
        <f>IFERROR(VLOOKUP($B759,'Tabelas auxiliares'!$A$65:$C$102,3,FALSE),"")</f>
        <v/>
      </c>
      <c r="X759" s="33" t="str">
        <f t="shared" si="11"/>
        <v/>
      </c>
      <c r="Y759" s="33" t="str">
        <f>IF(T759="","",IF(AND(T759&lt;&gt;'Tabelas auxiliares'!$B$239,T759&lt;&gt;'Tabelas auxiliares'!$B$240),"FOLHA DE PESSOAL",IF(X759='Tabelas auxiliares'!$A$240,"CUSTEIO",IF(X759='Tabelas auxiliares'!$A$239,"INVESTIMENTO","ERRO - VERIFICAR"))))</f>
        <v/>
      </c>
      <c r="Z759" s="47"/>
    </row>
    <row r="760" spans="6:26" x14ac:dyDescent="0.25">
      <c r="F760" s="33" t="str">
        <f>IFERROR(VLOOKUP(D760,'Tabelas auxiliares'!$A$3:$B$61,2,FALSE),"")</f>
        <v/>
      </c>
      <c r="G760" s="33" t="str">
        <f>IFERROR(VLOOKUP($B760,'Tabelas auxiliares'!$A$65:$C$102,2,FALSE),"")</f>
        <v/>
      </c>
      <c r="H760" s="33" t="str">
        <f>IFERROR(VLOOKUP($B760,'Tabelas auxiliares'!$A$65:$C$102,3,FALSE),"")</f>
        <v/>
      </c>
      <c r="X760" s="33" t="str">
        <f t="shared" si="11"/>
        <v/>
      </c>
      <c r="Y760" s="33" t="str">
        <f>IF(T760="","",IF(AND(T760&lt;&gt;'Tabelas auxiliares'!$B$239,T760&lt;&gt;'Tabelas auxiliares'!$B$240),"FOLHA DE PESSOAL",IF(X760='Tabelas auxiliares'!$A$240,"CUSTEIO",IF(X760='Tabelas auxiliares'!$A$239,"INVESTIMENTO","ERRO - VERIFICAR"))))</f>
        <v/>
      </c>
      <c r="Z760" s="47"/>
    </row>
    <row r="761" spans="6:26" x14ac:dyDescent="0.25">
      <c r="F761" s="33" t="str">
        <f>IFERROR(VLOOKUP(D761,'Tabelas auxiliares'!$A$3:$B$61,2,FALSE),"")</f>
        <v/>
      </c>
      <c r="G761" s="33" t="str">
        <f>IFERROR(VLOOKUP($B761,'Tabelas auxiliares'!$A$65:$C$102,2,FALSE),"")</f>
        <v/>
      </c>
      <c r="H761" s="33" t="str">
        <f>IFERROR(VLOOKUP($B761,'Tabelas auxiliares'!$A$65:$C$102,3,FALSE),"")</f>
        <v/>
      </c>
      <c r="X761" s="33" t="str">
        <f t="shared" si="11"/>
        <v/>
      </c>
      <c r="Y761" s="33" t="str">
        <f>IF(T761="","",IF(AND(T761&lt;&gt;'Tabelas auxiliares'!$B$239,T761&lt;&gt;'Tabelas auxiliares'!$B$240),"FOLHA DE PESSOAL",IF(X761='Tabelas auxiliares'!$A$240,"CUSTEIO",IF(X761='Tabelas auxiliares'!$A$239,"INVESTIMENTO","ERRO - VERIFICAR"))))</f>
        <v/>
      </c>
      <c r="Z761" s="47"/>
    </row>
    <row r="762" spans="6:26" x14ac:dyDescent="0.25">
      <c r="F762" s="33" t="str">
        <f>IFERROR(VLOOKUP(D762,'Tabelas auxiliares'!$A$3:$B$61,2,FALSE),"")</f>
        <v/>
      </c>
      <c r="G762" s="33" t="str">
        <f>IFERROR(VLOOKUP($B762,'Tabelas auxiliares'!$A$65:$C$102,2,FALSE),"")</f>
        <v/>
      </c>
      <c r="H762" s="33" t="str">
        <f>IFERROR(VLOOKUP($B762,'Tabelas auxiliares'!$A$65:$C$102,3,FALSE),"")</f>
        <v/>
      </c>
      <c r="X762" s="33" t="str">
        <f t="shared" si="11"/>
        <v/>
      </c>
      <c r="Y762" s="33" t="str">
        <f>IF(T762="","",IF(AND(T762&lt;&gt;'Tabelas auxiliares'!$B$239,T762&lt;&gt;'Tabelas auxiliares'!$B$240),"FOLHA DE PESSOAL",IF(X762='Tabelas auxiliares'!$A$240,"CUSTEIO",IF(X762='Tabelas auxiliares'!$A$239,"INVESTIMENTO","ERRO - VERIFICAR"))))</f>
        <v/>
      </c>
      <c r="Z762" s="47"/>
    </row>
    <row r="763" spans="6:26" x14ac:dyDescent="0.25">
      <c r="F763" s="33" t="str">
        <f>IFERROR(VLOOKUP(D763,'Tabelas auxiliares'!$A$3:$B$61,2,FALSE),"")</f>
        <v/>
      </c>
      <c r="G763" s="33" t="str">
        <f>IFERROR(VLOOKUP($B763,'Tabelas auxiliares'!$A$65:$C$102,2,FALSE),"")</f>
        <v/>
      </c>
      <c r="H763" s="33" t="str">
        <f>IFERROR(VLOOKUP($B763,'Tabelas auxiliares'!$A$65:$C$102,3,FALSE),"")</f>
        <v/>
      </c>
      <c r="X763" s="33" t="str">
        <f t="shared" si="11"/>
        <v/>
      </c>
      <c r="Y763" s="33" t="str">
        <f>IF(T763="","",IF(AND(T763&lt;&gt;'Tabelas auxiliares'!$B$239,T763&lt;&gt;'Tabelas auxiliares'!$B$240),"FOLHA DE PESSOAL",IF(X763='Tabelas auxiliares'!$A$240,"CUSTEIO",IF(X763='Tabelas auxiliares'!$A$239,"INVESTIMENTO","ERRO - VERIFICAR"))))</f>
        <v/>
      </c>
      <c r="Z763" s="47"/>
    </row>
    <row r="764" spans="6:26" x14ac:dyDescent="0.25">
      <c r="F764" s="33" t="str">
        <f>IFERROR(VLOOKUP(D764,'Tabelas auxiliares'!$A$3:$B$61,2,FALSE),"")</f>
        <v/>
      </c>
      <c r="G764" s="33" t="str">
        <f>IFERROR(VLOOKUP($B764,'Tabelas auxiliares'!$A$65:$C$102,2,FALSE),"")</f>
        <v/>
      </c>
      <c r="H764" s="33" t="str">
        <f>IFERROR(VLOOKUP($B764,'Tabelas auxiliares'!$A$65:$C$102,3,FALSE),"")</f>
        <v/>
      </c>
      <c r="X764" s="33" t="str">
        <f t="shared" si="11"/>
        <v/>
      </c>
      <c r="Y764" s="33" t="str">
        <f>IF(T764="","",IF(AND(T764&lt;&gt;'Tabelas auxiliares'!$B$239,T764&lt;&gt;'Tabelas auxiliares'!$B$240),"FOLHA DE PESSOAL",IF(X764='Tabelas auxiliares'!$A$240,"CUSTEIO",IF(X764='Tabelas auxiliares'!$A$239,"INVESTIMENTO","ERRO - VERIFICAR"))))</f>
        <v/>
      </c>
      <c r="Z764" s="47"/>
    </row>
    <row r="765" spans="6:26" x14ac:dyDescent="0.25">
      <c r="F765" s="33" t="str">
        <f>IFERROR(VLOOKUP(D765,'Tabelas auxiliares'!$A$3:$B$61,2,FALSE),"")</f>
        <v/>
      </c>
      <c r="G765" s="33" t="str">
        <f>IFERROR(VLOOKUP($B765,'Tabelas auxiliares'!$A$65:$C$102,2,FALSE),"")</f>
        <v/>
      </c>
      <c r="H765" s="33" t="str">
        <f>IFERROR(VLOOKUP($B765,'Tabelas auxiliares'!$A$65:$C$102,3,FALSE),"")</f>
        <v/>
      </c>
      <c r="X765" s="33" t="str">
        <f t="shared" si="11"/>
        <v/>
      </c>
      <c r="Y765" s="33" t="str">
        <f>IF(T765="","",IF(AND(T765&lt;&gt;'Tabelas auxiliares'!$B$239,T765&lt;&gt;'Tabelas auxiliares'!$B$240),"FOLHA DE PESSOAL",IF(X765='Tabelas auxiliares'!$A$240,"CUSTEIO",IF(X765='Tabelas auxiliares'!$A$239,"INVESTIMENTO","ERRO - VERIFICAR"))))</f>
        <v/>
      </c>
      <c r="Z765" s="47"/>
    </row>
    <row r="766" spans="6:26" x14ac:dyDescent="0.25">
      <c r="F766" s="33" t="str">
        <f>IFERROR(VLOOKUP(D766,'Tabelas auxiliares'!$A$3:$B$61,2,FALSE),"")</f>
        <v/>
      </c>
      <c r="G766" s="33" t="str">
        <f>IFERROR(VLOOKUP($B766,'Tabelas auxiliares'!$A$65:$C$102,2,FALSE),"")</f>
        <v/>
      </c>
      <c r="H766" s="33" t="str">
        <f>IFERROR(VLOOKUP($B766,'Tabelas auxiliares'!$A$65:$C$102,3,FALSE),"")</f>
        <v/>
      </c>
      <c r="X766" s="33" t="str">
        <f t="shared" si="11"/>
        <v/>
      </c>
      <c r="Y766" s="33" t="str">
        <f>IF(T766="","",IF(AND(T766&lt;&gt;'Tabelas auxiliares'!$B$239,T766&lt;&gt;'Tabelas auxiliares'!$B$240),"FOLHA DE PESSOAL",IF(X766='Tabelas auxiliares'!$A$240,"CUSTEIO",IF(X766='Tabelas auxiliares'!$A$239,"INVESTIMENTO","ERRO - VERIFICAR"))))</f>
        <v/>
      </c>
      <c r="Z766" s="47"/>
    </row>
    <row r="767" spans="6:26" x14ac:dyDescent="0.25">
      <c r="F767" s="33" t="str">
        <f>IFERROR(VLOOKUP(D767,'Tabelas auxiliares'!$A$3:$B$61,2,FALSE),"")</f>
        <v/>
      </c>
      <c r="G767" s="33" t="str">
        <f>IFERROR(VLOOKUP($B767,'Tabelas auxiliares'!$A$65:$C$102,2,FALSE),"")</f>
        <v/>
      </c>
      <c r="H767" s="33" t="str">
        <f>IFERROR(VLOOKUP($B767,'Tabelas auxiliares'!$A$65:$C$102,3,FALSE),"")</f>
        <v/>
      </c>
      <c r="X767" s="33" t="str">
        <f t="shared" si="11"/>
        <v/>
      </c>
      <c r="Y767" s="33" t="str">
        <f>IF(T767="","",IF(AND(T767&lt;&gt;'Tabelas auxiliares'!$B$239,T767&lt;&gt;'Tabelas auxiliares'!$B$240),"FOLHA DE PESSOAL",IF(X767='Tabelas auxiliares'!$A$240,"CUSTEIO",IF(X767='Tabelas auxiliares'!$A$239,"INVESTIMENTO","ERRO - VERIFICAR"))))</f>
        <v/>
      </c>
      <c r="Z767" s="47"/>
    </row>
    <row r="768" spans="6:26" x14ac:dyDescent="0.25">
      <c r="F768" s="33" t="str">
        <f>IFERROR(VLOOKUP(D768,'Tabelas auxiliares'!$A$3:$B$61,2,FALSE),"")</f>
        <v/>
      </c>
      <c r="G768" s="33" t="str">
        <f>IFERROR(VLOOKUP($B768,'Tabelas auxiliares'!$A$65:$C$102,2,FALSE),"")</f>
        <v/>
      </c>
      <c r="H768" s="33" t="str">
        <f>IFERROR(VLOOKUP($B768,'Tabelas auxiliares'!$A$65:$C$102,3,FALSE),"")</f>
        <v/>
      </c>
      <c r="X768" s="33" t="str">
        <f t="shared" si="11"/>
        <v/>
      </c>
      <c r="Y768" s="33" t="str">
        <f>IF(T768="","",IF(AND(T768&lt;&gt;'Tabelas auxiliares'!$B$239,T768&lt;&gt;'Tabelas auxiliares'!$B$240),"FOLHA DE PESSOAL",IF(X768='Tabelas auxiliares'!$A$240,"CUSTEIO",IF(X768='Tabelas auxiliares'!$A$239,"INVESTIMENTO","ERRO - VERIFICAR"))))</f>
        <v/>
      </c>
      <c r="Z768" s="47"/>
    </row>
    <row r="769" spans="6:26" x14ac:dyDescent="0.25">
      <c r="F769" s="33" t="str">
        <f>IFERROR(VLOOKUP(D769,'Tabelas auxiliares'!$A$3:$B$61,2,FALSE),"")</f>
        <v/>
      </c>
      <c r="G769" s="33" t="str">
        <f>IFERROR(VLOOKUP($B769,'Tabelas auxiliares'!$A$65:$C$102,2,FALSE),"")</f>
        <v/>
      </c>
      <c r="H769" s="33" t="str">
        <f>IFERROR(VLOOKUP($B769,'Tabelas auxiliares'!$A$65:$C$102,3,FALSE),"")</f>
        <v/>
      </c>
      <c r="X769" s="33" t="str">
        <f t="shared" si="11"/>
        <v/>
      </c>
      <c r="Y769" s="33" t="str">
        <f>IF(T769="","",IF(AND(T769&lt;&gt;'Tabelas auxiliares'!$B$239,T769&lt;&gt;'Tabelas auxiliares'!$B$240),"FOLHA DE PESSOAL",IF(X769='Tabelas auxiliares'!$A$240,"CUSTEIO",IF(X769='Tabelas auxiliares'!$A$239,"INVESTIMENTO","ERRO - VERIFICAR"))))</f>
        <v/>
      </c>
      <c r="Z769" s="47"/>
    </row>
    <row r="770" spans="6:26" x14ac:dyDescent="0.25">
      <c r="F770" s="33" t="str">
        <f>IFERROR(VLOOKUP(D770,'Tabelas auxiliares'!$A$3:$B$61,2,FALSE),"")</f>
        <v/>
      </c>
      <c r="G770" s="33" t="str">
        <f>IFERROR(VLOOKUP($B770,'Tabelas auxiliares'!$A$65:$C$102,2,FALSE),"")</f>
        <v/>
      </c>
      <c r="H770" s="33" t="str">
        <f>IFERROR(VLOOKUP($B770,'Tabelas auxiliares'!$A$65:$C$102,3,FALSE),"")</f>
        <v/>
      </c>
      <c r="X770" s="33" t="str">
        <f t="shared" si="11"/>
        <v/>
      </c>
      <c r="Y770" s="33" t="str">
        <f>IF(T770="","",IF(AND(T770&lt;&gt;'Tabelas auxiliares'!$B$239,T770&lt;&gt;'Tabelas auxiliares'!$B$240),"FOLHA DE PESSOAL",IF(X770='Tabelas auxiliares'!$A$240,"CUSTEIO",IF(X770='Tabelas auxiliares'!$A$239,"INVESTIMENTO","ERRO - VERIFICAR"))))</f>
        <v/>
      </c>
      <c r="Z770" s="47"/>
    </row>
    <row r="771" spans="6:26" x14ac:dyDescent="0.25">
      <c r="F771" s="33" t="str">
        <f>IFERROR(VLOOKUP(D771,'Tabelas auxiliares'!$A$3:$B$61,2,FALSE),"")</f>
        <v/>
      </c>
      <c r="G771" s="33" t="str">
        <f>IFERROR(VLOOKUP($B771,'Tabelas auxiliares'!$A$65:$C$102,2,FALSE),"")</f>
        <v/>
      </c>
      <c r="H771" s="33" t="str">
        <f>IFERROR(VLOOKUP($B771,'Tabelas auxiliares'!$A$65:$C$102,3,FALSE),"")</f>
        <v/>
      </c>
      <c r="X771" s="33" t="str">
        <f t="shared" si="11"/>
        <v/>
      </c>
      <c r="Y771" s="33" t="str">
        <f>IF(T771="","",IF(AND(T771&lt;&gt;'Tabelas auxiliares'!$B$239,T771&lt;&gt;'Tabelas auxiliares'!$B$240),"FOLHA DE PESSOAL",IF(X771='Tabelas auxiliares'!$A$240,"CUSTEIO",IF(X771='Tabelas auxiliares'!$A$239,"INVESTIMENTO","ERRO - VERIFICAR"))))</f>
        <v/>
      </c>
      <c r="Z771" s="47"/>
    </row>
    <row r="772" spans="6:26" x14ac:dyDescent="0.25">
      <c r="F772" s="33" t="str">
        <f>IFERROR(VLOOKUP(D772,'Tabelas auxiliares'!$A$3:$B$61,2,FALSE),"")</f>
        <v/>
      </c>
      <c r="G772" s="33" t="str">
        <f>IFERROR(VLOOKUP($B772,'Tabelas auxiliares'!$A$65:$C$102,2,FALSE),"")</f>
        <v/>
      </c>
      <c r="H772" s="33" t="str">
        <f>IFERROR(VLOOKUP($B772,'Tabelas auxiliares'!$A$65:$C$102,3,FALSE),"")</f>
        <v/>
      </c>
      <c r="X772" s="33" t="str">
        <f t="shared" ref="X772:X835" si="12">LEFT(V772,1)</f>
        <v/>
      </c>
      <c r="Y772" s="33" t="str">
        <f>IF(T772="","",IF(AND(T772&lt;&gt;'Tabelas auxiliares'!$B$239,T772&lt;&gt;'Tabelas auxiliares'!$B$240),"FOLHA DE PESSOAL",IF(X772='Tabelas auxiliares'!$A$240,"CUSTEIO",IF(X772='Tabelas auxiliares'!$A$239,"INVESTIMENTO","ERRO - VERIFICAR"))))</f>
        <v/>
      </c>
      <c r="Z772" s="47"/>
    </row>
    <row r="773" spans="6:26" x14ac:dyDescent="0.25">
      <c r="F773" s="33" t="str">
        <f>IFERROR(VLOOKUP(D773,'Tabelas auxiliares'!$A$3:$B$61,2,FALSE),"")</f>
        <v/>
      </c>
      <c r="G773" s="33" t="str">
        <f>IFERROR(VLOOKUP($B773,'Tabelas auxiliares'!$A$65:$C$102,2,FALSE),"")</f>
        <v/>
      </c>
      <c r="H773" s="33" t="str">
        <f>IFERROR(VLOOKUP($B773,'Tabelas auxiliares'!$A$65:$C$102,3,FALSE),"")</f>
        <v/>
      </c>
      <c r="X773" s="33" t="str">
        <f t="shared" si="12"/>
        <v/>
      </c>
      <c r="Y773" s="33" t="str">
        <f>IF(T773="","",IF(AND(T773&lt;&gt;'Tabelas auxiliares'!$B$239,T773&lt;&gt;'Tabelas auxiliares'!$B$240),"FOLHA DE PESSOAL",IF(X773='Tabelas auxiliares'!$A$240,"CUSTEIO",IF(X773='Tabelas auxiliares'!$A$239,"INVESTIMENTO","ERRO - VERIFICAR"))))</f>
        <v/>
      </c>
      <c r="Z773" s="47"/>
    </row>
    <row r="774" spans="6:26" x14ac:dyDescent="0.25">
      <c r="F774" s="33" t="str">
        <f>IFERROR(VLOOKUP(D774,'Tabelas auxiliares'!$A$3:$B$61,2,FALSE),"")</f>
        <v/>
      </c>
      <c r="G774" s="33" t="str">
        <f>IFERROR(VLOOKUP($B774,'Tabelas auxiliares'!$A$65:$C$102,2,FALSE),"")</f>
        <v/>
      </c>
      <c r="H774" s="33" t="str">
        <f>IFERROR(VLOOKUP($B774,'Tabelas auxiliares'!$A$65:$C$102,3,FALSE),"")</f>
        <v/>
      </c>
      <c r="X774" s="33" t="str">
        <f t="shared" si="12"/>
        <v/>
      </c>
      <c r="Y774" s="33" t="str">
        <f>IF(T774="","",IF(AND(T774&lt;&gt;'Tabelas auxiliares'!$B$239,T774&lt;&gt;'Tabelas auxiliares'!$B$240),"FOLHA DE PESSOAL",IF(X774='Tabelas auxiliares'!$A$240,"CUSTEIO",IF(X774='Tabelas auxiliares'!$A$239,"INVESTIMENTO","ERRO - VERIFICAR"))))</f>
        <v/>
      </c>
      <c r="Z774" s="47"/>
    </row>
    <row r="775" spans="6:26" x14ac:dyDescent="0.25">
      <c r="F775" s="33" t="str">
        <f>IFERROR(VLOOKUP(D775,'Tabelas auxiliares'!$A$3:$B$61,2,FALSE),"")</f>
        <v/>
      </c>
      <c r="G775" s="33" t="str">
        <f>IFERROR(VLOOKUP($B775,'Tabelas auxiliares'!$A$65:$C$102,2,FALSE),"")</f>
        <v/>
      </c>
      <c r="H775" s="33" t="str">
        <f>IFERROR(VLOOKUP($B775,'Tabelas auxiliares'!$A$65:$C$102,3,FALSE),"")</f>
        <v/>
      </c>
      <c r="X775" s="33" t="str">
        <f t="shared" si="12"/>
        <v/>
      </c>
      <c r="Y775" s="33" t="str">
        <f>IF(T775="","",IF(AND(T775&lt;&gt;'Tabelas auxiliares'!$B$239,T775&lt;&gt;'Tabelas auxiliares'!$B$240),"FOLHA DE PESSOAL",IF(X775='Tabelas auxiliares'!$A$240,"CUSTEIO",IF(X775='Tabelas auxiliares'!$A$239,"INVESTIMENTO","ERRO - VERIFICAR"))))</f>
        <v/>
      </c>
      <c r="Z775" s="47"/>
    </row>
    <row r="776" spans="6:26" x14ac:dyDescent="0.25">
      <c r="F776" s="33" t="str">
        <f>IFERROR(VLOOKUP(D776,'Tabelas auxiliares'!$A$3:$B$61,2,FALSE),"")</f>
        <v/>
      </c>
      <c r="G776" s="33" t="str">
        <f>IFERROR(VLOOKUP($B776,'Tabelas auxiliares'!$A$65:$C$102,2,FALSE),"")</f>
        <v/>
      </c>
      <c r="H776" s="33" t="str">
        <f>IFERROR(VLOOKUP($B776,'Tabelas auxiliares'!$A$65:$C$102,3,FALSE),"")</f>
        <v/>
      </c>
      <c r="X776" s="33" t="str">
        <f t="shared" si="12"/>
        <v/>
      </c>
      <c r="Y776" s="33" t="str">
        <f>IF(T776="","",IF(AND(T776&lt;&gt;'Tabelas auxiliares'!$B$239,T776&lt;&gt;'Tabelas auxiliares'!$B$240),"FOLHA DE PESSOAL",IF(X776='Tabelas auxiliares'!$A$240,"CUSTEIO",IF(X776='Tabelas auxiliares'!$A$239,"INVESTIMENTO","ERRO - VERIFICAR"))))</f>
        <v/>
      </c>
      <c r="Z776" s="47"/>
    </row>
    <row r="777" spans="6:26" x14ac:dyDescent="0.25">
      <c r="F777" s="33" t="str">
        <f>IFERROR(VLOOKUP(D777,'Tabelas auxiliares'!$A$3:$B$61,2,FALSE),"")</f>
        <v/>
      </c>
      <c r="G777" s="33" t="str">
        <f>IFERROR(VLOOKUP($B777,'Tabelas auxiliares'!$A$65:$C$102,2,FALSE),"")</f>
        <v/>
      </c>
      <c r="H777" s="33" t="str">
        <f>IFERROR(VLOOKUP($B777,'Tabelas auxiliares'!$A$65:$C$102,3,FALSE),"")</f>
        <v/>
      </c>
      <c r="X777" s="33" t="str">
        <f t="shared" si="12"/>
        <v/>
      </c>
      <c r="Y777" s="33" t="str">
        <f>IF(T777="","",IF(AND(T777&lt;&gt;'Tabelas auxiliares'!$B$239,T777&lt;&gt;'Tabelas auxiliares'!$B$240),"FOLHA DE PESSOAL",IF(X777='Tabelas auxiliares'!$A$240,"CUSTEIO",IF(X777='Tabelas auxiliares'!$A$239,"INVESTIMENTO","ERRO - VERIFICAR"))))</f>
        <v/>
      </c>
      <c r="Z777" s="47"/>
    </row>
    <row r="778" spans="6:26" x14ac:dyDescent="0.25">
      <c r="F778" s="33" t="str">
        <f>IFERROR(VLOOKUP(D778,'Tabelas auxiliares'!$A$3:$B$61,2,FALSE),"")</f>
        <v/>
      </c>
      <c r="G778" s="33" t="str">
        <f>IFERROR(VLOOKUP($B778,'Tabelas auxiliares'!$A$65:$C$102,2,FALSE),"")</f>
        <v/>
      </c>
      <c r="H778" s="33" t="str">
        <f>IFERROR(VLOOKUP($B778,'Tabelas auxiliares'!$A$65:$C$102,3,FALSE),"")</f>
        <v/>
      </c>
      <c r="X778" s="33" t="str">
        <f t="shared" si="12"/>
        <v/>
      </c>
      <c r="Y778" s="33" t="str">
        <f>IF(T778="","",IF(AND(T778&lt;&gt;'Tabelas auxiliares'!$B$239,T778&lt;&gt;'Tabelas auxiliares'!$B$240),"FOLHA DE PESSOAL",IF(X778='Tabelas auxiliares'!$A$240,"CUSTEIO",IF(X778='Tabelas auxiliares'!$A$239,"INVESTIMENTO","ERRO - VERIFICAR"))))</f>
        <v/>
      </c>
      <c r="Z778" s="47"/>
    </row>
    <row r="779" spans="6:26" x14ac:dyDescent="0.25">
      <c r="F779" s="33" t="str">
        <f>IFERROR(VLOOKUP(D779,'Tabelas auxiliares'!$A$3:$B$61,2,FALSE),"")</f>
        <v/>
      </c>
      <c r="G779" s="33" t="str">
        <f>IFERROR(VLOOKUP($B779,'Tabelas auxiliares'!$A$65:$C$102,2,FALSE),"")</f>
        <v/>
      </c>
      <c r="H779" s="33" t="str">
        <f>IFERROR(VLOOKUP($B779,'Tabelas auxiliares'!$A$65:$C$102,3,FALSE),"")</f>
        <v/>
      </c>
      <c r="X779" s="33" t="str">
        <f t="shared" si="12"/>
        <v/>
      </c>
      <c r="Y779" s="33" t="str">
        <f>IF(T779="","",IF(AND(T779&lt;&gt;'Tabelas auxiliares'!$B$239,T779&lt;&gt;'Tabelas auxiliares'!$B$240),"FOLHA DE PESSOAL",IF(X779='Tabelas auxiliares'!$A$240,"CUSTEIO",IF(X779='Tabelas auxiliares'!$A$239,"INVESTIMENTO","ERRO - VERIFICAR"))))</f>
        <v/>
      </c>
      <c r="Z779" s="47"/>
    </row>
    <row r="780" spans="6:26" x14ac:dyDescent="0.25">
      <c r="F780" s="33" t="str">
        <f>IFERROR(VLOOKUP(D780,'Tabelas auxiliares'!$A$3:$B$61,2,FALSE),"")</f>
        <v/>
      </c>
      <c r="G780" s="33" t="str">
        <f>IFERROR(VLOOKUP($B780,'Tabelas auxiliares'!$A$65:$C$102,2,FALSE),"")</f>
        <v/>
      </c>
      <c r="H780" s="33" t="str">
        <f>IFERROR(VLOOKUP($B780,'Tabelas auxiliares'!$A$65:$C$102,3,FALSE),"")</f>
        <v/>
      </c>
      <c r="X780" s="33" t="str">
        <f t="shared" si="12"/>
        <v/>
      </c>
      <c r="Y780" s="33" t="str">
        <f>IF(T780="","",IF(AND(T780&lt;&gt;'Tabelas auxiliares'!$B$239,T780&lt;&gt;'Tabelas auxiliares'!$B$240),"FOLHA DE PESSOAL",IF(X780='Tabelas auxiliares'!$A$240,"CUSTEIO",IF(X780='Tabelas auxiliares'!$A$239,"INVESTIMENTO","ERRO - VERIFICAR"))))</f>
        <v/>
      </c>
      <c r="Z780" s="47"/>
    </row>
    <row r="781" spans="6:26" x14ac:dyDescent="0.25">
      <c r="F781" s="33" t="str">
        <f>IFERROR(VLOOKUP(D781,'Tabelas auxiliares'!$A$3:$B$61,2,FALSE),"")</f>
        <v/>
      </c>
      <c r="G781" s="33" t="str">
        <f>IFERROR(VLOOKUP($B781,'Tabelas auxiliares'!$A$65:$C$102,2,FALSE),"")</f>
        <v/>
      </c>
      <c r="H781" s="33" t="str">
        <f>IFERROR(VLOOKUP($B781,'Tabelas auxiliares'!$A$65:$C$102,3,FALSE),"")</f>
        <v/>
      </c>
      <c r="X781" s="33" t="str">
        <f t="shared" si="12"/>
        <v/>
      </c>
      <c r="Y781" s="33" t="str">
        <f>IF(T781="","",IF(AND(T781&lt;&gt;'Tabelas auxiliares'!$B$239,T781&lt;&gt;'Tabelas auxiliares'!$B$240),"FOLHA DE PESSOAL",IF(X781='Tabelas auxiliares'!$A$240,"CUSTEIO",IF(X781='Tabelas auxiliares'!$A$239,"INVESTIMENTO","ERRO - VERIFICAR"))))</f>
        <v/>
      </c>
      <c r="Z781" s="47"/>
    </row>
    <row r="782" spans="6:26" x14ac:dyDescent="0.25">
      <c r="F782" s="33" t="str">
        <f>IFERROR(VLOOKUP(D782,'Tabelas auxiliares'!$A$3:$B$61,2,FALSE),"")</f>
        <v/>
      </c>
      <c r="G782" s="33" t="str">
        <f>IFERROR(VLOOKUP($B782,'Tabelas auxiliares'!$A$65:$C$102,2,FALSE),"")</f>
        <v/>
      </c>
      <c r="H782" s="33" t="str">
        <f>IFERROR(VLOOKUP($B782,'Tabelas auxiliares'!$A$65:$C$102,3,FALSE),"")</f>
        <v/>
      </c>
      <c r="X782" s="33" t="str">
        <f t="shared" si="12"/>
        <v/>
      </c>
      <c r="Y782" s="33" t="str">
        <f>IF(T782="","",IF(AND(T782&lt;&gt;'Tabelas auxiliares'!$B$239,T782&lt;&gt;'Tabelas auxiliares'!$B$240),"FOLHA DE PESSOAL",IF(X782='Tabelas auxiliares'!$A$240,"CUSTEIO",IF(X782='Tabelas auxiliares'!$A$239,"INVESTIMENTO","ERRO - VERIFICAR"))))</f>
        <v/>
      </c>
      <c r="Z782" s="47"/>
    </row>
    <row r="783" spans="6:26" x14ac:dyDescent="0.25">
      <c r="F783" s="33" t="str">
        <f>IFERROR(VLOOKUP(D783,'Tabelas auxiliares'!$A$3:$B$61,2,FALSE),"")</f>
        <v/>
      </c>
      <c r="G783" s="33" t="str">
        <f>IFERROR(VLOOKUP($B783,'Tabelas auxiliares'!$A$65:$C$102,2,FALSE),"")</f>
        <v/>
      </c>
      <c r="H783" s="33" t="str">
        <f>IFERROR(VLOOKUP($B783,'Tabelas auxiliares'!$A$65:$C$102,3,FALSE),"")</f>
        <v/>
      </c>
      <c r="X783" s="33" t="str">
        <f t="shared" si="12"/>
        <v/>
      </c>
      <c r="Y783" s="33" t="str">
        <f>IF(T783="","",IF(AND(T783&lt;&gt;'Tabelas auxiliares'!$B$239,T783&lt;&gt;'Tabelas auxiliares'!$B$240),"FOLHA DE PESSOAL",IF(X783='Tabelas auxiliares'!$A$240,"CUSTEIO",IF(X783='Tabelas auxiliares'!$A$239,"INVESTIMENTO","ERRO - VERIFICAR"))))</f>
        <v/>
      </c>
      <c r="Z783" s="47"/>
    </row>
    <row r="784" spans="6:26" x14ac:dyDescent="0.25">
      <c r="F784" s="33" t="str">
        <f>IFERROR(VLOOKUP(D784,'Tabelas auxiliares'!$A$3:$B$61,2,FALSE),"")</f>
        <v/>
      </c>
      <c r="G784" s="33" t="str">
        <f>IFERROR(VLOOKUP($B784,'Tabelas auxiliares'!$A$65:$C$102,2,FALSE),"")</f>
        <v/>
      </c>
      <c r="H784" s="33" t="str">
        <f>IFERROR(VLOOKUP($B784,'Tabelas auxiliares'!$A$65:$C$102,3,FALSE),"")</f>
        <v/>
      </c>
      <c r="X784" s="33" t="str">
        <f t="shared" si="12"/>
        <v/>
      </c>
      <c r="Y784" s="33" t="str">
        <f>IF(T784="","",IF(AND(T784&lt;&gt;'Tabelas auxiliares'!$B$239,T784&lt;&gt;'Tabelas auxiliares'!$B$240),"FOLHA DE PESSOAL",IF(X784='Tabelas auxiliares'!$A$240,"CUSTEIO",IF(X784='Tabelas auxiliares'!$A$239,"INVESTIMENTO","ERRO - VERIFICAR"))))</f>
        <v/>
      </c>
      <c r="Z784" s="47"/>
    </row>
    <row r="785" spans="6:26" x14ac:dyDescent="0.25">
      <c r="F785" s="33" t="str">
        <f>IFERROR(VLOOKUP(D785,'Tabelas auxiliares'!$A$3:$B$61,2,FALSE),"")</f>
        <v/>
      </c>
      <c r="G785" s="33" t="str">
        <f>IFERROR(VLOOKUP($B785,'Tabelas auxiliares'!$A$65:$C$102,2,FALSE),"")</f>
        <v/>
      </c>
      <c r="H785" s="33" t="str">
        <f>IFERROR(VLOOKUP($B785,'Tabelas auxiliares'!$A$65:$C$102,3,FALSE),"")</f>
        <v/>
      </c>
      <c r="X785" s="33" t="str">
        <f t="shared" si="12"/>
        <v/>
      </c>
      <c r="Y785" s="33" t="str">
        <f>IF(T785="","",IF(AND(T785&lt;&gt;'Tabelas auxiliares'!$B$239,T785&lt;&gt;'Tabelas auxiliares'!$B$240),"FOLHA DE PESSOAL",IF(X785='Tabelas auxiliares'!$A$240,"CUSTEIO",IF(X785='Tabelas auxiliares'!$A$239,"INVESTIMENTO","ERRO - VERIFICAR"))))</f>
        <v/>
      </c>
      <c r="Z785" s="47"/>
    </row>
    <row r="786" spans="6:26" x14ac:dyDescent="0.25">
      <c r="F786" s="33" t="str">
        <f>IFERROR(VLOOKUP(D786,'Tabelas auxiliares'!$A$3:$B$61,2,FALSE),"")</f>
        <v/>
      </c>
      <c r="G786" s="33" t="str">
        <f>IFERROR(VLOOKUP($B786,'Tabelas auxiliares'!$A$65:$C$102,2,FALSE),"")</f>
        <v/>
      </c>
      <c r="H786" s="33" t="str">
        <f>IFERROR(VLOOKUP($B786,'Tabelas auxiliares'!$A$65:$C$102,3,FALSE),"")</f>
        <v/>
      </c>
      <c r="X786" s="33" t="str">
        <f t="shared" si="12"/>
        <v/>
      </c>
      <c r="Y786" s="33" t="str">
        <f>IF(T786="","",IF(AND(T786&lt;&gt;'Tabelas auxiliares'!$B$239,T786&lt;&gt;'Tabelas auxiliares'!$B$240),"FOLHA DE PESSOAL",IF(X786='Tabelas auxiliares'!$A$240,"CUSTEIO",IF(X786='Tabelas auxiliares'!$A$239,"INVESTIMENTO","ERRO - VERIFICAR"))))</f>
        <v/>
      </c>
      <c r="Z786" s="47"/>
    </row>
    <row r="787" spans="6:26" x14ac:dyDescent="0.25">
      <c r="F787" s="33" t="str">
        <f>IFERROR(VLOOKUP(D787,'Tabelas auxiliares'!$A$3:$B$61,2,FALSE),"")</f>
        <v/>
      </c>
      <c r="G787" s="33" t="str">
        <f>IFERROR(VLOOKUP($B787,'Tabelas auxiliares'!$A$65:$C$102,2,FALSE),"")</f>
        <v/>
      </c>
      <c r="H787" s="33" t="str">
        <f>IFERROR(VLOOKUP($B787,'Tabelas auxiliares'!$A$65:$C$102,3,FALSE),"")</f>
        <v/>
      </c>
      <c r="X787" s="33" t="str">
        <f t="shared" si="12"/>
        <v/>
      </c>
      <c r="Y787" s="33" t="str">
        <f>IF(T787="","",IF(AND(T787&lt;&gt;'Tabelas auxiliares'!$B$239,T787&lt;&gt;'Tabelas auxiliares'!$B$240),"FOLHA DE PESSOAL",IF(X787='Tabelas auxiliares'!$A$240,"CUSTEIO",IF(X787='Tabelas auxiliares'!$A$239,"INVESTIMENTO","ERRO - VERIFICAR"))))</f>
        <v/>
      </c>
      <c r="Z787" s="47"/>
    </row>
    <row r="788" spans="6:26" x14ac:dyDescent="0.25">
      <c r="F788" s="33" t="str">
        <f>IFERROR(VLOOKUP(D788,'Tabelas auxiliares'!$A$3:$B$61,2,FALSE),"")</f>
        <v/>
      </c>
      <c r="G788" s="33" t="str">
        <f>IFERROR(VLOOKUP($B788,'Tabelas auxiliares'!$A$65:$C$102,2,FALSE),"")</f>
        <v/>
      </c>
      <c r="H788" s="33" t="str">
        <f>IFERROR(VLOOKUP($B788,'Tabelas auxiliares'!$A$65:$C$102,3,FALSE),"")</f>
        <v/>
      </c>
      <c r="X788" s="33" t="str">
        <f t="shared" si="12"/>
        <v/>
      </c>
      <c r="Y788" s="33" t="str">
        <f>IF(T788="","",IF(AND(T788&lt;&gt;'Tabelas auxiliares'!$B$239,T788&lt;&gt;'Tabelas auxiliares'!$B$240),"FOLHA DE PESSOAL",IF(X788='Tabelas auxiliares'!$A$240,"CUSTEIO",IF(X788='Tabelas auxiliares'!$A$239,"INVESTIMENTO","ERRO - VERIFICAR"))))</f>
        <v/>
      </c>
      <c r="Z788" s="47"/>
    </row>
    <row r="789" spans="6:26" x14ac:dyDescent="0.25">
      <c r="F789" s="33" t="str">
        <f>IFERROR(VLOOKUP(D789,'Tabelas auxiliares'!$A$3:$B$61,2,FALSE),"")</f>
        <v/>
      </c>
      <c r="G789" s="33" t="str">
        <f>IFERROR(VLOOKUP($B789,'Tabelas auxiliares'!$A$65:$C$102,2,FALSE),"")</f>
        <v/>
      </c>
      <c r="H789" s="33" t="str">
        <f>IFERROR(VLOOKUP($B789,'Tabelas auxiliares'!$A$65:$C$102,3,FALSE),"")</f>
        <v/>
      </c>
      <c r="X789" s="33" t="str">
        <f t="shared" si="12"/>
        <v/>
      </c>
      <c r="Y789" s="33" t="str">
        <f>IF(T789="","",IF(AND(T789&lt;&gt;'Tabelas auxiliares'!$B$239,T789&lt;&gt;'Tabelas auxiliares'!$B$240),"FOLHA DE PESSOAL",IF(X789='Tabelas auxiliares'!$A$240,"CUSTEIO",IF(X789='Tabelas auxiliares'!$A$239,"INVESTIMENTO","ERRO - VERIFICAR"))))</f>
        <v/>
      </c>
      <c r="Z789" s="47"/>
    </row>
    <row r="790" spans="6:26" x14ac:dyDescent="0.25">
      <c r="F790" s="33" t="str">
        <f>IFERROR(VLOOKUP(D790,'Tabelas auxiliares'!$A$3:$B$61,2,FALSE),"")</f>
        <v/>
      </c>
      <c r="G790" s="33" t="str">
        <f>IFERROR(VLOOKUP($B790,'Tabelas auxiliares'!$A$65:$C$102,2,FALSE),"")</f>
        <v/>
      </c>
      <c r="H790" s="33" t="str">
        <f>IFERROR(VLOOKUP($B790,'Tabelas auxiliares'!$A$65:$C$102,3,FALSE),"")</f>
        <v/>
      </c>
      <c r="X790" s="33" t="str">
        <f t="shared" si="12"/>
        <v/>
      </c>
      <c r="Y790" s="33" t="str">
        <f>IF(T790="","",IF(AND(T790&lt;&gt;'Tabelas auxiliares'!$B$239,T790&lt;&gt;'Tabelas auxiliares'!$B$240),"FOLHA DE PESSOAL",IF(X790='Tabelas auxiliares'!$A$240,"CUSTEIO",IF(X790='Tabelas auxiliares'!$A$239,"INVESTIMENTO","ERRO - VERIFICAR"))))</f>
        <v/>
      </c>
      <c r="Z790" s="47"/>
    </row>
    <row r="791" spans="6:26" x14ac:dyDescent="0.25">
      <c r="F791" s="33" t="str">
        <f>IFERROR(VLOOKUP(D791,'Tabelas auxiliares'!$A$3:$B$61,2,FALSE),"")</f>
        <v/>
      </c>
      <c r="G791" s="33" t="str">
        <f>IFERROR(VLOOKUP($B791,'Tabelas auxiliares'!$A$65:$C$102,2,FALSE),"")</f>
        <v/>
      </c>
      <c r="H791" s="33" t="str">
        <f>IFERROR(VLOOKUP($B791,'Tabelas auxiliares'!$A$65:$C$102,3,FALSE),"")</f>
        <v/>
      </c>
      <c r="X791" s="33" t="str">
        <f t="shared" si="12"/>
        <v/>
      </c>
      <c r="Y791" s="33" t="str">
        <f>IF(T791="","",IF(AND(T791&lt;&gt;'Tabelas auxiliares'!$B$239,T791&lt;&gt;'Tabelas auxiliares'!$B$240),"FOLHA DE PESSOAL",IF(X791='Tabelas auxiliares'!$A$240,"CUSTEIO",IF(X791='Tabelas auxiliares'!$A$239,"INVESTIMENTO","ERRO - VERIFICAR"))))</f>
        <v/>
      </c>
      <c r="Z791" s="47"/>
    </row>
    <row r="792" spans="6:26" x14ac:dyDescent="0.25">
      <c r="F792" s="33" t="str">
        <f>IFERROR(VLOOKUP(D792,'Tabelas auxiliares'!$A$3:$B$61,2,FALSE),"")</f>
        <v/>
      </c>
      <c r="G792" s="33" t="str">
        <f>IFERROR(VLOOKUP($B792,'Tabelas auxiliares'!$A$65:$C$102,2,FALSE),"")</f>
        <v/>
      </c>
      <c r="H792" s="33" t="str">
        <f>IFERROR(VLOOKUP($B792,'Tabelas auxiliares'!$A$65:$C$102,3,FALSE),"")</f>
        <v/>
      </c>
      <c r="X792" s="33" t="str">
        <f t="shared" si="12"/>
        <v/>
      </c>
      <c r="Y792" s="33" t="str">
        <f>IF(T792="","",IF(AND(T792&lt;&gt;'Tabelas auxiliares'!$B$239,T792&lt;&gt;'Tabelas auxiliares'!$B$240),"FOLHA DE PESSOAL",IF(X792='Tabelas auxiliares'!$A$240,"CUSTEIO",IF(X792='Tabelas auxiliares'!$A$239,"INVESTIMENTO","ERRO - VERIFICAR"))))</f>
        <v/>
      </c>
      <c r="Z792" s="47"/>
    </row>
    <row r="793" spans="6:26" x14ac:dyDescent="0.25">
      <c r="F793" s="33" t="str">
        <f>IFERROR(VLOOKUP(D793,'Tabelas auxiliares'!$A$3:$B$61,2,FALSE),"")</f>
        <v/>
      </c>
      <c r="G793" s="33" t="str">
        <f>IFERROR(VLOOKUP($B793,'Tabelas auxiliares'!$A$65:$C$102,2,FALSE),"")</f>
        <v/>
      </c>
      <c r="H793" s="33" t="str">
        <f>IFERROR(VLOOKUP($B793,'Tabelas auxiliares'!$A$65:$C$102,3,FALSE),"")</f>
        <v/>
      </c>
      <c r="X793" s="33" t="str">
        <f t="shared" si="12"/>
        <v/>
      </c>
      <c r="Y793" s="33" t="str">
        <f>IF(T793="","",IF(AND(T793&lt;&gt;'Tabelas auxiliares'!$B$239,T793&lt;&gt;'Tabelas auxiliares'!$B$240),"FOLHA DE PESSOAL",IF(X793='Tabelas auxiliares'!$A$240,"CUSTEIO",IF(X793='Tabelas auxiliares'!$A$239,"INVESTIMENTO","ERRO - VERIFICAR"))))</f>
        <v/>
      </c>
      <c r="Z793" s="47"/>
    </row>
    <row r="794" spans="6:26" x14ac:dyDescent="0.25">
      <c r="F794" s="33" t="str">
        <f>IFERROR(VLOOKUP(D794,'Tabelas auxiliares'!$A$3:$B$61,2,FALSE),"")</f>
        <v/>
      </c>
      <c r="G794" s="33" t="str">
        <f>IFERROR(VLOOKUP($B794,'Tabelas auxiliares'!$A$65:$C$102,2,FALSE),"")</f>
        <v/>
      </c>
      <c r="H794" s="33" t="str">
        <f>IFERROR(VLOOKUP($B794,'Tabelas auxiliares'!$A$65:$C$102,3,FALSE),"")</f>
        <v/>
      </c>
      <c r="X794" s="33" t="str">
        <f t="shared" si="12"/>
        <v/>
      </c>
      <c r="Y794" s="33" t="str">
        <f>IF(T794="","",IF(AND(T794&lt;&gt;'Tabelas auxiliares'!$B$239,T794&lt;&gt;'Tabelas auxiliares'!$B$240),"FOLHA DE PESSOAL",IF(X794='Tabelas auxiliares'!$A$240,"CUSTEIO",IF(X794='Tabelas auxiliares'!$A$239,"INVESTIMENTO","ERRO - VERIFICAR"))))</f>
        <v/>
      </c>
      <c r="Z794" s="47"/>
    </row>
    <row r="795" spans="6:26" x14ac:dyDescent="0.25">
      <c r="F795" s="33" t="str">
        <f>IFERROR(VLOOKUP(D795,'Tabelas auxiliares'!$A$3:$B$61,2,FALSE),"")</f>
        <v/>
      </c>
      <c r="G795" s="33" t="str">
        <f>IFERROR(VLOOKUP($B795,'Tabelas auxiliares'!$A$65:$C$102,2,FALSE),"")</f>
        <v/>
      </c>
      <c r="H795" s="33" t="str">
        <f>IFERROR(VLOOKUP($B795,'Tabelas auxiliares'!$A$65:$C$102,3,FALSE),"")</f>
        <v/>
      </c>
      <c r="X795" s="33" t="str">
        <f t="shared" si="12"/>
        <v/>
      </c>
      <c r="Y795" s="33" t="str">
        <f>IF(T795="","",IF(AND(T795&lt;&gt;'Tabelas auxiliares'!$B$239,T795&lt;&gt;'Tabelas auxiliares'!$B$240),"FOLHA DE PESSOAL",IF(X795='Tabelas auxiliares'!$A$240,"CUSTEIO",IF(X795='Tabelas auxiliares'!$A$239,"INVESTIMENTO","ERRO - VERIFICAR"))))</f>
        <v/>
      </c>
      <c r="Z795" s="47"/>
    </row>
    <row r="796" spans="6:26" x14ac:dyDescent="0.25">
      <c r="F796" s="33" t="str">
        <f>IFERROR(VLOOKUP(D796,'Tabelas auxiliares'!$A$3:$B$61,2,FALSE),"")</f>
        <v/>
      </c>
      <c r="G796" s="33" t="str">
        <f>IFERROR(VLOOKUP($B796,'Tabelas auxiliares'!$A$65:$C$102,2,FALSE),"")</f>
        <v/>
      </c>
      <c r="H796" s="33" t="str">
        <f>IFERROR(VLOOKUP($B796,'Tabelas auxiliares'!$A$65:$C$102,3,FALSE),"")</f>
        <v/>
      </c>
      <c r="X796" s="33" t="str">
        <f t="shared" si="12"/>
        <v/>
      </c>
      <c r="Y796" s="33" t="str">
        <f>IF(T796="","",IF(AND(T796&lt;&gt;'Tabelas auxiliares'!$B$239,T796&lt;&gt;'Tabelas auxiliares'!$B$240),"FOLHA DE PESSOAL",IF(X796='Tabelas auxiliares'!$A$240,"CUSTEIO",IF(X796='Tabelas auxiliares'!$A$239,"INVESTIMENTO","ERRO - VERIFICAR"))))</f>
        <v/>
      </c>
      <c r="Z796" s="47"/>
    </row>
    <row r="797" spans="6:26" x14ac:dyDescent="0.25">
      <c r="F797" s="33" t="str">
        <f>IFERROR(VLOOKUP(D797,'Tabelas auxiliares'!$A$3:$B$61,2,FALSE),"")</f>
        <v/>
      </c>
      <c r="G797" s="33" t="str">
        <f>IFERROR(VLOOKUP($B797,'Tabelas auxiliares'!$A$65:$C$102,2,FALSE),"")</f>
        <v/>
      </c>
      <c r="H797" s="33" t="str">
        <f>IFERROR(VLOOKUP($B797,'Tabelas auxiliares'!$A$65:$C$102,3,FALSE),"")</f>
        <v/>
      </c>
      <c r="X797" s="33" t="str">
        <f t="shared" si="12"/>
        <v/>
      </c>
      <c r="Y797" s="33" t="str">
        <f>IF(T797="","",IF(AND(T797&lt;&gt;'Tabelas auxiliares'!$B$239,T797&lt;&gt;'Tabelas auxiliares'!$B$240),"FOLHA DE PESSOAL",IF(X797='Tabelas auxiliares'!$A$240,"CUSTEIO",IF(X797='Tabelas auxiliares'!$A$239,"INVESTIMENTO","ERRO - VERIFICAR"))))</f>
        <v/>
      </c>
      <c r="Z797" s="47"/>
    </row>
    <row r="798" spans="6:26" x14ac:dyDescent="0.25">
      <c r="F798" s="33" t="str">
        <f>IFERROR(VLOOKUP(D798,'Tabelas auxiliares'!$A$3:$B$61,2,FALSE),"")</f>
        <v/>
      </c>
      <c r="G798" s="33" t="str">
        <f>IFERROR(VLOOKUP($B798,'Tabelas auxiliares'!$A$65:$C$102,2,FALSE),"")</f>
        <v/>
      </c>
      <c r="H798" s="33" t="str">
        <f>IFERROR(VLOOKUP($B798,'Tabelas auxiliares'!$A$65:$C$102,3,FALSE),"")</f>
        <v/>
      </c>
      <c r="X798" s="33" t="str">
        <f t="shared" si="12"/>
        <v/>
      </c>
      <c r="Y798" s="33" t="str">
        <f>IF(T798="","",IF(AND(T798&lt;&gt;'Tabelas auxiliares'!$B$239,T798&lt;&gt;'Tabelas auxiliares'!$B$240),"FOLHA DE PESSOAL",IF(X798='Tabelas auxiliares'!$A$240,"CUSTEIO",IF(X798='Tabelas auxiliares'!$A$239,"INVESTIMENTO","ERRO - VERIFICAR"))))</f>
        <v/>
      </c>
      <c r="Z798" s="47"/>
    </row>
    <row r="799" spans="6:26" x14ac:dyDescent="0.25">
      <c r="F799" s="33" t="str">
        <f>IFERROR(VLOOKUP(D799,'Tabelas auxiliares'!$A$3:$B$61,2,FALSE),"")</f>
        <v/>
      </c>
      <c r="G799" s="33" t="str">
        <f>IFERROR(VLOOKUP($B799,'Tabelas auxiliares'!$A$65:$C$102,2,FALSE),"")</f>
        <v/>
      </c>
      <c r="H799" s="33" t="str">
        <f>IFERROR(VLOOKUP($B799,'Tabelas auxiliares'!$A$65:$C$102,3,FALSE),"")</f>
        <v/>
      </c>
      <c r="X799" s="33" t="str">
        <f t="shared" si="12"/>
        <v/>
      </c>
      <c r="Y799" s="33" t="str">
        <f>IF(T799="","",IF(AND(T799&lt;&gt;'Tabelas auxiliares'!$B$239,T799&lt;&gt;'Tabelas auxiliares'!$B$240),"FOLHA DE PESSOAL",IF(X799='Tabelas auxiliares'!$A$240,"CUSTEIO",IF(X799='Tabelas auxiliares'!$A$239,"INVESTIMENTO","ERRO - VERIFICAR"))))</f>
        <v/>
      </c>
      <c r="Z799" s="47"/>
    </row>
    <row r="800" spans="6:26" x14ac:dyDescent="0.25">
      <c r="F800" s="33" t="str">
        <f>IFERROR(VLOOKUP(D800,'Tabelas auxiliares'!$A$3:$B$61,2,FALSE),"")</f>
        <v/>
      </c>
      <c r="G800" s="33" t="str">
        <f>IFERROR(VLOOKUP($B800,'Tabelas auxiliares'!$A$65:$C$102,2,FALSE),"")</f>
        <v/>
      </c>
      <c r="H800" s="33" t="str">
        <f>IFERROR(VLOOKUP($B800,'Tabelas auxiliares'!$A$65:$C$102,3,FALSE),"")</f>
        <v/>
      </c>
      <c r="X800" s="33" t="str">
        <f t="shared" si="12"/>
        <v/>
      </c>
      <c r="Y800" s="33" t="str">
        <f>IF(T800="","",IF(AND(T800&lt;&gt;'Tabelas auxiliares'!$B$239,T800&lt;&gt;'Tabelas auxiliares'!$B$240),"FOLHA DE PESSOAL",IF(X800='Tabelas auxiliares'!$A$240,"CUSTEIO",IF(X800='Tabelas auxiliares'!$A$239,"INVESTIMENTO","ERRO - VERIFICAR"))))</f>
        <v/>
      </c>
      <c r="Z800" s="47"/>
    </row>
    <row r="801" spans="6:26" x14ac:dyDescent="0.25">
      <c r="F801" s="33" t="str">
        <f>IFERROR(VLOOKUP(D801,'Tabelas auxiliares'!$A$3:$B$61,2,FALSE),"")</f>
        <v/>
      </c>
      <c r="G801" s="33" t="str">
        <f>IFERROR(VLOOKUP($B801,'Tabelas auxiliares'!$A$65:$C$102,2,FALSE),"")</f>
        <v/>
      </c>
      <c r="H801" s="33" t="str">
        <f>IFERROR(VLOOKUP($B801,'Tabelas auxiliares'!$A$65:$C$102,3,FALSE),"")</f>
        <v/>
      </c>
      <c r="X801" s="33" t="str">
        <f t="shared" si="12"/>
        <v/>
      </c>
      <c r="Y801" s="33" t="str">
        <f>IF(T801="","",IF(AND(T801&lt;&gt;'Tabelas auxiliares'!$B$239,T801&lt;&gt;'Tabelas auxiliares'!$B$240),"FOLHA DE PESSOAL",IF(X801='Tabelas auxiliares'!$A$240,"CUSTEIO",IF(X801='Tabelas auxiliares'!$A$239,"INVESTIMENTO","ERRO - VERIFICAR"))))</f>
        <v/>
      </c>
      <c r="Z801" s="47"/>
    </row>
    <row r="802" spans="6:26" x14ac:dyDescent="0.25">
      <c r="F802" s="33" t="str">
        <f>IFERROR(VLOOKUP(D802,'Tabelas auxiliares'!$A$3:$B$61,2,FALSE),"")</f>
        <v/>
      </c>
      <c r="G802" s="33" t="str">
        <f>IFERROR(VLOOKUP($B802,'Tabelas auxiliares'!$A$65:$C$102,2,FALSE),"")</f>
        <v/>
      </c>
      <c r="H802" s="33" t="str">
        <f>IFERROR(VLOOKUP($B802,'Tabelas auxiliares'!$A$65:$C$102,3,FALSE),"")</f>
        <v/>
      </c>
      <c r="X802" s="33" t="str">
        <f t="shared" si="12"/>
        <v/>
      </c>
      <c r="Y802" s="33" t="str">
        <f>IF(T802="","",IF(AND(T802&lt;&gt;'Tabelas auxiliares'!$B$239,T802&lt;&gt;'Tabelas auxiliares'!$B$240),"FOLHA DE PESSOAL",IF(X802='Tabelas auxiliares'!$A$240,"CUSTEIO",IF(X802='Tabelas auxiliares'!$A$239,"INVESTIMENTO","ERRO - VERIFICAR"))))</f>
        <v/>
      </c>
      <c r="Z802" s="47"/>
    </row>
    <row r="803" spans="6:26" x14ac:dyDescent="0.25">
      <c r="F803" s="33" t="str">
        <f>IFERROR(VLOOKUP(D803,'Tabelas auxiliares'!$A$3:$B$61,2,FALSE),"")</f>
        <v/>
      </c>
      <c r="G803" s="33" t="str">
        <f>IFERROR(VLOOKUP($B803,'Tabelas auxiliares'!$A$65:$C$102,2,FALSE),"")</f>
        <v/>
      </c>
      <c r="H803" s="33" t="str">
        <f>IFERROR(VLOOKUP($B803,'Tabelas auxiliares'!$A$65:$C$102,3,FALSE),"")</f>
        <v/>
      </c>
      <c r="X803" s="33" t="str">
        <f t="shared" si="12"/>
        <v/>
      </c>
      <c r="Y803" s="33" t="str">
        <f>IF(T803="","",IF(AND(T803&lt;&gt;'Tabelas auxiliares'!$B$239,T803&lt;&gt;'Tabelas auxiliares'!$B$240),"FOLHA DE PESSOAL",IF(X803='Tabelas auxiliares'!$A$240,"CUSTEIO",IF(X803='Tabelas auxiliares'!$A$239,"INVESTIMENTO","ERRO - VERIFICAR"))))</f>
        <v/>
      </c>
      <c r="Z803" s="47"/>
    </row>
    <row r="804" spans="6:26" x14ac:dyDescent="0.25">
      <c r="F804" s="33" t="str">
        <f>IFERROR(VLOOKUP(D804,'Tabelas auxiliares'!$A$3:$B$61,2,FALSE),"")</f>
        <v/>
      </c>
      <c r="G804" s="33" t="str">
        <f>IFERROR(VLOOKUP($B804,'Tabelas auxiliares'!$A$65:$C$102,2,FALSE),"")</f>
        <v/>
      </c>
      <c r="H804" s="33" t="str">
        <f>IFERROR(VLOOKUP($B804,'Tabelas auxiliares'!$A$65:$C$102,3,FALSE),"")</f>
        <v/>
      </c>
      <c r="X804" s="33" t="str">
        <f t="shared" si="12"/>
        <v/>
      </c>
      <c r="Y804" s="33" t="str">
        <f>IF(T804="","",IF(AND(T804&lt;&gt;'Tabelas auxiliares'!$B$239,T804&lt;&gt;'Tabelas auxiliares'!$B$240),"FOLHA DE PESSOAL",IF(X804='Tabelas auxiliares'!$A$240,"CUSTEIO",IF(X804='Tabelas auxiliares'!$A$239,"INVESTIMENTO","ERRO - VERIFICAR"))))</f>
        <v/>
      </c>
      <c r="Z804" s="47"/>
    </row>
    <row r="805" spans="6:26" x14ac:dyDescent="0.25">
      <c r="F805" s="33" t="str">
        <f>IFERROR(VLOOKUP(D805,'Tabelas auxiliares'!$A$3:$B$61,2,FALSE),"")</f>
        <v/>
      </c>
      <c r="G805" s="33" t="str">
        <f>IFERROR(VLOOKUP($B805,'Tabelas auxiliares'!$A$65:$C$102,2,FALSE),"")</f>
        <v/>
      </c>
      <c r="H805" s="33" t="str">
        <f>IFERROR(VLOOKUP($B805,'Tabelas auxiliares'!$A$65:$C$102,3,FALSE),"")</f>
        <v/>
      </c>
      <c r="X805" s="33" t="str">
        <f t="shared" si="12"/>
        <v/>
      </c>
      <c r="Y805" s="33" t="str">
        <f>IF(T805="","",IF(AND(T805&lt;&gt;'Tabelas auxiliares'!$B$239,T805&lt;&gt;'Tabelas auxiliares'!$B$240),"FOLHA DE PESSOAL",IF(X805='Tabelas auxiliares'!$A$240,"CUSTEIO",IF(X805='Tabelas auxiliares'!$A$239,"INVESTIMENTO","ERRO - VERIFICAR"))))</f>
        <v/>
      </c>
      <c r="Z805" s="47"/>
    </row>
    <row r="806" spans="6:26" x14ac:dyDescent="0.25">
      <c r="F806" s="33" t="str">
        <f>IFERROR(VLOOKUP(D806,'Tabelas auxiliares'!$A$3:$B$61,2,FALSE),"")</f>
        <v/>
      </c>
      <c r="G806" s="33" t="str">
        <f>IFERROR(VLOOKUP($B806,'Tabelas auxiliares'!$A$65:$C$102,2,FALSE),"")</f>
        <v/>
      </c>
      <c r="H806" s="33" t="str">
        <f>IFERROR(VLOOKUP($B806,'Tabelas auxiliares'!$A$65:$C$102,3,FALSE),"")</f>
        <v/>
      </c>
      <c r="X806" s="33" t="str">
        <f t="shared" si="12"/>
        <v/>
      </c>
      <c r="Y806" s="33" t="str">
        <f>IF(T806="","",IF(AND(T806&lt;&gt;'Tabelas auxiliares'!$B$239,T806&lt;&gt;'Tabelas auxiliares'!$B$240),"FOLHA DE PESSOAL",IF(X806='Tabelas auxiliares'!$A$240,"CUSTEIO",IF(X806='Tabelas auxiliares'!$A$239,"INVESTIMENTO","ERRO - VERIFICAR"))))</f>
        <v/>
      </c>
      <c r="Z806" s="47"/>
    </row>
    <row r="807" spans="6:26" x14ac:dyDescent="0.25">
      <c r="F807" s="33" t="str">
        <f>IFERROR(VLOOKUP(D807,'Tabelas auxiliares'!$A$3:$B$61,2,FALSE),"")</f>
        <v/>
      </c>
      <c r="G807" s="33" t="str">
        <f>IFERROR(VLOOKUP($B807,'Tabelas auxiliares'!$A$65:$C$102,2,FALSE),"")</f>
        <v/>
      </c>
      <c r="H807" s="33" t="str">
        <f>IFERROR(VLOOKUP($B807,'Tabelas auxiliares'!$A$65:$C$102,3,FALSE),"")</f>
        <v/>
      </c>
      <c r="X807" s="33" t="str">
        <f t="shared" si="12"/>
        <v/>
      </c>
      <c r="Y807" s="33" t="str">
        <f>IF(T807="","",IF(AND(T807&lt;&gt;'Tabelas auxiliares'!$B$239,T807&lt;&gt;'Tabelas auxiliares'!$B$240),"FOLHA DE PESSOAL",IF(X807='Tabelas auxiliares'!$A$240,"CUSTEIO",IF(X807='Tabelas auxiliares'!$A$239,"INVESTIMENTO","ERRO - VERIFICAR"))))</f>
        <v/>
      </c>
      <c r="Z807" s="47"/>
    </row>
    <row r="808" spans="6:26" x14ac:dyDescent="0.25">
      <c r="F808" s="33" t="str">
        <f>IFERROR(VLOOKUP(D808,'Tabelas auxiliares'!$A$3:$B$61,2,FALSE),"")</f>
        <v/>
      </c>
      <c r="G808" s="33" t="str">
        <f>IFERROR(VLOOKUP($B808,'Tabelas auxiliares'!$A$65:$C$102,2,FALSE),"")</f>
        <v/>
      </c>
      <c r="H808" s="33" t="str">
        <f>IFERROR(VLOOKUP($B808,'Tabelas auxiliares'!$A$65:$C$102,3,FALSE),"")</f>
        <v/>
      </c>
      <c r="X808" s="33" t="str">
        <f t="shared" si="12"/>
        <v/>
      </c>
      <c r="Y808" s="33" t="str">
        <f>IF(T808="","",IF(AND(T808&lt;&gt;'Tabelas auxiliares'!$B$239,T808&lt;&gt;'Tabelas auxiliares'!$B$240),"FOLHA DE PESSOAL",IF(X808='Tabelas auxiliares'!$A$240,"CUSTEIO",IF(X808='Tabelas auxiliares'!$A$239,"INVESTIMENTO","ERRO - VERIFICAR"))))</f>
        <v/>
      </c>
      <c r="Z808" s="47"/>
    </row>
    <row r="809" spans="6:26" x14ac:dyDescent="0.25">
      <c r="F809" s="33" t="str">
        <f>IFERROR(VLOOKUP(D809,'Tabelas auxiliares'!$A$3:$B$61,2,FALSE),"")</f>
        <v/>
      </c>
      <c r="G809" s="33" t="str">
        <f>IFERROR(VLOOKUP($B809,'Tabelas auxiliares'!$A$65:$C$102,2,FALSE),"")</f>
        <v/>
      </c>
      <c r="H809" s="33" t="str">
        <f>IFERROR(VLOOKUP($B809,'Tabelas auxiliares'!$A$65:$C$102,3,FALSE),"")</f>
        <v/>
      </c>
      <c r="X809" s="33" t="str">
        <f t="shared" si="12"/>
        <v/>
      </c>
      <c r="Y809" s="33" t="str">
        <f>IF(T809="","",IF(AND(T809&lt;&gt;'Tabelas auxiliares'!$B$239,T809&lt;&gt;'Tabelas auxiliares'!$B$240),"FOLHA DE PESSOAL",IF(X809='Tabelas auxiliares'!$A$240,"CUSTEIO",IF(X809='Tabelas auxiliares'!$A$239,"INVESTIMENTO","ERRO - VERIFICAR"))))</f>
        <v/>
      </c>
      <c r="Z809" s="47"/>
    </row>
    <row r="810" spans="6:26" x14ac:dyDescent="0.25">
      <c r="F810" s="33" t="str">
        <f>IFERROR(VLOOKUP(D810,'Tabelas auxiliares'!$A$3:$B$61,2,FALSE),"")</f>
        <v/>
      </c>
      <c r="G810" s="33" t="str">
        <f>IFERROR(VLOOKUP($B810,'Tabelas auxiliares'!$A$65:$C$102,2,FALSE),"")</f>
        <v/>
      </c>
      <c r="H810" s="33" t="str">
        <f>IFERROR(VLOOKUP($B810,'Tabelas auxiliares'!$A$65:$C$102,3,FALSE),"")</f>
        <v/>
      </c>
      <c r="X810" s="33" t="str">
        <f t="shared" si="12"/>
        <v/>
      </c>
      <c r="Y810" s="33" t="str">
        <f>IF(T810="","",IF(AND(T810&lt;&gt;'Tabelas auxiliares'!$B$239,T810&lt;&gt;'Tabelas auxiliares'!$B$240),"FOLHA DE PESSOAL",IF(X810='Tabelas auxiliares'!$A$240,"CUSTEIO",IF(X810='Tabelas auxiliares'!$A$239,"INVESTIMENTO","ERRO - VERIFICAR"))))</f>
        <v/>
      </c>
      <c r="Z810" s="47"/>
    </row>
    <row r="811" spans="6:26" x14ac:dyDescent="0.25">
      <c r="F811" s="33" t="str">
        <f>IFERROR(VLOOKUP(D811,'Tabelas auxiliares'!$A$3:$B$61,2,FALSE),"")</f>
        <v/>
      </c>
      <c r="G811" s="33" t="str">
        <f>IFERROR(VLOOKUP($B811,'Tabelas auxiliares'!$A$65:$C$102,2,FALSE),"")</f>
        <v/>
      </c>
      <c r="H811" s="33" t="str">
        <f>IFERROR(VLOOKUP($B811,'Tabelas auxiliares'!$A$65:$C$102,3,FALSE),"")</f>
        <v/>
      </c>
      <c r="X811" s="33" t="str">
        <f t="shared" si="12"/>
        <v/>
      </c>
      <c r="Y811" s="33" t="str">
        <f>IF(T811="","",IF(AND(T811&lt;&gt;'Tabelas auxiliares'!$B$239,T811&lt;&gt;'Tabelas auxiliares'!$B$240),"FOLHA DE PESSOAL",IF(X811='Tabelas auxiliares'!$A$240,"CUSTEIO",IF(X811='Tabelas auxiliares'!$A$239,"INVESTIMENTO","ERRO - VERIFICAR"))))</f>
        <v/>
      </c>
      <c r="Z811" s="47"/>
    </row>
    <row r="812" spans="6:26" x14ac:dyDescent="0.25">
      <c r="F812" s="33" t="str">
        <f>IFERROR(VLOOKUP(D812,'Tabelas auxiliares'!$A$3:$B$61,2,FALSE),"")</f>
        <v/>
      </c>
      <c r="G812" s="33" t="str">
        <f>IFERROR(VLOOKUP($B812,'Tabelas auxiliares'!$A$65:$C$102,2,FALSE),"")</f>
        <v/>
      </c>
      <c r="H812" s="33" t="str">
        <f>IFERROR(VLOOKUP($B812,'Tabelas auxiliares'!$A$65:$C$102,3,FALSE),"")</f>
        <v/>
      </c>
      <c r="X812" s="33" t="str">
        <f t="shared" si="12"/>
        <v/>
      </c>
      <c r="Y812" s="33" t="str">
        <f>IF(T812="","",IF(AND(T812&lt;&gt;'Tabelas auxiliares'!$B$239,T812&lt;&gt;'Tabelas auxiliares'!$B$240),"FOLHA DE PESSOAL",IF(X812='Tabelas auxiliares'!$A$240,"CUSTEIO",IF(X812='Tabelas auxiliares'!$A$239,"INVESTIMENTO","ERRO - VERIFICAR"))))</f>
        <v/>
      </c>
      <c r="Z812" s="47"/>
    </row>
    <row r="813" spans="6:26" x14ac:dyDescent="0.25">
      <c r="F813" s="33" t="str">
        <f>IFERROR(VLOOKUP(D813,'Tabelas auxiliares'!$A$3:$B$61,2,FALSE),"")</f>
        <v/>
      </c>
      <c r="G813" s="33" t="str">
        <f>IFERROR(VLOOKUP($B813,'Tabelas auxiliares'!$A$65:$C$102,2,FALSE),"")</f>
        <v/>
      </c>
      <c r="H813" s="33" t="str">
        <f>IFERROR(VLOOKUP($B813,'Tabelas auxiliares'!$A$65:$C$102,3,FALSE),"")</f>
        <v/>
      </c>
      <c r="X813" s="33" t="str">
        <f t="shared" si="12"/>
        <v/>
      </c>
      <c r="Y813" s="33" t="str">
        <f>IF(T813="","",IF(AND(T813&lt;&gt;'Tabelas auxiliares'!$B$239,T813&lt;&gt;'Tabelas auxiliares'!$B$240),"FOLHA DE PESSOAL",IF(X813='Tabelas auxiliares'!$A$240,"CUSTEIO",IF(X813='Tabelas auxiliares'!$A$239,"INVESTIMENTO","ERRO - VERIFICAR"))))</f>
        <v/>
      </c>
      <c r="Z813" s="47"/>
    </row>
    <row r="814" spans="6:26" x14ac:dyDescent="0.25">
      <c r="F814" s="33" t="str">
        <f>IFERROR(VLOOKUP(D814,'Tabelas auxiliares'!$A$3:$B$61,2,FALSE),"")</f>
        <v/>
      </c>
      <c r="G814" s="33" t="str">
        <f>IFERROR(VLOOKUP($B814,'Tabelas auxiliares'!$A$65:$C$102,2,FALSE),"")</f>
        <v/>
      </c>
      <c r="H814" s="33" t="str">
        <f>IFERROR(VLOOKUP($B814,'Tabelas auxiliares'!$A$65:$C$102,3,FALSE),"")</f>
        <v/>
      </c>
      <c r="X814" s="33" t="str">
        <f t="shared" si="12"/>
        <v/>
      </c>
      <c r="Y814" s="33" t="str">
        <f>IF(T814="","",IF(AND(T814&lt;&gt;'Tabelas auxiliares'!$B$239,T814&lt;&gt;'Tabelas auxiliares'!$B$240),"FOLHA DE PESSOAL",IF(X814='Tabelas auxiliares'!$A$240,"CUSTEIO",IF(X814='Tabelas auxiliares'!$A$239,"INVESTIMENTO","ERRO - VERIFICAR"))))</f>
        <v/>
      </c>
      <c r="Z814" s="47"/>
    </row>
    <row r="815" spans="6:26" x14ac:dyDescent="0.25">
      <c r="F815" s="33" t="str">
        <f>IFERROR(VLOOKUP(D815,'Tabelas auxiliares'!$A$3:$B$61,2,FALSE),"")</f>
        <v/>
      </c>
      <c r="G815" s="33" t="str">
        <f>IFERROR(VLOOKUP($B815,'Tabelas auxiliares'!$A$65:$C$102,2,FALSE),"")</f>
        <v/>
      </c>
      <c r="H815" s="33" t="str">
        <f>IFERROR(VLOOKUP($B815,'Tabelas auxiliares'!$A$65:$C$102,3,FALSE),"")</f>
        <v/>
      </c>
      <c r="X815" s="33" t="str">
        <f t="shared" si="12"/>
        <v/>
      </c>
      <c r="Y815" s="33" t="str">
        <f>IF(T815="","",IF(AND(T815&lt;&gt;'Tabelas auxiliares'!$B$239,T815&lt;&gt;'Tabelas auxiliares'!$B$240),"FOLHA DE PESSOAL",IF(X815='Tabelas auxiliares'!$A$240,"CUSTEIO",IF(X815='Tabelas auxiliares'!$A$239,"INVESTIMENTO","ERRO - VERIFICAR"))))</f>
        <v/>
      </c>
      <c r="Z815" s="47"/>
    </row>
    <row r="816" spans="6:26" x14ac:dyDescent="0.25">
      <c r="F816" s="33" t="str">
        <f>IFERROR(VLOOKUP(D816,'Tabelas auxiliares'!$A$3:$B$61,2,FALSE),"")</f>
        <v/>
      </c>
      <c r="G816" s="33" t="str">
        <f>IFERROR(VLOOKUP($B816,'Tabelas auxiliares'!$A$65:$C$102,2,FALSE),"")</f>
        <v/>
      </c>
      <c r="H816" s="33" t="str">
        <f>IFERROR(VLOOKUP($B816,'Tabelas auxiliares'!$A$65:$C$102,3,FALSE),"")</f>
        <v/>
      </c>
      <c r="X816" s="33" t="str">
        <f t="shared" si="12"/>
        <v/>
      </c>
      <c r="Y816" s="33" t="str">
        <f>IF(T816="","",IF(AND(T816&lt;&gt;'Tabelas auxiliares'!$B$239,T816&lt;&gt;'Tabelas auxiliares'!$B$240),"FOLHA DE PESSOAL",IF(X816='Tabelas auxiliares'!$A$240,"CUSTEIO",IF(X816='Tabelas auxiliares'!$A$239,"INVESTIMENTO","ERRO - VERIFICAR"))))</f>
        <v/>
      </c>
      <c r="Z816" s="47"/>
    </row>
    <row r="817" spans="6:26" x14ac:dyDescent="0.25">
      <c r="F817" s="33" t="str">
        <f>IFERROR(VLOOKUP(D817,'Tabelas auxiliares'!$A$3:$B$61,2,FALSE),"")</f>
        <v/>
      </c>
      <c r="G817" s="33" t="str">
        <f>IFERROR(VLOOKUP($B817,'Tabelas auxiliares'!$A$65:$C$102,2,FALSE),"")</f>
        <v/>
      </c>
      <c r="H817" s="33" t="str">
        <f>IFERROR(VLOOKUP($B817,'Tabelas auxiliares'!$A$65:$C$102,3,FALSE),"")</f>
        <v/>
      </c>
      <c r="X817" s="33" t="str">
        <f t="shared" si="12"/>
        <v/>
      </c>
      <c r="Y817" s="33" t="str">
        <f>IF(T817="","",IF(AND(T817&lt;&gt;'Tabelas auxiliares'!$B$239,T817&lt;&gt;'Tabelas auxiliares'!$B$240),"FOLHA DE PESSOAL",IF(X817='Tabelas auxiliares'!$A$240,"CUSTEIO",IF(X817='Tabelas auxiliares'!$A$239,"INVESTIMENTO","ERRO - VERIFICAR"))))</f>
        <v/>
      </c>
      <c r="Z817" s="47"/>
    </row>
    <row r="818" spans="6:26" x14ac:dyDescent="0.25">
      <c r="F818" s="33" t="str">
        <f>IFERROR(VLOOKUP(D818,'Tabelas auxiliares'!$A$3:$B$61,2,FALSE),"")</f>
        <v/>
      </c>
      <c r="G818" s="33" t="str">
        <f>IFERROR(VLOOKUP($B818,'Tabelas auxiliares'!$A$65:$C$102,2,FALSE),"")</f>
        <v/>
      </c>
      <c r="H818" s="33" t="str">
        <f>IFERROR(VLOOKUP($B818,'Tabelas auxiliares'!$A$65:$C$102,3,FALSE),"")</f>
        <v/>
      </c>
      <c r="X818" s="33" t="str">
        <f t="shared" si="12"/>
        <v/>
      </c>
      <c r="Y818" s="33" t="str">
        <f>IF(T818="","",IF(AND(T818&lt;&gt;'Tabelas auxiliares'!$B$239,T818&lt;&gt;'Tabelas auxiliares'!$B$240),"FOLHA DE PESSOAL",IF(X818='Tabelas auxiliares'!$A$240,"CUSTEIO",IF(X818='Tabelas auxiliares'!$A$239,"INVESTIMENTO","ERRO - VERIFICAR"))))</f>
        <v/>
      </c>
      <c r="Z818" s="47"/>
    </row>
    <row r="819" spans="6:26" x14ac:dyDescent="0.25">
      <c r="F819" s="33" t="str">
        <f>IFERROR(VLOOKUP(D819,'Tabelas auxiliares'!$A$3:$B$61,2,FALSE),"")</f>
        <v/>
      </c>
      <c r="G819" s="33" t="str">
        <f>IFERROR(VLOOKUP($B819,'Tabelas auxiliares'!$A$65:$C$102,2,FALSE),"")</f>
        <v/>
      </c>
      <c r="H819" s="33" t="str">
        <f>IFERROR(VLOOKUP($B819,'Tabelas auxiliares'!$A$65:$C$102,3,FALSE),"")</f>
        <v/>
      </c>
      <c r="X819" s="33" t="str">
        <f t="shared" si="12"/>
        <v/>
      </c>
      <c r="Y819" s="33" t="str">
        <f>IF(T819="","",IF(AND(T819&lt;&gt;'Tabelas auxiliares'!$B$239,T819&lt;&gt;'Tabelas auxiliares'!$B$240),"FOLHA DE PESSOAL",IF(X819='Tabelas auxiliares'!$A$240,"CUSTEIO",IF(X819='Tabelas auxiliares'!$A$239,"INVESTIMENTO","ERRO - VERIFICAR"))))</f>
        <v/>
      </c>
      <c r="Z819" s="47"/>
    </row>
    <row r="820" spans="6:26" x14ac:dyDescent="0.25">
      <c r="F820" s="33" t="str">
        <f>IFERROR(VLOOKUP(D820,'Tabelas auxiliares'!$A$3:$B$61,2,FALSE),"")</f>
        <v/>
      </c>
      <c r="G820" s="33" t="str">
        <f>IFERROR(VLOOKUP($B820,'Tabelas auxiliares'!$A$65:$C$102,2,FALSE),"")</f>
        <v/>
      </c>
      <c r="H820" s="33" t="str">
        <f>IFERROR(VLOOKUP($B820,'Tabelas auxiliares'!$A$65:$C$102,3,FALSE),"")</f>
        <v/>
      </c>
      <c r="X820" s="33" t="str">
        <f t="shared" si="12"/>
        <v/>
      </c>
      <c r="Y820" s="33" t="str">
        <f>IF(T820="","",IF(AND(T820&lt;&gt;'Tabelas auxiliares'!$B$239,T820&lt;&gt;'Tabelas auxiliares'!$B$240),"FOLHA DE PESSOAL",IF(X820='Tabelas auxiliares'!$A$240,"CUSTEIO",IF(X820='Tabelas auxiliares'!$A$239,"INVESTIMENTO","ERRO - VERIFICAR"))))</f>
        <v/>
      </c>
      <c r="Z820" s="47"/>
    </row>
    <row r="821" spans="6:26" x14ac:dyDescent="0.25">
      <c r="F821" s="33" t="str">
        <f>IFERROR(VLOOKUP(D821,'Tabelas auxiliares'!$A$3:$B$61,2,FALSE),"")</f>
        <v/>
      </c>
      <c r="G821" s="33" t="str">
        <f>IFERROR(VLOOKUP($B821,'Tabelas auxiliares'!$A$65:$C$102,2,FALSE),"")</f>
        <v/>
      </c>
      <c r="H821" s="33" t="str">
        <f>IFERROR(VLOOKUP($B821,'Tabelas auxiliares'!$A$65:$C$102,3,FALSE),"")</f>
        <v/>
      </c>
      <c r="X821" s="33" t="str">
        <f t="shared" si="12"/>
        <v/>
      </c>
      <c r="Y821" s="33" t="str">
        <f>IF(T821="","",IF(AND(T821&lt;&gt;'Tabelas auxiliares'!$B$239,T821&lt;&gt;'Tabelas auxiliares'!$B$240),"FOLHA DE PESSOAL",IF(X821='Tabelas auxiliares'!$A$240,"CUSTEIO",IF(X821='Tabelas auxiliares'!$A$239,"INVESTIMENTO","ERRO - VERIFICAR"))))</f>
        <v/>
      </c>
      <c r="Z821" s="47"/>
    </row>
    <row r="822" spans="6:26" x14ac:dyDescent="0.25">
      <c r="F822" s="33" t="str">
        <f>IFERROR(VLOOKUP(D822,'Tabelas auxiliares'!$A$3:$B$61,2,FALSE),"")</f>
        <v/>
      </c>
      <c r="G822" s="33" t="str">
        <f>IFERROR(VLOOKUP($B822,'Tabelas auxiliares'!$A$65:$C$102,2,FALSE),"")</f>
        <v/>
      </c>
      <c r="H822" s="33" t="str">
        <f>IFERROR(VLOOKUP($B822,'Tabelas auxiliares'!$A$65:$C$102,3,FALSE),"")</f>
        <v/>
      </c>
      <c r="X822" s="33" t="str">
        <f t="shared" si="12"/>
        <v/>
      </c>
      <c r="Y822" s="33" t="str">
        <f>IF(T822="","",IF(AND(T822&lt;&gt;'Tabelas auxiliares'!$B$239,T822&lt;&gt;'Tabelas auxiliares'!$B$240),"FOLHA DE PESSOAL",IF(X822='Tabelas auxiliares'!$A$240,"CUSTEIO",IF(X822='Tabelas auxiliares'!$A$239,"INVESTIMENTO","ERRO - VERIFICAR"))))</f>
        <v/>
      </c>
      <c r="Z822" s="47"/>
    </row>
    <row r="823" spans="6:26" x14ac:dyDescent="0.25">
      <c r="F823" s="33" t="str">
        <f>IFERROR(VLOOKUP(D823,'Tabelas auxiliares'!$A$3:$B$61,2,FALSE),"")</f>
        <v/>
      </c>
      <c r="G823" s="33" t="str">
        <f>IFERROR(VLOOKUP($B823,'Tabelas auxiliares'!$A$65:$C$102,2,FALSE),"")</f>
        <v/>
      </c>
      <c r="H823" s="33" t="str">
        <f>IFERROR(VLOOKUP($B823,'Tabelas auxiliares'!$A$65:$C$102,3,FALSE),"")</f>
        <v/>
      </c>
      <c r="X823" s="33" t="str">
        <f t="shared" si="12"/>
        <v/>
      </c>
      <c r="Y823" s="33" t="str">
        <f>IF(T823="","",IF(AND(T823&lt;&gt;'Tabelas auxiliares'!$B$239,T823&lt;&gt;'Tabelas auxiliares'!$B$240),"FOLHA DE PESSOAL",IF(X823='Tabelas auxiliares'!$A$240,"CUSTEIO",IF(X823='Tabelas auxiliares'!$A$239,"INVESTIMENTO","ERRO - VERIFICAR"))))</f>
        <v/>
      </c>
      <c r="Z823" s="47"/>
    </row>
    <row r="824" spans="6:26" x14ac:dyDescent="0.25">
      <c r="F824" s="33" t="str">
        <f>IFERROR(VLOOKUP(D824,'Tabelas auxiliares'!$A$3:$B$61,2,FALSE),"")</f>
        <v/>
      </c>
      <c r="G824" s="33" t="str">
        <f>IFERROR(VLOOKUP($B824,'Tabelas auxiliares'!$A$65:$C$102,2,FALSE),"")</f>
        <v/>
      </c>
      <c r="H824" s="33" t="str">
        <f>IFERROR(VLOOKUP($B824,'Tabelas auxiliares'!$A$65:$C$102,3,FALSE),"")</f>
        <v/>
      </c>
      <c r="X824" s="33" t="str">
        <f t="shared" si="12"/>
        <v/>
      </c>
      <c r="Y824" s="33" t="str">
        <f>IF(T824="","",IF(AND(T824&lt;&gt;'Tabelas auxiliares'!$B$239,T824&lt;&gt;'Tabelas auxiliares'!$B$240),"FOLHA DE PESSOAL",IF(X824='Tabelas auxiliares'!$A$240,"CUSTEIO",IF(X824='Tabelas auxiliares'!$A$239,"INVESTIMENTO","ERRO - VERIFICAR"))))</f>
        <v/>
      </c>
      <c r="Z824" s="47"/>
    </row>
    <row r="825" spans="6:26" x14ac:dyDescent="0.25">
      <c r="F825" s="33" t="str">
        <f>IFERROR(VLOOKUP(D825,'Tabelas auxiliares'!$A$3:$B$61,2,FALSE),"")</f>
        <v/>
      </c>
      <c r="G825" s="33" t="str">
        <f>IFERROR(VLOOKUP($B825,'Tabelas auxiliares'!$A$65:$C$102,2,FALSE),"")</f>
        <v/>
      </c>
      <c r="H825" s="33" t="str">
        <f>IFERROR(VLOOKUP($B825,'Tabelas auxiliares'!$A$65:$C$102,3,FALSE),"")</f>
        <v/>
      </c>
      <c r="X825" s="33" t="str">
        <f t="shared" si="12"/>
        <v/>
      </c>
      <c r="Y825" s="33" t="str">
        <f>IF(T825="","",IF(AND(T825&lt;&gt;'Tabelas auxiliares'!$B$239,T825&lt;&gt;'Tabelas auxiliares'!$B$240),"FOLHA DE PESSOAL",IF(X825='Tabelas auxiliares'!$A$240,"CUSTEIO",IF(X825='Tabelas auxiliares'!$A$239,"INVESTIMENTO","ERRO - VERIFICAR"))))</f>
        <v/>
      </c>
      <c r="Z825" s="47"/>
    </row>
    <row r="826" spans="6:26" x14ac:dyDescent="0.25">
      <c r="F826" s="33" t="str">
        <f>IFERROR(VLOOKUP(D826,'Tabelas auxiliares'!$A$3:$B$61,2,FALSE),"")</f>
        <v/>
      </c>
      <c r="G826" s="33" t="str">
        <f>IFERROR(VLOOKUP($B826,'Tabelas auxiliares'!$A$65:$C$102,2,FALSE),"")</f>
        <v/>
      </c>
      <c r="H826" s="33" t="str">
        <f>IFERROR(VLOOKUP($B826,'Tabelas auxiliares'!$A$65:$C$102,3,FALSE),"")</f>
        <v/>
      </c>
      <c r="X826" s="33" t="str">
        <f t="shared" si="12"/>
        <v/>
      </c>
      <c r="Y826" s="33" t="str">
        <f>IF(T826="","",IF(AND(T826&lt;&gt;'Tabelas auxiliares'!$B$239,T826&lt;&gt;'Tabelas auxiliares'!$B$240),"FOLHA DE PESSOAL",IF(X826='Tabelas auxiliares'!$A$240,"CUSTEIO",IF(X826='Tabelas auxiliares'!$A$239,"INVESTIMENTO","ERRO - VERIFICAR"))))</f>
        <v/>
      </c>
      <c r="Z826" s="47"/>
    </row>
    <row r="827" spans="6:26" x14ac:dyDescent="0.25">
      <c r="F827" s="33" t="str">
        <f>IFERROR(VLOOKUP(D827,'Tabelas auxiliares'!$A$3:$B$61,2,FALSE),"")</f>
        <v/>
      </c>
      <c r="G827" s="33" t="str">
        <f>IFERROR(VLOOKUP($B827,'Tabelas auxiliares'!$A$65:$C$102,2,FALSE),"")</f>
        <v/>
      </c>
      <c r="H827" s="33" t="str">
        <f>IFERROR(VLOOKUP($B827,'Tabelas auxiliares'!$A$65:$C$102,3,FALSE),"")</f>
        <v/>
      </c>
      <c r="X827" s="33" t="str">
        <f t="shared" si="12"/>
        <v/>
      </c>
      <c r="Y827" s="33" t="str">
        <f>IF(T827="","",IF(AND(T827&lt;&gt;'Tabelas auxiliares'!$B$239,T827&lt;&gt;'Tabelas auxiliares'!$B$240),"FOLHA DE PESSOAL",IF(X827='Tabelas auxiliares'!$A$240,"CUSTEIO",IF(X827='Tabelas auxiliares'!$A$239,"INVESTIMENTO","ERRO - VERIFICAR"))))</f>
        <v/>
      </c>
      <c r="Z827" s="47"/>
    </row>
    <row r="828" spans="6:26" x14ac:dyDescent="0.25">
      <c r="F828" s="33" t="str">
        <f>IFERROR(VLOOKUP(D828,'Tabelas auxiliares'!$A$3:$B$61,2,FALSE),"")</f>
        <v/>
      </c>
      <c r="G828" s="33" t="str">
        <f>IFERROR(VLOOKUP($B828,'Tabelas auxiliares'!$A$65:$C$102,2,FALSE),"")</f>
        <v/>
      </c>
      <c r="H828" s="33" t="str">
        <f>IFERROR(VLOOKUP($B828,'Tabelas auxiliares'!$A$65:$C$102,3,FALSE),"")</f>
        <v/>
      </c>
      <c r="X828" s="33" t="str">
        <f t="shared" si="12"/>
        <v/>
      </c>
      <c r="Y828" s="33" t="str">
        <f>IF(T828="","",IF(AND(T828&lt;&gt;'Tabelas auxiliares'!$B$239,T828&lt;&gt;'Tabelas auxiliares'!$B$240),"FOLHA DE PESSOAL",IF(X828='Tabelas auxiliares'!$A$240,"CUSTEIO",IF(X828='Tabelas auxiliares'!$A$239,"INVESTIMENTO","ERRO - VERIFICAR"))))</f>
        <v/>
      </c>
      <c r="Z828" s="47"/>
    </row>
    <row r="829" spans="6:26" x14ac:dyDescent="0.25">
      <c r="F829" s="33" t="str">
        <f>IFERROR(VLOOKUP(D829,'Tabelas auxiliares'!$A$3:$B$61,2,FALSE),"")</f>
        <v/>
      </c>
      <c r="G829" s="33" t="str">
        <f>IFERROR(VLOOKUP($B829,'Tabelas auxiliares'!$A$65:$C$102,2,FALSE),"")</f>
        <v/>
      </c>
      <c r="H829" s="33" t="str">
        <f>IFERROR(VLOOKUP($B829,'Tabelas auxiliares'!$A$65:$C$102,3,FALSE),"")</f>
        <v/>
      </c>
      <c r="X829" s="33" t="str">
        <f t="shared" si="12"/>
        <v/>
      </c>
      <c r="Y829" s="33" t="str">
        <f>IF(T829="","",IF(AND(T829&lt;&gt;'Tabelas auxiliares'!$B$239,T829&lt;&gt;'Tabelas auxiliares'!$B$240),"FOLHA DE PESSOAL",IF(X829='Tabelas auxiliares'!$A$240,"CUSTEIO",IF(X829='Tabelas auxiliares'!$A$239,"INVESTIMENTO","ERRO - VERIFICAR"))))</f>
        <v/>
      </c>
      <c r="Z829" s="47"/>
    </row>
    <row r="830" spans="6:26" x14ac:dyDescent="0.25">
      <c r="F830" s="33" t="str">
        <f>IFERROR(VLOOKUP(D830,'Tabelas auxiliares'!$A$3:$B$61,2,FALSE),"")</f>
        <v/>
      </c>
      <c r="G830" s="33" t="str">
        <f>IFERROR(VLOOKUP($B830,'Tabelas auxiliares'!$A$65:$C$102,2,FALSE),"")</f>
        <v/>
      </c>
      <c r="H830" s="33" t="str">
        <f>IFERROR(VLOOKUP($B830,'Tabelas auxiliares'!$A$65:$C$102,3,FALSE),"")</f>
        <v/>
      </c>
      <c r="X830" s="33" t="str">
        <f t="shared" si="12"/>
        <v/>
      </c>
      <c r="Y830" s="33" t="str">
        <f>IF(T830="","",IF(AND(T830&lt;&gt;'Tabelas auxiliares'!$B$239,T830&lt;&gt;'Tabelas auxiliares'!$B$240),"FOLHA DE PESSOAL",IF(X830='Tabelas auxiliares'!$A$240,"CUSTEIO",IF(X830='Tabelas auxiliares'!$A$239,"INVESTIMENTO","ERRO - VERIFICAR"))))</f>
        <v/>
      </c>
      <c r="Z830" s="47"/>
    </row>
    <row r="831" spans="6:26" x14ac:dyDescent="0.25">
      <c r="F831" s="33" t="str">
        <f>IFERROR(VLOOKUP(D831,'Tabelas auxiliares'!$A$3:$B$61,2,FALSE),"")</f>
        <v/>
      </c>
      <c r="G831" s="33" t="str">
        <f>IFERROR(VLOOKUP($B831,'Tabelas auxiliares'!$A$65:$C$102,2,FALSE),"")</f>
        <v/>
      </c>
      <c r="H831" s="33" t="str">
        <f>IFERROR(VLOOKUP($B831,'Tabelas auxiliares'!$A$65:$C$102,3,FALSE),"")</f>
        <v/>
      </c>
      <c r="X831" s="33" t="str">
        <f t="shared" si="12"/>
        <v/>
      </c>
      <c r="Y831" s="33" t="str">
        <f>IF(T831="","",IF(AND(T831&lt;&gt;'Tabelas auxiliares'!$B$239,T831&lt;&gt;'Tabelas auxiliares'!$B$240),"FOLHA DE PESSOAL",IF(X831='Tabelas auxiliares'!$A$240,"CUSTEIO",IF(X831='Tabelas auxiliares'!$A$239,"INVESTIMENTO","ERRO - VERIFICAR"))))</f>
        <v/>
      </c>
      <c r="Z831" s="47"/>
    </row>
    <row r="832" spans="6:26" x14ac:dyDescent="0.25">
      <c r="F832" s="33" t="str">
        <f>IFERROR(VLOOKUP(D832,'Tabelas auxiliares'!$A$3:$B$61,2,FALSE),"")</f>
        <v/>
      </c>
      <c r="G832" s="33" t="str">
        <f>IFERROR(VLOOKUP($B832,'Tabelas auxiliares'!$A$65:$C$102,2,FALSE),"")</f>
        <v/>
      </c>
      <c r="H832" s="33" t="str">
        <f>IFERROR(VLOOKUP($B832,'Tabelas auxiliares'!$A$65:$C$102,3,FALSE),"")</f>
        <v/>
      </c>
      <c r="X832" s="33" t="str">
        <f t="shared" si="12"/>
        <v/>
      </c>
      <c r="Y832" s="33" t="str">
        <f>IF(T832="","",IF(AND(T832&lt;&gt;'Tabelas auxiliares'!$B$239,T832&lt;&gt;'Tabelas auxiliares'!$B$240),"FOLHA DE PESSOAL",IF(X832='Tabelas auxiliares'!$A$240,"CUSTEIO",IF(X832='Tabelas auxiliares'!$A$239,"INVESTIMENTO","ERRO - VERIFICAR"))))</f>
        <v/>
      </c>
      <c r="Z832" s="47"/>
    </row>
    <row r="833" spans="6:26" x14ac:dyDescent="0.25">
      <c r="F833" s="33" t="str">
        <f>IFERROR(VLOOKUP(D833,'Tabelas auxiliares'!$A$3:$B$61,2,FALSE),"")</f>
        <v/>
      </c>
      <c r="G833" s="33" t="str">
        <f>IFERROR(VLOOKUP($B833,'Tabelas auxiliares'!$A$65:$C$102,2,FALSE),"")</f>
        <v/>
      </c>
      <c r="H833" s="33" t="str">
        <f>IFERROR(VLOOKUP($B833,'Tabelas auxiliares'!$A$65:$C$102,3,FALSE),"")</f>
        <v/>
      </c>
      <c r="X833" s="33" t="str">
        <f t="shared" si="12"/>
        <v/>
      </c>
      <c r="Y833" s="33" t="str">
        <f>IF(T833="","",IF(AND(T833&lt;&gt;'Tabelas auxiliares'!$B$239,T833&lt;&gt;'Tabelas auxiliares'!$B$240),"FOLHA DE PESSOAL",IF(X833='Tabelas auxiliares'!$A$240,"CUSTEIO",IF(X833='Tabelas auxiliares'!$A$239,"INVESTIMENTO","ERRO - VERIFICAR"))))</f>
        <v/>
      </c>
      <c r="Z833" s="47"/>
    </row>
    <row r="834" spans="6:26" x14ac:dyDescent="0.25">
      <c r="F834" s="33" t="str">
        <f>IFERROR(VLOOKUP(D834,'Tabelas auxiliares'!$A$3:$B$61,2,FALSE),"")</f>
        <v/>
      </c>
      <c r="G834" s="33" t="str">
        <f>IFERROR(VLOOKUP($B834,'Tabelas auxiliares'!$A$65:$C$102,2,FALSE),"")</f>
        <v/>
      </c>
      <c r="H834" s="33" t="str">
        <f>IFERROR(VLOOKUP($B834,'Tabelas auxiliares'!$A$65:$C$102,3,FALSE),"")</f>
        <v/>
      </c>
      <c r="X834" s="33" t="str">
        <f t="shared" si="12"/>
        <v/>
      </c>
      <c r="Y834" s="33" t="str">
        <f>IF(T834="","",IF(AND(T834&lt;&gt;'Tabelas auxiliares'!$B$239,T834&lt;&gt;'Tabelas auxiliares'!$B$240),"FOLHA DE PESSOAL",IF(X834='Tabelas auxiliares'!$A$240,"CUSTEIO",IF(X834='Tabelas auxiliares'!$A$239,"INVESTIMENTO","ERRO - VERIFICAR"))))</f>
        <v/>
      </c>
      <c r="Z834" s="47"/>
    </row>
    <row r="835" spans="6:26" x14ac:dyDescent="0.25">
      <c r="F835" s="33" t="str">
        <f>IFERROR(VLOOKUP(D835,'Tabelas auxiliares'!$A$3:$B$61,2,FALSE),"")</f>
        <v/>
      </c>
      <c r="G835" s="33" t="str">
        <f>IFERROR(VLOOKUP($B835,'Tabelas auxiliares'!$A$65:$C$102,2,FALSE),"")</f>
        <v/>
      </c>
      <c r="H835" s="33" t="str">
        <f>IFERROR(VLOOKUP($B835,'Tabelas auxiliares'!$A$65:$C$102,3,FALSE),"")</f>
        <v/>
      </c>
      <c r="X835" s="33" t="str">
        <f t="shared" si="12"/>
        <v/>
      </c>
      <c r="Y835" s="33" t="str">
        <f>IF(T835="","",IF(AND(T835&lt;&gt;'Tabelas auxiliares'!$B$239,T835&lt;&gt;'Tabelas auxiliares'!$B$240),"FOLHA DE PESSOAL",IF(X835='Tabelas auxiliares'!$A$240,"CUSTEIO",IF(X835='Tabelas auxiliares'!$A$239,"INVESTIMENTO","ERRO - VERIFICAR"))))</f>
        <v/>
      </c>
      <c r="Z835" s="47"/>
    </row>
    <row r="836" spans="6:26" x14ac:dyDescent="0.25">
      <c r="F836" s="33" t="str">
        <f>IFERROR(VLOOKUP(D836,'Tabelas auxiliares'!$A$3:$B$61,2,FALSE),"")</f>
        <v/>
      </c>
      <c r="G836" s="33" t="str">
        <f>IFERROR(VLOOKUP($B836,'Tabelas auxiliares'!$A$65:$C$102,2,FALSE),"")</f>
        <v/>
      </c>
      <c r="H836" s="33" t="str">
        <f>IFERROR(VLOOKUP($B836,'Tabelas auxiliares'!$A$65:$C$102,3,FALSE),"")</f>
        <v/>
      </c>
      <c r="X836" s="33" t="str">
        <f t="shared" ref="X836:X899" si="13">LEFT(V836,1)</f>
        <v/>
      </c>
      <c r="Y836" s="33" t="str">
        <f>IF(T836="","",IF(AND(T836&lt;&gt;'Tabelas auxiliares'!$B$239,T836&lt;&gt;'Tabelas auxiliares'!$B$240),"FOLHA DE PESSOAL",IF(X836='Tabelas auxiliares'!$A$240,"CUSTEIO",IF(X836='Tabelas auxiliares'!$A$239,"INVESTIMENTO","ERRO - VERIFICAR"))))</f>
        <v/>
      </c>
      <c r="Z836" s="47"/>
    </row>
    <row r="837" spans="6:26" x14ac:dyDescent="0.25">
      <c r="F837" s="33" t="str">
        <f>IFERROR(VLOOKUP(D837,'Tabelas auxiliares'!$A$3:$B$61,2,FALSE),"")</f>
        <v/>
      </c>
      <c r="G837" s="33" t="str">
        <f>IFERROR(VLOOKUP($B837,'Tabelas auxiliares'!$A$65:$C$102,2,FALSE),"")</f>
        <v/>
      </c>
      <c r="H837" s="33" t="str">
        <f>IFERROR(VLOOKUP($B837,'Tabelas auxiliares'!$A$65:$C$102,3,FALSE),"")</f>
        <v/>
      </c>
      <c r="X837" s="33" t="str">
        <f t="shared" si="13"/>
        <v/>
      </c>
      <c r="Y837" s="33" t="str">
        <f>IF(T837="","",IF(AND(T837&lt;&gt;'Tabelas auxiliares'!$B$239,T837&lt;&gt;'Tabelas auxiliares'!$B$240),"FOLHA DE PESSOAL",IF(X837='Tabelas auxiliares'!$A$240,"CUSTEIO",IF(X837='Tabelas auxiliares'!$A$239,"INVESTIMENTO","ERRO - VERIFICAR"))))</f>
        <v/>
      </c>
      <c r="Z837" s="47"/>
    </row>
    <row r="838" spans="6:26" x14ac:dyDescent="0.25">
      <c r="F838" s="33" t="str">
        <f>IFERROR(VLOOKUP(D838,'Tabelas auxiliares'!$A$3:$B$61,2,FALSE),"")</f>
        <v/>
      </c>
      <c r="G838" s="33" t="str">
        <f>IFERROR(VLOOKUP($B838,'Tabelas auxiliares'!$A$65:$C$102,2,FALSE),"")</f>
        <v/>
      </c>
      <c r="H838" s="33" t="str">
        <f>IFERROR(VLOOKUP($B838,'Tabelas auxiliares'!$A$65:$C$102,3,FALSE),"")</f>
        <v/>
      </c>
      <c r="X838" s="33" t="str">
        <f t="shared" si="13"/>
        <v/>
      </c>
      <c r="Y838" s="33" t="str">
        <f>IF(T838="","",IF(AND(T838&lt;&gt;'Tabelas auxiliares'!$B$239,T838&lt;&gt;'Tabelas auxiliares'!$B$240),"FOLHA DE PESSOAL",IF(X838='Tabelas auxiliares'!$A$240,"CUSTEIO",IF(X838='Tabelas auxiliares'!$A$239,"INVESTIMENTO","ERRO - VERIFICAR"))))</f>
        <v/>
      </c>
      <c r="Z838" s="47"/>
    </row>
    <row r="839" spans="6:26" x14ac:dyDescent="0.25">
      <c r="F839" s="33" t="str">
        <f>IFERROR(VLOOKUP(D839,'Tabelas auxiliares'!$A$3:$B$61,2,FALSE),"")</f>
        <v/>
      </c>
      <c r="G839" s="33" t="str">
        <f>IFERROR(VLOOKUP($B839,'Tabelas auxiliares'!$A$65:$C$102,2,FALSE),"")</f>
        <v/>
      </c>
      <c r="H839" s="33" t="str">
        <f>IFERROR(VLOOKUP($B839,'Tabelas auxiliares'!$A$65:$C$102,3,FALSE),"")</f>
        <v/>
      </c>
      <c r="X839" s="33" t="str">
        <f t="shared" si="13"/>
        <v/>
      </c>
      <c r="Y839" s="33" t="str">
        <f>IF(T839="","",IF(AND(T839&lt;&gt;'Tabelas auxiliares'!$B$239,T839&lt;&gt;'Tabelas auxiliares'!$B$240),"FOLHA DE PESSOAL",IF(X839='Tabelas auxiliares'!$A$240,"CUSTEIO",IF(X839='Tabelas auxiliares'!$A$239,"INVESTIMENTO","ERRO - VERIFICAR"))))</f>
        <v/>
      </c>
      <c r="Z839" s="47"/>
    </row>
    <row r="840" spans="6:26" x14ac:dyDescent="0.25">
      <c r="F840" s="33" t="str">
        <f>IFERROR(VLOOKUP(D840,'Tabelas auxiliares'!$A$3:$B$61,2,FALSE),"")</f>
        <v/>
      </c>
      <c r="G840" s="33" t="str">
        <f>IFERROR(VLOOKUP($B840,'Tabelas auxiliares'!$A$65:$C$102,2,FALSE),"")</f>
        <v/>
      </c>
      <c r="H840" s="33" t="str">
        <f>IFERROR(VLOOKUP($B840,'Tabelas auxiliares'!$A$65:$C$102,3,FALSE),"")</f>
        <v/>
      </c>
      <c r="X840" s="33" t="str">
        <f t="shared" si="13"/>
        <v/>
      </c>
      <c r="Y840" s="33" t="str">
        <f>IF(T840="","",IF(AND(T840&lt;&gt;'Tabelas auxiliares'!$B$239,T840&lt;&gt;'Tabelas auxiliares'!$B$240),"FOLHA DE PESSOAL",IF(X840='Tabelas auxiliares'!$A$240,"CUSTEIO",IF(X840='Tabelas auxiliares'!$A$239,"INVESTIMENTO","ERRO - VERIFICAR"))))</f>
        <v/>
      </c>
      <c r="Z840" s="47"/>
    </row>
    <row r="841" spans="6:26" x14ac:dyDescent="0.25">
      <c r="F841" s="33" t="str">
        <f>IFERROR(VLOOKUP(D841,'Tabelas auxiliares'!$A$3:$B$61,2,FALSE),"")</f>
        <v/>
      </c>
      <c r="G841" s="33" t="str">
        <f>IFERROR(VLOOKUP($B841,'Tabelas auxiliares'!$A$65:$C$102,2,FALSE),"")</f>
        <v/>
      </c>
      <c r="H841" s="33" t="str">
        <f>IFERROR(VLOOKUP($B841,'Tabelas auxiliares'!$A$65:$C$102,3,FALSE),"")</f>
        <v/>
      </c>
      <c r="X841" s="33" t="str">
        <f t="shared" si="13"/>
        <v/>
      </c>
      <c r="Y841" s="33" t="str">
        <f>IF(T841="","",IF(AND(T841&lt;&gt;'Tabelas auxiliares'!$B$239,T841&lt;&gt;'Tabelas auxiliares'!$B$240),"FOLHA DE PESSOAL",IF(X841='Tabelas auxiliares'!$A$240,"CUSTEIO",IF(X841='Tabelas auxiliares'!$A$239,"INVESTIMENTO","ERRO - VERIFICAR"))))</f>
        <v/>
      </c>
      <c r="Z841" s="47"/>
    </row>
    <row r="842" spans="6:26" x14ac:dyDescent="0.25">
      <c r="F842" s="33" t="str">
        <f>IFERROR(VLOOKUP(D842,'Tabelas auxiliares'!$A$3:$B$61,2,FALSE),"")</f>
        <v/>
      </c>
      <c r="G842" s="33" t="str">
        <f>IFERROR(VLOOKUP($B842,'Tabelas auxiliares'!$A$65:$C$102,2,FALSE),"")</f>
        <v/>
      </c>
      <c r="H842" s="33" t="str">
        <f>IFERROR(VLOOKUP($B842,'Tabelas auxiliares'!$A$65:$C$102,3,FALSE),"")</f>
        <v/>
      </c>
      <c r="X842" s="33" t="str">
        <f t="shared" si="13"/>
        <v/>
      </c>
      <c r="Y842" s="33" t="str">
        <f>IF(T842="","",IF(AND(T842&lt;&gt;'Tabelas auxiliares'!$B$239,T842&lt;&gt;'Tabelas auxiliares'!$B$240),"FOLHA DE PESSOAL",IF(X842='Tabelas auxiliares'!$A$240,"CUSTEIO",IF(X842='Tabelas auxiliares'!$A$239,"INVESTIMENTO","ERRO - VERIFICAR"))))</f>
        <v/>
      </c>
      <c r="Z842" s="47"/>
    </row>
    <row r="843" spans="6:26" x14ac:dyDescent="0.25">
      <c r="F843" s="33" t="str">
        <f>IFERROR(VLOOKUP(D843,'Tabelas auxiliares'!$A$3:$B$61,2,FALSE),"")</f>
        <v/>
      </c>
      <c r="G843" s="33" t="str">
        <f>IFERROR(VLOOKUP($B843,'Tabelas auxiliares'!$A$65:$C$102,2,FALSE),"")</f>
        <v/>
      </c>
      <c r="H843" s="33" t="str">
        <f>IFERROR(VLOOKUP($B843,'Tabelas auxiliares'!$A$65:$C$102,3,FALSE),"")</f>
        <v/>
      </c>
      <c r="X843" s="33" t="str">
        <f t="shared" si="13"/>
        <v/>
      </c>
      <c r="Y843" s="33" t="str">
        <f>IF(T843="","",IF(AND(T843&lt;&gt;'Tabelas auxiliares'!$B$239,T843&lt;&gt;'Tabelas auxiliares'!$B$240),"FOLHA DE PESSOAL",IF(X843='Tabelas auxiliares'!$A$240,"CUSTEIO",IF(X843='Tabelas auxiliares'!$A$239,"INVESTIMENTO","ERRO - VERIFICAR"))))</f>
        <v/>
      </c>
      <c r="Z843" s="47"/>
    </row>
    <row r="844" spans="6:26" x14ac:dyDescent="0.25">
      <c r="F844" s="33" t="str">
        <f>IFERROR(VLOOKUP(D844,'Tabelas auxiliares'!$A$3:$B$61,2,FALSE),"")</f>
        <v/>
      </c>
      <c r="G844" s="33" t="str">
        <f>IFERROR(VLOOKUP($B844,'Tabelas auxiliares'!$A$65:$C$102,2,FALSE),"")</f>
        <v/>
      </c>
      <c r="H844" s="33" t="str">
        <f>IFERROR(VLOOKUP($B844,'Tabelas auxiliares'!$A$65:$C$102,3,FALSE),"")</f>
        <v/>
      </c>
      <c r="X844" s="33" t="str">
        <f t="shared" si="13"/>
        <v/>
      </c>
      <c r="Y844" s="33" t="str">
        <f>IF(T844="","",IF(AND(T844&lt;&gt;'Tabelas auxiliares'!$B$239,T844&lt;&gt;'Tabelas auxiliares'!$B$240),"FOLHA DE PESSOAL",IF(X844='Tabelas auxiliares'!$A$240,"CUSTEIO",IF(X844='Tabelas auxiliares'!$A$239,"INVESTIMENTO","ERRO - VERIFICAR"))))</f>
        <v/>
      </c>
      <c r="Z844" s="47"/>
    </row>
    <row r="845" spans="6:26" x14ac:dyDescent="0.25">
      <c r="F845" s="33" t="str">
        <f>IFERROR(VLOOKUP(D845,'Tabelas auxiliares'!$A$3:$B$61,2,FALSE),"")</f>
        <v/>
      </c>
      <c r="G845" s="33" t="str">
        <f>IFERROR(VLOOKUP($B845,'Tabelas auxiliares'!$A$65:$C$102,2,FALSE),"")</f>
        <v/>
      </c>
      <c r="H845" s="33" t="str">
        <f>IFERROR(VLOOKUP($B845,'Tabelas auxiliares'!$A$65:$C$102,3,FALSE),"")</f>
        <v/>
      </c>
      <c r="X845" s="33" t="str">
        <f t="shared" si="13"/>
        <v/>
      </c>
      <c r="Y845" s="33" t="str">
        <f>IF(T845="","",IF(AND(T845&lt;&gt;'Tabelas auxiliares'!$B$239,T845&lt;&gt;'Tabelas auxiliares'!$B$240),"FOLHA DE PESSOAL",IF(X845='Tabelas auxiliares'!$A$240,"CUSTEIO",IF(X845='Tabelas auxiliares'!$A$239,"INVESTIMENTO","ERRO - VERIFICAR"))))</f>
        <v/>
      </c>
      <c r="Z845" s="47"/>
    </row>
    <row r="846" spans="6:26" x14ac:dyDescent="0.25">
      <c r="F846" s="33" t="str">
        <f>IFERROR(VLOOKUP(D846,'Tabelas auxiliares'!$A$3:$B$61,2,FALSE),"")</f>
        <v/>
      </c>
      <c r="G846" s="33" t="str">
        <f>IFERROR(VLOOKUP($B846,'Tabelas auxiliares'!$A$65:$C$102,2,FALSE),"")</f>
        <v/>
      </c>
      <c r="H846" s="33" t="str">
        <f>IFERROR(VLOOKUP($B846,'Tabelas auxiliares'!$A$65:$C$102,3,FALSE),"")</f>
        <v/>
      </c>
      <c r="X846" s="33" t="str">
        <f t="shared" si="13"/>
        <v/>
      </c>
      <c r="Y846" s="33" t="str">
        <f>IF(T846="","",IF(AND(T846&lt;&gt;'Tabelas auxiliares'!$B$239,T846&lt;&gt;'Tabelas auxiliares'!$B$240),"FOLHA DE PESSOAL",IF(X846='Tabelas auxiliares'!$A$240,"CUSTEIO",IF(X846='Tabelas auxiliares'!$A$239,"INVESTIMENTO","ERRO - VERIFICAR"))))</f>
        <v/>
      </c>
      <c r="Z846" s="47"/>
    </row>
    <row r="847" spans="6:26" x14ac:dyDescent="0.25">
      <c r="F847" s="33" t="str">
        <f>IFERROR(VLOOKUP(D847,'Tabelas auxiliares'!$A$3:$B$61,2,FALSE),"")</f>
        <v/>
      </c>
      <c r="G847" s="33" t="str">
        <f>IFERROR(VLOOKUP($B847,'Tabelas auxiliares'!$A$65:$C$102,2,FALSE),"")</f>
        <v/>
      </c>
      <c r="H847" s="33" t="str">
        <f>IFERROR(VLOOKUP($B847,'Tabelas auxiliares'!$A$65:$C$102,3,FALSE),"")</f>
        <v/>
      </c>
      <c r="X847" s="33" t="str">
        <f t="shared" si="13"/>
        <v/>
      </c>
      <c r="Y847" s="33" t="str">
        <f>IF(T847="","",IF(AND(T847&lt;&gt;'Tabelas auxiliares'!$B$239,T847&lt;&gt;'Tabelas auxiliares'!$B$240),"FOLHA DE PESSOAL",IF(X847='Tabelas auxiliares'!$A$240,"CUSTEIO",IF(X847='Tabelas auxiliares'!$A$239,"INVESTIMENTO","ERRO - VERIFICAR"))))</f>
        <v/>
      </c>
      <c r="Z847" s="47"/>
    </row>
    <row r="848" spans="6:26" x14ac:dyDescent="0.25">
      <c r="F848" s="33" t="str">
        <f>IFERROR(VLOOKUP(D848,'Tabelas auxiliares'!$A$3:$B$61,2,FALSE),"")</f>
        <v/>
      </c>
      <c r="G848" s="33" t="str">
        <f>IFERROR(VLOOKUP($B848,'Tabelas auxiliares'!$A$65:$C$102,2,FALSE),"")</f>
        <v/>
      </c>
      <c r="H848" s="33" t="str">
        <f>IFERROR(VLOOKUP($B848,'Tabelas auxiliares'!$A$65:$C$102,3,FALSE),"")</f>
        <v/>
      </c>
      <c r="X848" s="33" t="str">
        <f t="shared" si="13"/>
        <v/>
      </c>
      <c r="Y848" s="33" t="str">
        <f>IF(T848="","",IF(AND(T848&lt;&gt;'Tabelas auxiliares'!$B$239,T848&lt;&gt;'Tabelas auxiliares'!$B$240),"FOLHA DE PESSOAL",IF(X848='Tabelas auxiliares'!$A$240,"CUSTEIO",IF(X848='Tabelas auxiliares'!$A$239,"INVESTIMENTO","ERRO - VERIFICAR"))))</f>
        <v/>
      </c>
      <c r="Z848" s="47"/>
    </row>
    <row r="849" spans="6:26" x14ac:dyDescent="0.25">
      <c r="F849" s="33" t="str">
        <f>IFERROR(VLOOKUP(D849,'Tabelas auxiliares'!$A$3:$B$61,2,FALSE),"")</f>
        <v/>
      </c>
      <c r="G849" s="33" t="str">
        <f>IFERROR(VLOOKUP($B849,'Tabelas auxiliares'!$A$65:$C$102,2,FALSE),"")</f>
        <v/>
      </c>
      <c r="H849" s="33" t="str">
        <f>IFERROR(VLOOKUP($B849,'Tabelas auxiliares'!$A$65:$C$102,3,FALSE),"")</f>
        <v/>
      </c>
      <c r="X849" s="33" t="str">
        <f t="shared" si="13"/>
        <v/>
      </c>
      <c r="Y849" s="33" t="str">
        <f>IF(T849="","",IF(AND(T849&lt;&gt;'Tabelas auxiliares'!$B$239,T849&lt;&gt;'Tabelas auxiliares'!$B$240),"FOLHA DE PESSOAL",IF(X849='Tabelas auxiliares'!$A$240,"CUSTEIO",IF(X849='Tabelas auxiliares'!$A$239,"INVESTIMENTO","ERRO - VERIFICAR"))))</f>
        <v/>
      </c>
      <c r="Z849" s="47"/>
    </row>
    <row r="850" spans="6:26" x14ac:dyDescent="0.25">
      <c r="F850" s="33" t="str">
        <f>IFERROR(VLOOKUP(D850,'Tabelas auxiliares'!$A$3:$B$61,2,FALSE),"")</f>
        <v/>
      </c>
      <c r="G850" s="33" t="str">
        <f>IFERROR(VLOOKUP($B850,'Tabelas auxiliares'!$A$65:$C$102,2,FALSE),"")</f>
        <v/>
      </c>
      <c r="H850" s="33" t="str">
        <f>IFERROR(VLOOKUP($B850,'Tabelas auxiliares'!$A$65:$C$102,3,FALSE),"")</f>
        <v/>
      </c>
      <c r="X850" s="33" t="str">
        <f t="shared" si="13"/>
        <v/>
      </c>
      <c r="Y850" s="33" t="str">
        <f>IF(T850="","",IF(AND(T850&lt;&gt;'Tabelas auxiliares'!$B$239,T850&lt;&gt;'Tabelas auxiliares'!$B$240),"FOLHA DE PESSOAL",IF(X850='Tabelas auxiliares'!$A$240,"CUSTEIO",IF(X850='Tabelas auxiliares'!$A$239,"INVESTIMENTO","ERRO - VERIFICAR"))))</f>
        <v/>
      </c>
      <c r="Z850" s="47"/>
    </row>
    <row r="851" spans="6:26" x14ac:dyDescent="0.25">
      <c r="F851" s="33" t="str">
        <f>IFERROR(VLOOKUP(D851,'Tabelas auxiliares'!$A$3:$B$61,2,FALSE),"")</f>
        <v/>
      </c>
      <c r="G851" s="33" t="str">
        <f>IFERROR(VLOOKUP($B851,'Tabelas auxiliares'!$A$65:$C$102,2,FALSE),"")</f>
        <v/>
      </c>
      <c r="H851" s="33" t="str">
        <f>IFERROR(VLOOKUP($B851,'Tabelas auxiliares'!$A$65:$C$102,3,FALSE),"")</f>
        <v/>
      </c>
      <c r="X851" s="33" t="str">
        <f t="shared" si="13"/>
        <v/>
      </c>
      <c r="Y851" s="33" t="str">
        <f>IF(T851="","",IF(AND(T851&lt;&gt;'Tabelas auxiliares'!$B$239,T851&lt;&gt;'Tabelas auxiliares'!$B$240),"FOLHA DE PESSOAL",IF(X851='Tabelas auxiliares'!$A$240,"CUSTEIO",IF(X851='Tabelas auxiliares'!$A$239,"INVESTIMENTO","ERRO - VERIFICAR"))))</f>
        <v/>
      </c>
      <c r="Z851" s="47"/>
    </row>
    <row r="852" spans="6:26" x14ac:dyDescent="0.25">
      <c r="F852" s="33" t="str">
        <f>IFERROR(VLOOKUP(D852,'Tabelas auxiliares'!$A$3:$B$61,2,FALSE),"")</f>
        <v/>
      </c>
      <c r="G852" s="33" t="str">
        <f>IFERROR(VLOOKUP($B852,'Tabelas auxiliares'!$A$65:$C$102,2,FALSE),"")</f>
        <v/>
      </c>
      <c r="H852" s="33" t="str">
        <f>IFERROR(VLOOKUP($B852,'Tabelas auxiliares'!$A$65:$C$102,3,FALSE),"")</f>
        <v/>
      </c>
      <c r="X852" s="33" t="str">
        <f t="shared" si="13"/>
        <v/>
      </c>
      <c r="Y852" s="33" t="str">
        <f>IF(T852="","",IF(AND(T852&lt;&gt;'Tabelas auxiliares'!$B$239,T852&lt;&gt;'Tabelas auxiliares'!$B$240),"FOLHA DE PESSOAL",IF(X852='Tabelas auxiliares'!$A$240,"CUSTEIO",IF(X852='Tabelas auxiliares'!$A$239,"INVESTIMENTO","ERRO - VERIFICAR"))))</f>
        <v/>
      </c>
      <c r="Z852" s="47"/>
    </row>
    <row r="853" spans="6:26" x14ac:dyDescent="0.25">
      <c r="F853" s="33" t="str">
        <f>IFERROR(VLOOKUP(D853,'Tabelas auxiliares'!$A$3:$B$61,2,FALSE),"")</f>
        <v/>
      </c>
      <c r="G853" s="33" t="str">
        <f>IFERROR(VLOOKUP($B853,'Tabelas auxiliares'!$A$65:$C$102,2,FALSE),"")</f>
        <v/>
      </c>
      <c r="H853" s="33" t="str">
        <f>IFERROR(VLOOKUP($B853,'Tabelas auxiliares'!$A$65:$C$102,3,FALSE),"")</f>
        <v/>
      </c>
      <c r="X853" s="33" t="str">
        <f t="shared" si="13"/>
        <v/>
      </c>
      <c r="Y853" s="33" t="str">
        <f>IF(T853="","",IF(AND(T853&lt;&gt;'Tabelas auxiliares'!$B$239,T853&lt;&gt;'Tabelas auxiliares'!$B$240),"FOLHA DE PESSOAL",IF(X853='Tabelas auxiliares'!$A$240,"CUSTEIO",IF(X853='Tabelas auxiliares'!$A$239,"INVESTIMENTO","ERRO - VERIFICAR"))))</f>
        <v/>
      </c>
      <c r="Z853" s="47"/>
    </row>
    <row r="854" spans="6:26" x14ac:dyDescent="0.25">
      <c r="F854" s="33" t="str">
        <f>IFERROR(VLOOKUP(D854,'Tabelas auxiliares'!$A$3:$B$61,2,FALSE),"")</f>
        <v/>
      </c>
      <c r="G854" s="33" t="str">
        <f>IFERROR(VLOOKUP($B854,'Tabelas auxiliares'!$A$65:$C$102,2,FALSE),"")</f>
        <v/>
      </c>
      <c r="H854" s="33" t="str">
        <f>IFERROR(VLOOKUP($B854,'Tabelas auxiliares'!$A$65:$C$102,3,FALSE),"")</f>
        <v/>
      </c>
      <c r="X854" s="33" t="str">
        <f t="shared" si="13"/>
        <v/>
      </c>
      <c r="Y854" s="33" t="str">
        <f>IF(T854="","",IF(AND(T854&lt;&gt;'Tabelas auxiliares'!$B$239,T854&lt;&gt;'Tabelas auxiliares'!$B$240),"FOLHA DE PESSOAL",IF(X854='Tabelas auxiliares'!$A$240,"CUSTEIO",IF(X854='Tabelas auxiliares'!$A$239,"INVESTIMENTO","ERRO - VERIFICAR"))))</f>
        <v/>
      </c>
      <c r="Z854" s="47"/>
    </row>
    <row r="855" spans="6:26" x14ac:dyDescent="0.25">
      <c r="F855" s="33" t="str">
        <f>IFERROR(VLOOKUP(D855,'Tabelas auxiliares'!$A$3:$B$61,2,FALSE),"")</f>
        <v/>
      </c>
      <c r="G855" s="33" t="str">
        <f>IFERROR(VLOOKUP($B855,'Tabelas auxiliares'!$A$65:$C$102,2,FALSE),"")</f>
        <v/>
      </c>
      <c r="H855" s="33" t="str">
        <f>IFERROR(VLOOKUP($B855,'Tabelas auxiliares'!$A$65:$C$102,3,FALSE),"")</f>
        <v/>
      </c>
      <c r="X855" s="33" t="str">
        <f t="shared" si="13"/>
        <v/>
      </c>
      <c r="Y855" s="33" t="str">
        <f>IF(T855="","",IF(AND(T855&lt;&gt;'Tabelas auxiliares'!$B$239,T855&lt;&gt;'Tabelas auxiliares'!$B$240),"FOLHA DE PESSOAL",IF(X855='Tabelas auxiliares'!$A$240,"CUSTEIO",IF(X855='Tabelas auxiliares'!$A$239,"INVESTIMENTO","ERRO - VERIFICAR"))))</f>
        <v/>
      </c>
      <c r="Z855" s="47"/>
    </row>
    <row r="856" spans="6:26" x14ac:dyDescent="0.25">
      <c r="F856" s="33" t="str">
        <f>IFERROR(VLOOKUP(D856,'Tabelas auxiliares'!$A$3:$B$61,2,FALSE),"")</f>
        <v/>
      </c>
      <c r="G856" s="33" t="str">
        <f>IFERROR(VLOOKUP($B856,'Tabelas auxiliares'!$A$65:$C$102,2,FALSE),"")</f>
        <v/>
      </c>
      <c r="H856" s="33" t="str">
        <f>IFERROR(VLOOKUP($B856,'Tabelas auxiliares'!$A$65:$C$102,3,FALSE),"")</f>
        <v/>
      </c>
      <c r="X856" s="33" t="str">
        <f t="shared" si="13"/>
        <v/>
      </c>
      <c r="Y856" s="33" t="str">
        <f>IF(T856="","",IF(AND(T856&lt;&gt;'Tabelas auxiliares'!$B$239,T856&lt;&gt;'Tabelas auxiliares'!$B$240),"FOLHA DE PESSOAL",IF(X856='Tabelas auxiliares'!$A$240,"CUSTEIO",IF(X856='Tabelas auxiliares'!$A$239,"INVESTIMENTO","ERRO - VERIFICAR"))))</f>
        <v/>
      </c>
      <c r="Z856" s="47"/>
    </row>
    <row r="857" spans="6:26" x14ac:dyDescent="0.25">
      <c r="F857" s="33" t="str">
        <f>IFERROR(VLOOKUP(D857,'Tabelas auxiliares'!$A$3:$B$61,2,FALSE),"")</f>
        <v/>
      </c>
      <c r="G857" s="33" t="str">
        <f>IFERROR(VLOOKUP($B857,'Tabelas auxiliares'!$A$65:$C$102,2,FALSE),"")</f>
        <v/>
      </c>
      <c r="H857" s="33" t="str">
        <f>IFERROR(VLOOKUP($B857,'Tabelas auxiliares'!$A$65:$C$102,3,FALSE),"")</f>
        <v/>
      </c>
      <c r="X857" s="33" t="str">
        <f t="shared" si="13"/>
        <v/>
      </c>
      <c r="Y857" s="33" t="str">
        <f>IF(T857="","",IF(AND(T857&lt;&gt;'Tabelas auxiliares'!$B$239,T857&lt;&gt;'Tabelas auxiliares'!$B$240),"FOLHA DE PESSOAL",IF(X857='Tabelas auxiliares'!$A$240,"CUSTEIO",IF(X857='Tabelas auxiliares'!$A$239,"INVESTIMENTO","ERRO - VERIFICAR"))))</f>
        <v/>
      </c>
      <c r="Z857" s="47"/>
    </row>
    <row r="858" spans="6:26" x14ac:dyDescent="0.25">
      <c r="F858" s="33" t="str">
        <f>IFERROR(VLOOKUP(D858,'Tabelas auxiliares'!$A$3:$B$61,2,FALSE),"")</f>
        <v/>
      </c>
      <c r="G858" s="33" t="str">
        <f>IFERROR(VLOOKUP($B858,'Tabelas auxiliares'!$A$65:$C$102,2,FALSE),"")</f>
        <v/>
      </c>
      <c r="H858" s="33" t="str">
        <f>IFERROR(VLOOKUP($B858,'Tabelas auxiliares'!$A$65:$C$102,3,FALSE),"")</f>
        <v/>
      </c>
      <c r="X858" s="33" t="str">
        <f t="shared" si="13"/>
        <v/>
      </c>
      <c r="Y858" s="33" t="str">
        <f>IF(T858="","",IF(AND(T858&lt;&gt;'Tabelas auxiliares'!$B$239,T858&lt;&gt;'Tabelas auxiliares'!$B$240),"FOLHA DE PESSOAL",IF(X858='Tabelas auxiliares'!$A$240,"CUSTEIO",IF(X858='Tabelas auxiliares'!$A$239,"INVESTIMENTO","ERRO - VERIFICAR"))))</f>
        <v/>
      </c>
      <c r="Z858" s="47"/>
    </row>
    <row r="859" spans="6:26" x14ac:dyDescent="0.25">
      <c r="F859" s="33" t="str">
        <f>IFERROR(VLOOKUP(D859,'Tabelas auxiliares'!$A$3:$B$61,2,FALSE),"")</f>
        <v/>
      </c>
      <c r="G859" s="33" t="str">
        <f>IFERROR(VLOOKUP($B859,'Tabelas auxiliares'!$A$65:$C$102,2,FALSE),"")</f>
        <v/>
      </c>
      <c r="H859" s="33" t="str">
        <f>IFERROR(VLOOKUP($B859,'Tabelas auxiliares'!$A$65:$C$102,3,FALSE),"")</f>
        <v/>
      </c>
      <c r="X859" s="33" t="str">
        <f t="shared" si="13"/>
        <v/>
      </c>
      <c r="Y859" s="33" t="str">
        <f>IF(T859="","",IF(AND(T859&lt;&gt;'Tabelas auxiliares'!$B$239,T859&lt;&gt;'Tabelas auxiliares'!$B$240),"FOLHA DE PESSOAL",IF(X859='Tabelas auxiliares'!$A$240,"CUSTEIO",IF(X859='Tabelas auxiliares'!$A$239,"INVESTIMENTO","ERRO - VERIFICAR"))))</f>
        <v/>
      </c>
      <c r="Z859" s="47"/>
    </row>
    <row r="860" spans="6:26" x14ac:dyDescent="0.25">
      <c r="F860" s="33" t="str">
        <f>IFERROR(VLOOKUP(D860,'Tabelas auxiliares'!$A$3:$B$61,2,FALSE),"")</f>
        <v/>
      </c>
      <c r="G860" s="33" t="str">
        <f>IFERROR(VLOOKUP($B860,'Tabelas auxiliares'!$A$65:$C$102,2,FALSE),"")</f>
        <v/>
      </c>
      <c r="H860" s="33" t="str">
        <f>IFERROR(VLOOKUP($B860,'Tabelas auxiliares'!$A$65:$C$102,3,FALSE),"")</f>
        <v/>
      </c>
      <c r="X860" s="33" t="str">
        <f t="shared" si="13"/>
        <v/>
      </c>
      <c r="Y860" s="33" t="str">
        <f>IF(T860="","",IF(AND(T860&lt;&gt;'Tabelas auxiliares'!$B$239,T860&lt;&gt;'Tabelas auxiliares'!$B$240),"FOLHA DE PESSOAL",IF(X860='Tabelas auxiliares'!$A$240,"CUSTEIO",IF(X860='Tabelas auxiliares'!$A$239,"INVESTIMENTO","ERRO - VERIFICAR"))))</f>
        <v/>
      </c>
      <c r="Z860" s="47"/>
    </row>
    <row r="861" spans="6:26" x14ac:dyDescent="0.25">
      <c r="F861" s="33" t="str">
        <f>IFERROR(VLOOKUP(D861,'Tabelas auxiliares'!$A$3:$B$61,2,FALSE),"")</f>
        <v/>
      </c>
      <c r="G861" s="33" t="str">
        <f>IFERROR(VLOOKUP($B861,'Tabelas auxiliares'!$A$65:$C$102,2,FALSE),"")</f>
        <v/>
      </c>
      <c r="H861" s="33" t="str">
        <f>IFERROR(VLOOKUP($B861,'Tabelas auxiliares'!$A$65:$C$102,3,FALSE),"")</f>
        <v/>
      </c>
      <c r="X861" s="33" t="str">
        <f t="shared" si="13"/>
        <v/>
      </c>
      <c r="Y861" s="33" t="str">
        <f>IF(T861="","",IF(AND(T861&lt;&gt;'Tabelas auxiliares'!$B$239,T861&lt;&gt;'Tabelas auxiliares'!$B$240),"FOLHA DE PESSOAL",IF(X861='Tabelas auxiliares'!$A$240,"CUSTEIO",IF(X861='Tabelas auxiliares'!$A$239,"INVESTIMENTO","ERRO - VERIFICAR"))))</f>
        <v/>
      </c>
      <c r="Z861" s="47"/>
    </row>
    <row r="862" spans="6:26" x14ac:dyDescent="0.25">
      <c r="F862" s="33" t="str">
        <f>IFERROR(VLOOKUP(D862,'Tabelas auxiliares'!$A$3:$B$61,2,FALSE),"")</f>
        <v/>
      </c>
      <c r="G862" s="33" t="str">
        <f>IFERROR(VLOOKUP($B862,'Tabelas auxiliares'!$A$65:$C$102,2,FALSE),"")</f>
        <v/>
      </c>
      <c r="H862" s="33" t="str">
        <f>IFERROR(VLOOKUP($B862,'Tabelas auxiliares'!$A$65:$C$102,3,FALSE),"")</f>
        <v/>
      </c>
      <c r="X862" s="33" t="str">
        <f t="shared" si="13"/>
        <v/>
      </c>
      <c r="Y862" s="33" t="str">
        <f>IF(T862="","",IF(AND(T862&lt;&gt;'Tabelas auxiliares'!$B$239,T862&lt;&gt;'Tabelas auxiliares'!$B$240),"FOLHA DE PESSOAL",IF(X862='Tabelas auxiliares'!$A$240,"CUSTEIO",IF(X862='Tabelas auxiliares'!$A$239,"INVESTIMENTO","ERRO - VERIFICAR"))))</f>
        <v/>
      </c>
      <c r="Z862" s="47"/>
    </row>
    <row r="863" spans="6:26" x14ac:dyDescent="0.25">
      <c r="F863" s="33" t="str">
        <f>IFERROR(VLOOKUP(D863,'Tabelas auxiliares'!$A$3:$B$61,2,FALSE),"")</f>
        <v/>
      </c>
      <c r="G863" s="33" t="str">
        <f>IFERROR(VLOOKUP($B863,'Tabelas auxiliares'!$A$65:$C$102,2,FALSE),"")</f>
        <v/>
      </c>
      <c r="H863" s="33" t="str">
        <f>IFERROR(VLOOKUP($B863,'Tabelas auxiliares'!$A$65:$C$102,3,FALSE),"")</f>
        <v/>
      </c>
      <c r="X863" s="33" t="str">
        <f t="shared" si="13"/>
        <v/>
      </c>
      <c r="Y863" s="33" t="str">
        <f>IF(T863="","",IF(AND(T863&lt;&gt;'Tabelas auxiliares'!$B$239,T863&lt;&gt;'Tabelas auxiliares'!$B$240),"FOLHA DE PESSOAL",IF(X863='Tabelas auxiliares'!$A$240,"CUSTEIO",IF(X863='Tabelas auxiliares'!$A$239,"INVESTIMENTO","ERRO - VERIFICAR"))))</f>
        <v/>
      </c>
      <c r="Z863" s="47"/>
    </row>
    <row r="864" spans="6:26" x14ac:dyDescent="0.25">
      <c r="F864" s="33" t="str">
        <f>IFERROR(VLOOKUP(D864,'Tabelas auxiliares'!$A$3:$B$61,2,FALSE),"")</f>
        <v/>
      </c>
      <c r="G864" s="33" t="str">
        <f>IFERROR(VLOOKUP($B864,'Tabelas auxiliares'!$A$65:$C$102,2,FALSE),"")</f>
        <v/>
      </c>
      <c r="H864" s="33" t="str">
        <f>IFERROR(VLOOKUP($B864,'Tabelas auxiliares'!$A$65:$C$102,3,FALSE),"")</f>
        <v/>
      </c>
      <c r="X864" s="33" t="str">
        <f t="shared" si="13"/>
        <v/>
      </c>
      <c r="Y864" s="33" t="str">
        <f>IF(T864="","",IF(AND(T864&lt;&gt;'Tabelas auxiliares'!$B$239,T864&lt;&gt;'Tabelas auxiliares'!$B$240),"FOLHA DE PESSOAL",IF(X864='Tabelas auxiliares'!$A$240,"CUSTEIO",IF(X864='Tabelas auxiliares'!$A$239,"INVESTIMENTO","ERRO - VERIFICAR"))))</f>
        <v/>
      </c>
      <c r="Z864" s="47"/>
    </row>
    <row r="865" spans="6:26" x14ac:dyDescent="0.25">
      <c r="F865" s="33" t="str">
        <f>IFERROR(VLOOKUP(D865,'Tabelas auxiliares'!$A$3:$B$61,2,FALSE),"")</f>
        <v/>
      </c>
      <c r="G865" s="33" t="str">
        <f>IFERROR(VLOOKUP($B865,'Tabelas auxiliares'!$A$65:$C$102,2,FALSE),"")</f>
        <v/>
      </c>
      <c r="H865" s="33" t="str">
        <f>IFERROR(VLOOKUP($B865,'Tabelas auxiliares'!$A$65:$C$102,3,FALSE),"")</f>
        <v/>
      </c>
      <c r="X865" s="33" t="str">
        <f t="shared" si="13"/>
        <v/>
      </c>
      <c r="Y865" s="33" t="str">
        <f>IF(T865="","",IF(AND(T865&lt;&gt;'Tabelas auxiliares'!$B$239,T865&lt;&gt;'Tabelas auxiliares'!$B$240),"FOLHA DE PESSOAL",IF(X865='Tabelas auxiliares'!$A$240,"CUSTEIO",IF(X865='Tabelas auxiliares'!$A$239,"INVESTIMENTO","ERRO - VERIFICAR"))))</f>
        <v/>
      </c>
      <c r="Z865" s="47"/>
    </row>
    <row r="866" spans="6:26" x14ac:dyDescent="0.25">
      <c r="F866" s="33" t="str">
        <f>IFERROR(VLOOKUP(D866,'Tabelas auxiliares'!$A$3:$B$61,2,FALSE),"")</f>
        <v/>
      </c>
      <c r="G866" s="33" t="str">
        <f>IFERROR(VLOOKUP($B866,'Tabelas auxiliares'!$A$65:$C$102,2,FALSE),"")</f>
        <v/>
      </c>
      <c r="H866" s="33" t="str">
        <f>IFERROR(VLOOKUP($B866,'Tabelas auxiliares'!$A$65:$C$102,3,FALSE),"")</f>
        <v/>
      </c>
      <c r="X866" s="33" t="str">
        <f t="shared" si="13"/>
        <v/>
      </c>
      <c r="Y866" s="33" t="str">
        <f>IF(T866="","",IF(AND(T866&lt;&gt;'Tabelas auxiliares'!$B$239,T866&lt;&gt;'Tabelas auxiliares'!$B$240),"FOLHA DE PESSOAL",IF(X866='Tabelas auxiliares'!$A$240,"CUSTEIO",IF(X866='Tabelas auxiliares'!$A$239,"INVESTIMENTO","ERRO - VERIFICAR"))))</f>
        <v/>
      </c>
      <c r="Z866" s="47"/>
    </row>
    <row r="867" spans="6:26" x14ac:dyDescent="0.25">
      <c r="F867" s="33" t="str">
        <f>IFERROR(VLOOKUP(D867,'Tabelas auxiliares'!$A$3:$B$61,2,FALSE),"")</f>
        <v/>
      </c>
      <c r="G867" s="33" t="str">
        <f>IFERROR(VLOOKUP($B867,'Tabelas auxiliares'!$A$65:$C$102,2,FALSE),"")</f>
        <v/>
      </c>
      <c r="H867" s="33" t="str">
        <f>IFERROR(VLOOKUP($B867,'Tabelas auxiliares'!$A$65:$C$102,3,FALSE),"")</f>
        <v/>
      </c>
      <c r="X867" s="33" t="str">
        <f t="shared" si="13"/>
        <v/>
      </c>
      <c r="Y867" s="33" t="str">
        <f>IF(T867="","",IF(AND(T867&lt;&gt;'Tabelas auxiliares'!$B$239,T867&lt;&gt;'Tabelas auxiliares'!$B$240),"FOLHA DE PESSOAL",IF(X867='Tabelas auxiliares'!$A$240,"CUSTEIO",IF(X867='Tabelas auxiliares'!$A$239,"INVESTIMENTO","ERRO - VERIFICAR"))))</f>
        <v/>
      </c>
      <c r="Z867" s="47"/>
    </row>
    <row r="868" spans="6:26" x14ac:dyDescent="0.25">
      <c r="F868" s="33" t="str">
        <f>IFERROR(VLOOKUP(D868,'Tabelas auxiliares'!$A$3:$B$61,2,FALSE),"")</f>
        <v/>
      </c>
      <c r="G868" s="33" t="str">
        <f>IFERROR(VLOOKUP($B868,'Tabelas auxiliares'!$A$65:$C$102,2,FALSE),"")</f>
        <v/>
      </c>
      <c r="H868" s="33" t="str">
        <f>IFERROR(VLOOKUP($B868,'Tabelas auxiliares'!$A$65:$C$102,3,FALSE),"")</f>
        <v/>
      </c>
      <c r="X868" s="33" t="str">
        <f t="shared" si="13"/>
        <v/>
      </c>
      <c r="Y868" s="33" t="str">
        <f>IF(T868="","",IF(AND(T868&lt;&gt;'Tabelas auxiliares'!$B$239,T868&lt;&gt;'Tabelas auxiliares'!$B$240),"FOLHA DE PESSOAL",IF(X868='Tabelas auxiliares'!$A$240,"CUSTEIO",IF(X868='Tabelas auxiliares'!$A$239,"INVESTIMENTO","ERRO - VERIFICAR"))))</f>
        <v/>
      </c>
      <c r="Z868" s="47"/>
    </row>
    <row r="869" spans="6:26" x14ac:dyDescent="0.25">
      <c r="F869" s="33" t="str">
        <f>IFERROR(VLOOKUP(D869,'Tabelas auxiliares'!$A$3:$B$61,2,FALSE),"")</f>
        <v/>
      </c>
      <c r="G869" s="33" t="str">
        <f>IFERROR(VLOOKUP($B869,'Tabelas auxiliares'!$A$65:$C$102,2,FALSE),"")</f>
        <v/>
      </c>
      <c r="H869" s="33" t="str">
        <f>IFERROR(VLOOKUP($B869,'Tabelas auxiliares'!$A$65:$C$102,3,FALSE),"")</f>
        <v/>
      </c>
      <c r="X869" s="33" t="str">
        <f t="shared" si="13"/>
        <v/>
      </c>
      <c r="Y869" s="33" t="str">
        <f>IF(T869="","",IF(AND(T869&lt;&gt;'Tabelas auxiliares'!$B$239,T869&lt;&gt;'Tabelas auxiliares'!$B$240),"FOLHA DE PESSOAL",IF(X869='Tabelas auxiliares'!$A$240,"CUSTEIO",IF(X869='Tabelas auxiliares'!$A$239,"INVESTIMENTO","ERRO - VERIFICAR"))))</f>
        <v/>
      </c>
      <c r="Z869" s="47"/>
    </row>
    <row r="870" spans="6:26" x14ac:dyDescent="0.25">
      <c r="F870" s="33" t="str">
        <f>IFERROR(VLOOKUP(D870,'Tabelas auxiliares'!$A$3:$B$61,2,FALSE),"")</f>
        <v/>
      </c>
      <c r="G870" s="33" t="str">
        <f>IFERROR(VLOOKUP($B870,'Tabelas auxiliares'!$A$65:$C$102,2,FALSE),"")</f>
        <v/>
      </c>
      <c r="H870" s="33" t="str">
        <f>IFERROR(VLOOKUP($B870,'Tabelas auxiliares'!$A$65:$C$102,3,FALSE),"")</f>
        <v/>
      </c>
      <c r="X870" s="33" t="str">
        <f t="shared" si="13"/>
        <v/>
      </c>
      <c r="Y870" s="33" t="str">
        <f>IF(T870="","",IF(AND(T870&lt;&gt;'Tabelas auxiliares'!$B$239,T870&lt;&gt;'Tabelas auxiliares'!$B$240),"FOLHA DE PESSOAL",IF(X870='Tabelas auxiliares'!$A$240,"CUSTEIO",IF(X870='Tabelas auxiliares'!$A$239,"INVESTIMENTO","ERRO - VERIFICAR"))))</f>
        <v/>
      </c>
      <c r="Z870" s="47"/>
    </row>
    <row r="871" spans="6:26" x14ac:dyDescent="0.25">
      <c r="F871" s="33" t="str">
        <f>IFERROR(VLOOKUP(D871,'Tabelas auxiliares'!$A$3:$B$61,2,FALSE),"")</f>
        <v/>
      </c>
      <c r="G871" s="33" t="str">
        <f>IFERROR(VLOOKUP($B871,'Tabelas auxiliares'!$A$65:$C$102,2,FALSE),"")</f>
        <v/>
      </c>
      <c r="H871" s="33" t="str">
        <f>IFERROR(VLOOKUP($B871,'Tabelas auxiliares'!$A$65:$C$102,3,FALSE),"")</f>
        <v/>
      </c>
      <c r="X871" s="33" t="str">
        <f t="shared" si="13"/>
        <v/>
      </c>
      <c r="Y871" s="33" t="str">
        <f>IF(T871="","",IF(AND(T871&lt;&gt;'Tabelas auxiliares'!$B$239,T871&lt;&gt;'Tabelas auxiliares'!$B$240),"FOLHA DE PESSOAL",IF(X871='Tabelas auxiliares'!$A$240,"CUSTEIO",IF(X871='Tabelas auxiliares'!$A$239,"INVESTIMENTO","ERRO - VERIFICAR"))))</f>
        <v/>
      </c>
      <c r="Z871" s="47"/>
    </row>
    <row r="872" spans="6:26" x14ac:dyDescent="0.25">
      <c r="F872" s="33" t="str">
        <f>IFERROR(VLOOKUP(D872,'Tabelas auxiliares'!$A$3:$B$61,2,FALSE),"")</f>
        <v/>
      </c>
      <c r="G872" s="33" t="str">
        <f>IFERROR(VLOOKUP($B872,'Tabelas auxiliares'!$A$65:$C$102,2,FALSE),"")</f>
        <v/>
      </c>
      <c r="H872" s="33" t="str">
        <f>IFERROR(VLOOKUP($B872,'Tabelas auxiliares'!$A$65:$C$102,3,FALSE),"")</f>
        <v/>
      </c>
      <c r="X872" s="33" t="str">
        <f t="shared" si="13"/>
        <v/>
      </c>
      <c r="Y872" s="33" t="str">
        <f>IF(T872="","",IF(AND(T872&lt;&gt;'Tabelas auxiliares'!$B$239,T872&lt;&gt;'Tabelas auxiliares'!$B$240),"FOLHA DE PESSOAL",IF(X872='Tabelas auxiliares'!$A$240,"CUSTEIO",IF(X872='Tabelas auxiliares'!$A$239,"INVESTIMENTO","ERRO - VERIFICAR"))))</f>
        <v/>
      </c>
      <c r="Z872" s="47"/>
    </row>
    <row r="873" spans="6:26" x14ac:dyDescent="0.25">
      <c r="F873" s="33" t="str">
        <f>IFERROR(VLOOKUP(D873,'Tabelas auxiliares'!$A$3:$B$61,2,FALSE),"")</f>
        <v/>
      </c>
      <c r="G873" s="33" t="str">
        <f>IFERROR(VLOOKUP($B873,'Tabelas auxiliares'!$A$65:$C$102,2,FALSE),"")</f>
        <v/>
      </c>
      <c r="H873" s="33" t="str">
        <f>IFERROR(VLOOKUP($B873,'Tabelas auxiliares'!$A$65:$C$102,3,FALSE),"")</f>
        <v/>
      </c>
      <c r="X873" s="33" t="str">
        <f t="shared" si="13"/>
        <v/>
      </c>
      <c r="Y873" s="33" t="str">
        <f>IF(T873="","",IF(AND(T873&lt;&gt;'Tabelas auxiliares'!$B$239,T873&lt;&gt;'Tabelas auxiliares'!$B$240),"FOLHA DE PESSOAL",IF(X873='Tabelas auxiliares'!$A$240,"CUSTEIO",IF(X873='Tabelas auxiliares'!$A$239,"INVESTIMENTO","ERRO - VERIFICAR"))))</f>
        <v/>
      </c>
      <c r="Z873" s="47"/>
    </row>
    <row r="874" spans="6:26" x14ac:dyDescent="0.25">
      <c r="F874" s="33" t="str">
        <f>IFERROR(VLOOKUP(D874,'Tabelas auxiliares'!$A$3:$B$61,2,FALSE),"")</f>
        <v/>
      </c>
      <c r="G874" s="33" t="str">
        <f>IFERROR(VLOOKUP($B874,'Tabelas auxiliares'!$A$65:$C$102,2,FALSE),"")</f>
        <v/>
      </c>
      <c r="H874" s="33" t="str">
        <f>IFERROR(VLOOKUP($B874,'Tabelas auxiliares'!$A$65:$C$102,3,FALSE),"")</f>
        <v/>
      </c>
      <c r="X874" s="33" t="str">
        <f t="shared" si="13"/>
        <v/>
      </c>
      <c r="Y874" s="33" t="str">
        <f>IF(T874="","",IF(AND(T874&lt;&gt;'Tabelas auxiliares'!$B$239,T874&lt;&gt;'Tabelas auxiliares'!$B$240),"FOLHA DE PESSOAL",IF(X874='Tabelas auxiliares'!$A$240,"CUSTEIO",IF(X874='Tabelas auxiliares'!$A$239,"INVESTIMENTO","ERRO - VERIFICAR"))))</f>
        <v/>
      </c>
      <c r="Z874" s="47"/>
    </row>
    <row r="875" spans="6:26" x14ac:dyDescent="0.25">
      <c r="F875" s="33" t="str">
        <f>IFERROR(VLOOKUP(D875,'Tabelas auxiliares'!$A$3:$B$61,2,FALSE),"")</f>
        <v/>
      </c>
      <c r="G875" s="33" t="str">
        <f>IFERROR(VLOOKUP($B875,'Tabelas auxiliares'!$A$65:$C$102,2,FALSE),"")</f>
        <v/>
      </c>
      <c r="H875" s="33" t="str">
        <f>IFERROR(VLOOKUP($B875,'Tabelas auxiliares'!$A$65:$C$102,3,FALSE),"")</f>
        <v/>
      </c>
      <c r="X875" s="33" t="str">
        <f t="shared" si="13"/>
        <v/>
      </c>
      <c r="Y875" s="33" t="str">
        <f>IF(T875="","",IF(AND(T875&lt;&gt;'Tabelas auxiliares'!$B$239,T875&lt;&gt;'Tabelas auxiliares'!$B$240),"FOLHA DE PESSOAL",IF(X875='Tabelas auxiliares'!$A$240,"CUSTEIO",IF(X875='Tabelas auxiliares'!$A$239,"INVESTIMENTO","ERRO - VERIFICAR"))))</f>
        <v/>
      </c>
      <c r="Z875" s="47"/>
    </row>
    <row r="876" spans="6:26" x14ac:dyDescent="0.25">
      <c r="F876" s="33" t="str">
        <f>IFERROR(VLOOKUP(D876,'Tabelas auxiliares'!$A$3:$B$61,2,FALSE),"")</f>
        <v/>
      </c>
      <c r="G876" s="33" t="str">
        <f>IFERROR(VLOOKUP($B876,'Tabelas auxiliares'!$A$65:$C$102,2,FALSE),"")</f>
        <v/>
      </c>
      <c r="H876" s="33" t="str">
        <f>IFERROR(VLOOKUP($B876,'Tabelas auxiliares'!$A$65:$C$102,3,FALSE),"")</f>
        <v/>
      </c>
      <c r="X876" s="33" t="str">
        <f t="shared" si="13"/>
        <v/>
      </c>
      <c r="Y876" s="33" t="str">
        <f>IF(T876="","",IF(AND(T876&lt;&gt;'Tabelas auxiliares'!$B$239,T876&lt;&gt;'Tabelas auxiliares'!$B$240),"FOLHA DE PESSOAL",IF(X876='Tabelas auxiliares'!$A$240,"CUSTEIO",IF(X876='Tabelas auxiliares'!$A$239,"INVESTIMENTO","ERRO - VERIFICAR"))))</f>
        <v/>
      </c>
      <c r="Z876" s="47"/>
    </row>
    <row r="877" spans="6:26" x14ac:dyDescent="0.25">
      <c r="F877" s="33" t="str">
        <f>IFERROR(VLOOKUP(D877,'Tabelas auxiliares'!$A$3:$B$61,2,FALSE),"")</f>
        <v/>
      </c>
      <c r="G877" s="33" t="str">
        <f>IFERROR(VLOOKUP($B877,'Tabelas auxiliares'!$A$65:$C$102,2,FALSE),"")</f>
        <v/>
      </c>
      <c r="H877" s="33" t="str">
        <f>IFERROR(VLOOKUP($B877,'Tabelas auxiliares'!$A$65:$C$102,3,FALSE),"")</f>
        <v/>
      </c>
      <c r="X877" s="33" t="str">
        <f t="shared" si="13"/>
        <v/>
      </c>
      <c r="Y877" s="33" t="str">
        <f>IF(T877="","",IF(AND(T877&lt;&gt;'Tabelas auxiliares'!$B$239,T877&lt;&gt;'Tabelas auxiliares'!$B$240),"FOLHA DE PESSOAL",IF(X877='Tabelas auxiliares'!$A$240,"CUSTEIO",IF(X877='Tabelas auxiliares'!$A$239,"INVESTIMENTO","ERRO - VERIFICAR"))))</f>
        <v/>
      </c>
      <c r="Z877" s="47"/>
    </row>
    <row r="878" spans="6:26" x14ac:dyDescent="0.25">
      <c r="F878" s="33" t="str">
        <f>IFERROR(VLOOKUP(D878,'Tabelas auxiliares'!$A$3:$B$61,2,FALSE),"")</f>
        <v/>
      </c>
      <c r="G878" s="33" t="str">
        <f>IFERROR(VLOOKUP($B878,'Tabelas auxiliares'!$A$65:$C$102,2,FALSE),"")</f>
        <v/>
      </c>
      <c r="H878" s="33" t="str">
        <f>IFERROR(VLOOKUP($B878,'Tabelas auxiliares'!$A$65:$C$102,3,FALSE),"")</f>
        <v/>
      </c>
      <c r="X878" s="33" t="str">
        <f t="shared" si="13"/>
        <v/>
      </c>
      <c r="Y878" s="33" t="str">
        <f>IF(T878="","",IF(AND(T878&lt;&gt;'Tabelas auxiliares'!$B$239,T878&lt;&gt;'Tabelas auxiliares'!$B$240),"FOLHA DE PESSOAL",IF(X878='Tabelas auxiliares'!$A$240,"CUSTEIO",IF(X878='Tabelas auxiliares'!$A$239,"INVESTIMENTO","ERRO - VERIFICAR"))))</f>
        <v/>
      </c>
      <c r="Z878" s="47"/>
    </row>
    <row r="879" spans="6:26" x14ac:dyDescent="0.25">
      <c r="F879" s="33" t="str">
        <f>IFERROR(VLOOKUP(D879,'Tabelas auxiliares'!$A$3:$B$61,2,FALSE),"")</f>
        <v/>
      </c>
      <c r="G879" s="33" t="str">
        <f>IFERROR(VLOOKUP($B879,'Tabelas auxiliares'!$A$65:$C$102,2,FALSE),"")</f>
        <v/>
      </c>
      <c r="H879" s="33" t="str">
        <f>IFERROR(VLOOKUP($B879,'Tabelas auxiliares'!$A$65:$C$102,3,FALSE),"")</f>
        <v/>
      </c>
      <c r="X879" s="33" t="str">
        <f t="shared" si="13"/>
        <v/>
      </c>
      <c r="Y879" s="33" t="str">
        <f>IF(T879="","",IF(AND(T879&lt;&gt;'Tabelas auxiliares'!$B$239,T879&lt;&gt;'Tabelas auxiliares'!$B$240),"FOLHA DE PESSOAL",IF(X879='Tabelas auxiliares'!$A$240,"CUSTEIO",IF(X879='Tabelas auxiliares'!$A$239,"INVESTIMENTO","ERRO - VERIFICAR"))))</f>
        <v/>
      </c>
      <c r="Z879" s="47"/>
    </row>
    <row r="880" spans="6:26" x14ac:dyDescent="0.25">
      <c r="F880" s="33" t="str">
        <f>IFERROR(VLOOKUP(D880,'Tabelas auxiliares'!$A$3:$B$61,2,FALSE),"")</f>
        <v/>
      </c>
      <c r="G880" s="33" t="str">
        <f>IFERROR(VLOOKUP($B880,'Tabelas auxiliares'!$A$65:$C$102,2,FALSE),"")</f>
        <v/>
      </c>
      <c r="H880" s="33" t="str">
        <f>IFERROR(VLOOKUP($B880,'Tabelas auxiliares'!$A$65:$C$102,3,FALSE),"")</f>
        <v/>
      </c>
      <c r="X880" s="33" t="str">
        <f t="shared" si="13"/>
        <v/>
      </c>
      <c r="Y880" s="33" t="str">
        <f>IF(T880="","",IF(AND(T880&lt;&gt;'Tabelas auxiliares'!$B$239,T880&lt;&gt;'Tabelas auxiliares'!$B$240),"FOLHA DE PESSOAL",IF(X880='Tabelas auxiliares'!$A$240,"CUSTEIO",IF(X880='Tabelas auxiliares'!$A$239,"INVESTIMENTO","ERRO - VERIFICAR"))))</f>
        <v/>
      </c>
      <c r="Z880" s="47"/>
    </row>
    <row r="881" spans="6:26" x14ac:dyDescent="0.25">
      <c r="F881" s="33" t="str">
        <f>IFERROR(VLOOKUP(D881,'Tabelas auxiliares'!$A$3:$B$61,2,FALSE),"")</f>
        <v/>
      </c>
      <c r="G881" s="33" t="str">
        <f>IFERROR(VLOOKUP($B881,'Tabelas auxiliares'!$A$65:$C$102,2,FALSE),"")</f>
        <v/>
      </c>
      <c r="H881" s="33" t="str">
        <f>IFERROR(VLOOKUP($B881,'Tabelas auxiliares'!$A$65:$C$102,3,FALSE),"")</f>
        <v/>
      </c>
      <c r="X881" s="33" t="str">
        <f t="shared" si="13"/>
        <v/>
      </c>
      <c r="Y881" s="33" t="str">
        <f>IF(T881="","",IF(AND(T881&lt;&gt;'Tabelas auxiliares'!$B$239,T881&lt;&gt;'Tabelas auxiliares'!$B$240),"FOLHA DE PESSOAL",IF(X881='Tabelas auxiliares'!$A$240,"CUSTEIO",IF(X881='Tabelas auxiliares'!$A$239,"INVESTIMENTO","ERRO - VERIFICAR"))))</f>
        <v/>
      </c>
      <c r="Z881" s="47"/>
    </row>
    <row r="882" spans="6:26" x14ac:dyDescent="0.25">
      <c r="F882" s="33" t="str">
        <f>IFERROR(VLOOKUP(D882,'Tabelas auxiliares'!$A$3:$B$61,2,FALSE),"")</f>
        <v/>
      </c>
      <c r="G882" s="33" t="str">
        <f>IFERROR(VLOOKUP($B882,'Tabelas auxiliares'!$A$65:$C$102,2,FALSE),"")</f>
        <v/>
      </c>
      <c r="H882" s="33" t="str">
        <f>IFERROR(VLOOKUP($B882,'Tabelas auxiliares'!$A$65:$C$102,3,FALSE),"")</f>
        <v/>
      </c>
      <c r="X882" s="33" t="str">
        <f t="shared" si="13"/>
        <v/>
      </c>
      <c r="Y882" s="33" t="str">
        <f>IF(T882="","",IF(AND(T882&lt;&gt;'Tabelas auxiliares'!$B$239,T882&lt;&gt;'Tabelas auxiliares'!$B$240),"FOLHA DE PESSOAL",IF(X882='Tabelas auxiliares'!$A$240,"CUSTEIO",IF(X882='Tabelas auxiliares'!$A$239,"INVESTIMENTO","ERRO - VERIFICAR"))))</f>
        <v/>
      </c>
      <c r="Z882" s="47"/>
    </row>
    <row r="883" spans="6:26" x14ac:dyDescent="0.25">
      <c r="F883" s="33" t="str">
        <f>IFERROR(VLOOKUP(D883,'Tabelas auxiliares'!$A$3:$B$61,2,FALSE),"")</f>
        <v/>
      </c>
      <c r="G883" s="33" t="str">
        <f>IFERROR(VLOOKUP($B883,'Tabelas auxiliares'!$A$65:$C$102,2,FALSE),"")</f>
        <v/>
      </c>
      <c r="H883" s="33" t="str">
        <f>IFERROR(VLOOKUP($B883,'Tabelas auxiliares'!$A$65:$C$102,3,FALSE),"")</f>
        <v/>
      </c>
      <c r="X883" s="33" t="str">
        <f t="shared" si="13"/>
        <v/>
      </c>
      <c r="Y883" s="33" t="str">
        <f>IF(T883="","",IF(AND(T883&lt;&gt;'Tabelas auxiliares'!$B$239,T883&lt;&gt;'Tabelas auxiliares'!$B$240),"FOLHA DE PESSOAL",IF(X883='Tabelas auxiliares'!$A$240,"CUSTEIO",IF(X883='Tabelas auxiliares'!$A$239,"INVESTIMENTO","ERRO - VERIFICAR"))))</f>
        <v/>
      </c>
      <c r="Z883" s="47"/>
    </row>
    <row r="884" spans="6:26" x14ac:dyDescent="0.25">
      <c r="F884" s="33" t="str">
        <f>IFERROR(VLOOKUP(D884,'Tabelas auxiliares'!$A$3:$B$61,2,FALSE),"")</f>
        <v/>
      </c>
      <c r="G884" s="33" t="str">
        <f>IFERROR(VLOOKUP($B884,'Tabelas auxiliares'!$A$65:$C$102,2,FALSE),"")</f>
        <v/>
      </c>
      <c r="H884" s="33" t="str">
        <f>IFERROR(VLOOKUP($B884,'Tabelas auxiliares'!$A$65:$C$102,3,FALSE),"")</f>
        <v/>
      </c>
      <c r="X884" s="33" t="str">
        <f t="shared" si="13"/>
        <v/>
      </c>
      <c r="Y884" s="33" t="str">
        <f>IF(T884="","",IF(AND(T884&lt;&gt;'Tabelas auxiliares'!$B$239,T884&lt;&gt;'Tabelas auxiliares'!$B$240),"FOLHA DE PESSOAL",IF(X884='Tabelas auxiliares'!$A$240,"CUSTEIO",IF(X884='Tabelas auxiliares'!$A$239,"INVESTIMENTO","ERRO - VERIFICAR"))))</f>
        <v/>
      </c>
      <c r="Z884" s="47"/>
    </row>
    <row r="885" spans="6:26" x14ac:dyDescent="0.25">
      <c r="F885" s="33" t="str">
        <f>IFERROR(VLOOKUP(D885,'Tabelas auxiliares'!$A$3:$B$61,2,FALSE),"")</f>
        <v/>
      </c>
      <c r="G885" s="33" t="str">
        <f>IFERROR(VLOOKUP($B885,'Tabelas auxiliares'!$A$65:$C$102,2,FALSE),"")</f>
        <v/>
      </c>
      <c r="H885" s="33" t="str">
        <f>IFERROR(VLOOKUP($B885,'Tabelas auxiliares'!$A$65:$C$102,3,FALSE),"")</f>
        <v/>
      </c>
      <c r="X885" s="33" t="str">
        <f t="shared" si="13"/>
        <v/>
      </c>
      <c r="Y885" s="33" t="str">
        <f>IF(T885="","",IF(AND(T885&lt;&gt;'Tabelas auxiliares'!$B$239,T885&lt;&gt;'Tabelas auxiliares'!$B$240),"FOLHA DE PESSOAL",IF(X885='Tabelas auxiliares'!$A$240,"CUSTEIO",IF(X885='Tabelas auxiliares'!$A$239,"INVESTIMENTO","ERRO - VERIFICAR"))))</f>
        <v/>
      </c>
      <c r="Z885" s="47"/>
    </row>
    <row r="886" spans="6:26" x14ac:dyDescent="0.25">
      <c r="F886" s="33" t="str">
        <f>IFERROR(VLOOKUP(D886,'Tabelas auxiliares'!$A$3:$B$61,2,FALSE),"")</f>
        <v/>
      </c>
      <c r="G886" s="33" t="str">
        <f>IFERROR(VLOOKUP($B886,'Tabelas auxiliares'!$A$65:$C$102,2,FALSE),"")</f>
        <v/>
      </c>
      <c r="H886" s="33" t="str">
        <f>IFERROR(VLOOKUP($B886,'Tabelas auxiliares'!$A$65:$C$102,3,FALSE),"")</f>
        <v/>
      </c>
      <c r="X886" s="33" t="str">
        <f t="shared" si="13"/>
        <v/>
      </c>
      <c r="Y886" s="33" t="str">
        <f>IF(T886="","",IF(AND(T886&lt;&gt;'Tabelas auxiliares'!$B$239,T886&lt;&gt;'Tabelas auxiliares'!$B$240),"FOLHA DE PESSOAL",IF(X886='Tabelas auxiliares'!$A$240,"CUSTEIO",IF(X886='Tabelas auxiliares'!$A$239,"INVESTIMENTO","ERRO - VERIFICAR"))))</f>
        <v/>
      </c>
      <c r="Z886" s="47"/>
    </row>
    <row r="887" spans="6:26" x14ac:dyDescent="0.25">
      <c r="F887" s="33" t="str">
        <f>IFERROR(VLOOKUP(D887,'Tabelas auxiliares'!$A$3:$B$61,2,FALSE),"")</f>
        <v/>
      </c>
      <c r="G887" s="33" t="str">
        <f>IFERROR(VLOOKUP($B887,'Tabelas auxiliares'!$A$65:$C$102,2,FALSE),"")</f>
        <v/>
      </c>
      <c r="H887" s="33" t="str">
        <f>IFERROR(VLOOKUP($B887,'Tabelas auxiliares'!$A$65:$C$102,3,FALSE),"")</f>
        <v/>
      </c>
      <c r="X887" s="33" t="str">
        <f t="shared" si="13"/>
        <v/>
      </c>
      <c r="Y887" s="33" t="str">
        <f>IF(T887="","",IF(AND(T887&lt;&gt;'Tabelas auxiliares'!$B$239,T887&lt;&gt;'Tabelas auxiliares'!$B$240),"FOLHA DE PESSOAL",IF(X887='Tabelas auxiliares'!$A$240,"CUSTEIO",IF(X887='Tabelas auxiliares'!$A$239,"INVESTIMENTO","ERRO - VERIFICAR"))))</f>
        <v/>
      </c>
      <c r="Z887" s="47"/>
    </row>
    <row r="888" spans="6:26" x14ac:dyDescent="0.25">
      <c r="F888" s="33" t="str">
        <f>IFERROR(VLOOKUP(D888,'Tabelas auxiliares'!$A$3:$B$61,2,FALSE),"")</f>
        <v/>
      </c>
      <c r="G888" s="33" t="str">
        <f>IFERROR(VLOOKUP($B888,'Tabelas auxiliares'!$A$65:$C$102,2,FALSE),"")</f>
        <v/>
      </c>
      <c r="H888" s="33" t="str">
        <f>IFERROR(VLOOKUP($B888,'Tabelas auxiliares'!$A$65:$C$102,3,FALSE),"")</f>
        <v/>
      </c>
      <c r="X888" s="33" t="str">
        <f t="shared" si="13"/>
        <v/>
      </c>
      <c r="Y888" s="33" t="str">
        <f>IF(T888="","",IF(AND(T888&lt;&gt;'Tabelas auxiliares'!$B$239,T888&lt;&gt;'Tabelas auxiliares'!$B$240),"FOLHA DE PESSOAL",IF(X888='Tabelas auxiliares'!$A$240,"CUSTEIO",IF(X888='Tabelas auxiliares'!$A$239,"INVESTIMENTO","ERRO - VERIFICAR"))))</f>
        <v/>
      </c>
      <c r="Z888" s="47"/>
    </row>
    <row r="889" spans="6:26" x14ac:dyDescent="0.25">
      <c r="F889" s="33" t="str">
        <f>IFERROR(VLOOKUP(D889,'Tabelas auxiliares'!$A$3:$B$61,2,FALSE),"")</f>
        <v/>
      </c>
      <c r="G889" s="33" t="str">
        <f>IFERROR(VLOOKUP($B889,'Tabelas auxiliares'!$A$65:$C$102,2,FALSE),"")</f>
        <v/>
      </c>
      <c r="H889" s="33" t="str">
        <f>IFERROR(VLOOKUP($B889,'Tabelas auxiliares'!$A$65:$C$102,3,FALSE),"")</f>
        <v/>
      </c>
      <c r="X889" s="33" t="str">
        <f t="shared" si="13"/>
        <v/>
      </c>
      <c r="Y889" s="33" t="str">
        <f>IF(T889="","",IF(AND(T889&lt;&gt;'Tabelas auxiliares'!$B$239,T889&lt;&gt;'Tabelas auxiliares'!$B$240),"FOLHA DE PESSOAL",IF(X889='Tabelas auxiliares'!$A$240,"CUSTEIO",IF(X889='Tabelas auxiliares'!$A$239,"INVESTIMENTO","ERRO - VERIFICAR"))))</f>
        <v/>
      </c>
      <c r="Z889" s="47"/>
    </row>
    <row r="890" spans="6:26" x14ac:dyDescent="0.25">
      <c r="F890" s="33" t="str">
        <f>IFERROR(VLOOKUP(D890,'Tabelas auxiliares'!$A$3:$B$61,2,FALSE),"")</f>
        <v/>
      </c>
      <c r="G890" s="33" t="str">
        <f>IFERROR(VLOOKUP($B890,'Tabelas auxiliares'!$A$65:$C$102,2,FALSE),"")</f>
        <v/>
      </c>
      <c r="H890" s="33" t="str">
        <f>IFERROR(VLOOKUP($B890,'Tabelas auxiliares'!$A$65:$C$102,3,FALSE),"")</f>
        <v/>
      </c>
      <c r="X890" s="33" t="str">
        <f t="shared" si="13"/>
        <v/>
      </c>
      <c r="Y890" s="33" t="str">
        <f>IF(T890="","",IF(AND(T890&lt;&gt;'Tabelas auxiliares'!$B$239,T890&lt;&gt;'Tabelas auxiliares'!$B$240),"FOLHA DE PESSOAL",IF(X890='Tabelas auxiliares'!$A$240,"CUSTEIO",IF(X890='Tabelas auxiliares'!$A$239,"INVESTIMENTO","ERRO - VERIFICAR"))))</f>
        <v/>
      </c>
      <c r="Z890" s="47"/>
    </row>
    <row r="891" spans="6:26" x14ac:dyDescent="0.25">
      <c r="F891" s="33" t="str">
        <f>IFERROR(VLOOKUP(D891,'Tabelas auxiliares'!$A$3:$B$61,2,FALSE),"")</f>
        <v/>
      </c>
      <c r="G891" s="33" t="str">
        <f>IFERROR(VLOOKUP($B891,'Tabelas auxiliares'!$A$65:$C$102,2,FALSE),"")</f>
        <v/>
      </c>
      <c r="H891" s="33" t="str">
        <f>IFERROR(VLOOKUP($B891,'Tabelas auxiliares'!$A$65:$C$102,3,FALSE),"")</f>
        <v/>
      </c>
      <c r="X891" s="33" t="str">
        <f t="shared" si="13"/>
        <v/>
      </c>
      <c r="Y891" s="33" t="str">
        <f>IF(T891="","",IF(AND(T891&lt;&gt;'Tabelas auxiliares'!$B$239,T891&lt;&gt;'Tabelas auxiliares'!$B$240),"FOLHA DE PESSOAL",IF(X891='Tabelas auxiliares'!$A$240,"CUSTEIO",IF(X891='Tabelas auxiliares'!$A$239,"INVESTIMENTO","ERRO - VERIFICAR"))))</f>
        <v/>
      </c>
      <c r="Z891" s="47"/>
    </row>
    <row r="892" spans="6:26" x14ac:dyDescent="0.25">
      <c r="F892" s="33" t="str">
        <f>IFERROR(VLOOKUP(D892,'Tabelas auxiliares'!$A$3:$B$61,2,FALSE),"")</f>
        <v/>
      </c>
      <c r="G892" s="33" t="str">
        <f>IFERROR(VLOOKUP($B892,'Tabelas auxiliares'!$A$65:$C$102,2,FALSE),"")</f>
        <v/>
      </c>
      <c r="H892" s="33" t="str">
        <f>IFERROR(VLOOKUP($B892,'Tabelas auxiliares'!$A$65:$C$102,3,FALSE),"")</f>
        <v/>
      </c>
      <c r="X892" s="33" t="str">
        <f t="shared" si="13"/>
        <v/>
      </c>
      <c r="Y892" s="33" t="str">
        <f>IF(T892="","",IF(AND(T892&lt;&gt;'Tabelas auxiliares'!$B$239,T892&lt;&gt;'Tabelas auxiliares'!$B$240),"FOLHA DE PESSOAL",IF(X892='Tabelas auxiliares'!$A$240,"CUSTEIO",IF(X892='Tabelas auxiliares'!$A$239,"INVESTIMENTO","ERRO - VERIFICAR"))))</f>
        <v/>
      </c>
      <c r="Z892" s="47"/>
    </row>
    <row r="893" spans="6:26" x14ac:dyDescent="0.25">
      <c r="F893" s="33" t="str">
        <f>IFERROR(VLOOKUP(D893,'Tabelas auxiliares'!$A$3:$B$61,2,FALSE),"")</f>
        <v/>
      </c>
      <c r="G893" s="33" t="str">
        <f>IFERROR(VLOOKUP($B893,'Tabelas auxiliares'!$A$65:$C$102,2,FALSE),"")</f>
        <v/>
      </c>
      <c r="H893" s="33" t="str">
        <f>IFERROR(VLOOKUP($B893,'Tabelas auxiliares'!$A$65:$C$102,3,FALSE),"")</f>
        <v/>
      </c>
      <c r="X893" s="33" t="str">
        <f t="shared" si="13"/>
        <v/>
      </c>
      <c r="Y893" s="33" t="str">
        <f>IF(T893="","",IF(AND(T893&lt;&gt;'Tabelas auxiliares'!$B$239,T893&lt;&gt;'Tabelas auxiliares'!$B$240),"FOLHA DE PESSOAL",IF(X893='Tabelas auxiliares'!$A$240,"CUSTEIO",IF(X893='Tabelas auxiliares'!$A$239,"INVESTIMENTO","ERRO - VERIFICAR"))))</f>
        <v/>
      </c>
      <c r="Z893" s="47"/>
    </row>
    <row r="894" spans="6:26" x14ac:dyDescent="0.25">
      <c r="F894" s="33" t="str">
        <f>IFERROR(VLOOKUP(D894,'Tabelas auxiliares'!$A$3:$B$61,2,FALSE),"")</f>
        <v/>
      </c>
      <c r="G894" s="33" t="str">
        <f>IFERROR(VLOOKUP($B894,'Tabelas auxiliares'!$A$65:$C$102,2,FALSE),"")</f>
        <v/>
      </c>
      <c r="H894" s="33" t="str">
        <f>IFERROR(VLOOKUP($B894,'Tabelas auxiliares'!$A$65:$C$102,3,FALSE),"")</f>
        <v/>
      </c>
      <c r="X894" s="33" t="str">
        <f t="shared" si="13"/>
        <v/>
      </c>
      <c r="Y894" s="33" t="str">
        <f>IF(T894="","",IF(AND(T894&lt;&gt;'Tabelas auxiliares'!$B$239,T894&lt;&gt;'Tabelas auxiliares'!$B$240),"FOLHA DE PESSOAL",IF(X894='Tabelas auxiliares'!$A$240,"CUSTEIO",IF(X894='Tabelas auxiliares'!$A$239,"INVESTIMENTO","ERRO - VERIFICAR"))))</f>
        <v/>
      </c>
      <c r="Z894" s="47"/>
    </row>
    <row r="895" spans="6:26" x14ac:dyDescent="0.25">
      <c r="F895" s="33" t="str">
        <f>IFERROR(VLOOKUP(D895,'Tabelas auxiliares'!$A$3:$B$61,2,FALSE),"")</f>
        <v/>
      </c>
      <c r="G895" s="33" t="str">
        <f>IFERROR(VLOOKUP($B895,'Tabelas auxiliares'!$A$65:$C$102,2,FALSE),"")</f>
        <v/>
      </c>
      <c r="H895" s="33" t="str">
        <f>IFERROR(VLOOKUP($B895,'Tabelas auxiliares'!$A$65:$C$102,3,FALSE),"")</f>
        <v/>
      </c>
      <c r="X895" s="33" t="str">
        <f t="shared" si="13"/>
        <v/>
      </c>
      <c r="Y895" s="33" t="str">
        <f>IF(T895="","",IF(AND(T895&lt;&gt;'Tabelas auxiliares'!$B$239,T895&lt;&gt;'Tabelas auxiliares'!$B$240),"FOLHA DE PESSOAL",IF(X895='Tabelas auxiliares'!$A$240,"CUSTEIO",IF(X895='Tabelas auxiliares'!$A$239,"INVESTIMENTO","ERRO - VERIFICAR"))))</f>
        <v/>
      </c>
      <c r="Z895" s="47"/>
    </row>
    <row r="896" spans="6:26" x14ac:dyDescent="0.25">
      <c r="F896" s="33" t="str">
        <f>IFERROR(VLOOKUP(D896,'Tabelas auxiliares'!$A$3:$B$61,2,FALSE),"")</f>
        <v/>
      </c>
      <c r="G896" s="33" t="str">
        <f>IFERROR(VLOOKUP($B896,'Tabelas auxiliares'!$A$65:$C$102,2,FALSE),"")</f>
        <v/>
      </c>
      <c r="H896" s="33" t="str">
        <f>IFERROR(VLOOKUP($B896,'Tabelas auxiliares'!$A$65:$C$102,3,FALSE),"")</f>
        <v/>
      </c>
      <c r="X896" s="33" t="str">
        <f t="shared" si="13"/>
        <v/>
      </c>
      <c r="Y896" s="33" t="str">
        <f>IF(T896="","",IF(AND(T896&lt;&gt;'Tabelas auxiliares'!$B$239,T896&lt;&gt;'Tabelas auxiliares'!$B$240),"FOLHA DE PESSOAL",IF(X896='Tabelas auxiliares'!$A$240,"CUSTEIO",IF(X896='Tabelas auxiliares'!$A$239,"INVESTIMENTO","ERRO - VERIFICAR"))))</f>
        <v/>
      </c>
      <c r="Z896" s="47"/>
    </row>
    <row r="897" spans="6:26" x14ac:dyDescent="0.25">
      <c r="F897" s="33" t="str">
        <f>IFERROR(VLOOKUP(D897,'Tabelas auxiliares'!$A$3:$B$61,2,FALSE),"")</f>
        <v/>
      </c>
      <c r="G897" s="33" t="str">
        <f>IFERROR(VLOOKUP($B897,'Tabelas auxiliares'!$A$65:$C$102,2,FALSE),"")</f>
        <v/>
      </c>
      <c r="H897" s="33" t="str">
        <f>IFERROR(VLOOKUP($B897,'Tabelas auxiliares'!$A$65:$C$102,3,FALSE),"")</f>
        <v/>
      </c>
      <c r="X897" s="33" t="str">
        <f t="shared" si="13"/>
        <v/>
      </c>
      <c r="Y897" s="33" t="str">
        <f>IF(T897="","",IF(AND(T897&lt;&gt;'Tabelas auxiliares'!$B$239,T897&lt;&gt;'Tabelas auxiliares'!$B$240),"FOLHA DE PESSOAL",IF(X897='Tabelas auxiliares'!$A$240,"CUSTEIO",IF(X897='Tabelas auxiliares'!$A$239,"INVESTIMENTO","ERRO - VERIFICAR"))))</f>
        <v/>
      </c>
      <c r="Z897" s="47"/>
    </row>
    <row r="898" spans="6:26" x14ac:dyDescent="0.25">
      <c r="F898" s="33" t="str">
        <f>IFERROR(VLOOKUP(D898,'Tabelas auxiliares'!$A$3:$B$61,2,FALSE),"")</f>
        <v/>
      </c>
      <c r="G898" s="33" t="str">
        <f>IFERROR(VLOOKUP($B898,'Tabelas auxiliares'!$A$65:$C$102,2,FALSE),"")</f>
        <v/>
      </c>
      <c r="H898" s="33" t="str">
        <f>IFERROR(VLOOKUP($B898,'Tabelas auxiliares'!$A$65:$C$102,3,FALSE),"")</f>
        <v/>
      </c>
      <c r="X898" s="33" t="str">
        <f t="shared" si="13"/>
        <v/>
      </c>
      <c r="Y898" s="33" t="str">
        <f>IF(T898="","",IF(AND(T898&lt;&gt;'Tabelas auxiliares'!$B$239,T898&lt;&gt;'Tabelas auxiliares'!$B$240),"FOLHA DE PESSOAL",IF(X898='Tabelas auxiliares'!$A$240,"CUSTEIO",IF(X898='Tabelas auxiliares'!$A$239,"INVESTIMENTO","ERRO - VERIFICAR"))))</f>
        <v/>
      </c>
      <c r="Z898" s="47"/>
    </row>
    <row r="899" spans="6:26" x14ac:dyDescent="0.25">
      <c r="F899" s="33" t="str">
        <f>IFERROR(VLOOKUP(D899,'Tabelas auxiliares'!$A$3:$B$61,2,FALSE),"")</f>
        <v/>
      </c>
      <c r="G899" s="33" t="str">
        <f>IFERROR(VLOOKUP($B899,'Tabelas auxiliares'!$A$65:$C$102,2,FALSE),"")</f>
        <v/>
      </c>
      <c r="H899" s="33" t="str">
        <f>IFERROR(VLOOKUP($B899,'Tabelas auxiliares'!$A$65:$C$102,3,FALSE),"")</f>
        <v/>
      </c>
      <c r="X899" s="33" t="str">
        <f t="shared" si="13"/>
        <v/>
      </c>
      <c r="Y899" s="33" t="str">
        <f>IF(T899="","",IF(AND(T899&lt;&gt;'Tabelas auxiliares'!$B$239,T899&lt;&gt;'Tabelas auxiliares'!$B$240),"FOLHA DE PESSOAL",IF(X899='Tabelas auxiliares'!$A$240,"CUSTEIO",IF(X899='Tabelas auxiliares'!$A$239,"INVESTIMENTO","ERRO - VERIFICAR"))))</f>
        <v/>
      </c>
      <c r="Z899" s="47"/>
    </row>
    <row r="900" spans="6:26" x14ac:dyDescent="0.25">
      <c r="F900" s="33" t="str">
        <f>IFERROR(VLOOKUP(D900,'Tabelas auxiliares'!$A$3:$B$61,2,FALSE),"")</f>
        <v/>
      </c>
      <c r="G900" s="33" t="str">
        <f>IFERROR(VLOOKUP($B900,'Tabelas auxiliares'!$A$65:$C$102,2,FALSE),"")</f>
        <v/>
      </c>
      <c r="H900" s="33" t="str">
        <f>IFERROR(VLOOKUP($B900,'Tabelas auxiliares'!$A$65:$C$102,3,FALSE),"")</f>
        <v/>
      </c>
      <c r="X900" s="33" t="str">
        <f t="shared" ref="X900:X963" si="14">LEFT(V900,1)</f>
        <v/>
      </c>
      <c r="Y900" s="33" t="str">
        <f>IF(T900="","",IF(AND(T900&lt;&gt;'Tabelas auxiliares'!$B$239,T900&lt;&gt;'Tabelas auxiliares'!$B$240),"FOLHA DE PESSOAL",IF(X900='Tabelas auxiliares'!$A$240,"CUSTEIO",IF(X900='Tabelas auxiliares'!$A$239,"INVESTIMENTO","ERRO - VERIFICAR"))))</f>
        <v/>
      </c>
      <c r="Z900" s="47"/>
    </row>
    <row r="901" spans="6:26" x14ac:dyDescent="0.25">
      <c r="F901" s="33" t="str">
        <f>IFERROR(VLOOKUP(D901,'Tabelas auxiliares'!$A$3:$B$61,2,FALSE),"")</f>
        <v/>
      </c>
      <c r="G901" s="33" t="str">
        <f>IFERROR(VLOOKUP($B901,'Tabelas auxiliares'!$A$65:$C$102,2,FALSE),"")</f>
        <v/>
      </c>
      <c r="H901" s="33" t="str">
        <f>IFERROR(VLOOKUP($B901,'Tabelas auxiliares'!$A$65:$C$102,3,FALSE),"")</f>
        <v/>
      </c>
      <c r="X901" s="33" t="str">
        <f t="shared" si="14"/>
        <v/>
      </c>
      <c r="Y901" s="33" t="str">
        <f>IF(T901="","",IF(AND(T901&lt;&gt;'Tabelas auxiliares'!$B$239,T901&lt;&gt;'Tabelas auxiliares'!$B$240),"FOLHA DE PESSOAL",IF(X901='Tabelas auxiliares'!$A$240,"CUSTEIO",IF(X901='Tabelas auxiliares'!$A$239,"INVESTIMENTO","ERRO - VERIFICAR"))))</f>
        <v/>
      </c>
      <c r="Z901" s="47"/>
    </row>
    <row r="902" spans="6:26" x14ac:dyDescent="0.25">
      <c r="F902" s="33" t="str">
        <f>IFERROR(VLOOKUP(D902,'Tabelas auxiliares'!$A$3:$B$61,2,FALSE),"")</f>
        <v/>
      </c>
      <c r="G902" s="33" t="str">
        <f>IFERROR(VLOOKUP($B902,'Tabelas auxiliares'!$A$65:$C$102,2,FALSE),"")</f>
        <v/>
      </c>
      <c r="H902" s="33" t="str">
        <f>IFERROR(VLOOKUP($B902,'Tabelas auxiliares'!$A$65:$C$102,3,FALSE),"")</f>
        <v/>
      </c>
      <c r="X902" s="33" t="str">
        <f t="shared" si="14"/>
        <v/>
      </c>
      <c r="Y902" s="33" t="str">
        <f>IF(T902="","",IF(AND(T902&lt;&gt;'Tabelas auxiliares'!$B$239,T902&lt;&gt;'Tabelas auxiliares'!$B$240),"FOLHA DE PESSOAL",IF(X902='Tabelas auxiliares'!$A$240,"CUSTEIO",IF(X902='Tabelas auxiliares'!$A$239,"INVESTIMENTO","ERRO - VERIFICAR"))))</f>
        <v/>
      </c>
      <c r="Z902" s="47"/>
    </row>
    <row r="903" spans="6:26" x14ac:dyDescent="0.25">
      <c r="F903" s="33" t="str">
        <f>IFERROR(VLOOKUP(D903,'Tabelas auxiliares'!$A$3:$B$61,2,FALSE),"")</f>
        <v/>
      </c>
      <c r="G903" s="33" t="str">
        <f>IFERROR(VLOOKUP($B903,'Tabelas auxiliares'!$A$65:$C$102,2,FALSE),"")</f>
        <v/>
      </c>
      <c r="H903" s="33" t="str">
        <f>IFERROR(VLOOKUP($B903,'Tabelas auxiliares'!$A$65:$C$102,3,FALSE),"")</f>
        <v/>
      </c>
      <c r="X903" s="33" t="str">
        <f t="shared" si="14"/>
        <v/>
      </c>
      <c r="Y903" s="33" t="str">
        <f>IF(T903="","",IF(AND(T903&lt;&gt;'Tabelas auxiliares'!$B$239,T903&lt;&gt;'Tabelas auxiliares'!$B$240),"FOLHA DE PESSOAL",IF(X903='Tabelas auxiliares'!$A$240,"CUSTEIO",IF(X903='Tabelas auxiliares'!$A$239,"INVESTIMENTO","ERRO - VERIFICAR"))))</f>
        <v/>
      </c>
      <c r="Z903" s="47"/>
    </row>
    <row r="904" spans="6:26" x14ac:dyDescent="0.25">
      <c r="F904" s="33" t="str">
        <f>IFERROR(VLOOKUP(D904,'Tabelas auxiliares'!$A$3:$B$61,2,FALSE),"")</f>
        <v/>
      </c>
      <c r="G904" s="33" t="str">
        <f>IFERROR(VLOOKUP($B904,'Tabelas auxiliares'!$A$65:$C$102,2,FALSE),"")</f>
        <v/>
      </c>
      <c r="H904" s="33" t="str">
        <f>IFERROR(VLOOKUP($B904,'Tabelas auxiliares'!$A$65:$C$102,3,FALSE),"")</f>
        <v/>
      </c>
      <c r="X904" s="33" t="str">
        <f t="shared" si="14"/>
        <v/>
      </c>
      <c r="Y904" s="33" t="str">
        <f>IF(T904="","",IF(AND(T904&lt;&gt;'Tabelas auxiliares'!$B$239,T904&lt;&gt;'Tabelas auxiliares'!$B$240),"FOLHA DE PESSOAL",IF(X904='Tabelas auxiliares'!$A$240,"CUSTEIO",IF(X904='Tabelas auxiliares'!$A$239,"INVESTIMENTO","ERRO - VERIFICAR"))))</f>
        <v/>
      </c>
      <c r="Z904" s="47"/>
    </row>
    <row r="905" spans="6:26" x14ac:dyDescent="0.25">
      <c r="F905" s="33" t="str">
        <f>IFERROR(VLOOKUP(D905,'Tabelas auxiliares'!$A$3:$B$61,2,FALSE),"")</f>
        <v/>
      </c>
      <c r="G905" s="33" t="str">
        <f>IFERROR(VLOOKUP($B905,'Tabelas auxiliares'!$A$65:$C$102,2,FALSE),"")</f>
        <v/>
      </c>
      <c r="H905" s="33" t="str">
        <f>IFERROR(VLOOKUP($B905,'Tabelas auxiliares'!$A$65:$C$102,3,FALSE),"")</f>
        <v/>
      </c>
      <c r="X905" s="33" t="str">
        <f t="shared" si="14"/>
        <v/>
      </c>
      <c r="Y905" s="33" t="str">
        <f>IF(T905="","",IF(AND(T905&lt;&gt;'Tabelas auxiliares'!$B$239,T905&lt;&gt;'Tabelas auxiliares'!$B$240),"FOLHA DE PESSOAL",IF(X905='Tabelas auxiliares'!$A$240,"CUSTEIO",IF(X905='Tabelas auxiliares'!$A$239,"INVESTIMENTO","ERRO - VERIFICAR"))))</f>
        <v/>
      </c>
      <c r="Z905" s="47"/>
    </row>
    <row r="906" spans="6:26" x14ac:dyDescent="0.25">
      <c r="F906" s="33" t="str">
        <f>IFERROR(VLOOKUP(D906,'Tabelas auxiliares'!$A$3:$B$61,2,FALSE),"")</f>
        <v/>
      </c>
      <c r="G906" s="33" t="str">
        <f>IFERROR(VLOOKUP($B906,'Tabelas auxiliares'!$A$65:$C$102,2,FALSE),"")</f>
        <v/>
      </c>
      <c r="H906" s="33" t="str">
        <f>IFERROR(VLOOKUP($B906,'Tabelas auxiliares'!$A$65:$C$102,3,FALSE),"")</f>
        <v/>
      </c>
      <c r="X906" s="33" t="str">
        <f t="shared" si="14"/>
        <v/>
      </c>
      <c r="Y906" s="33" t="str">
        <f>IF(T906="","",IF(AND(T906&lt;&gt;'Tabelas auxiliares'!$B$239,T906&lt;&gt;'Tabelas auxiliares'!$B$240),"FOLHA DE PESSOAL",IF(X906='Tabelas auxiliares'!$A$240,"CUSTEIO",IF(X906='Tabelas auxiliares'!$A$239,"INVESTIMENTO","ERRO - VERIFICAR"))))</f>
        <v/>
      </c>
      <c r="Z906" s="47"/>
    </row>
    <row r="907" spans="6:26" x14ac:dyDescent="0.25">
      <c r="F907" s="33" t="str">
        <f>IFERROR(VLOOKUP(D907,'Tabelas auxiliares'!$A$3:$B$61,2,FALSE),"")</f>
        <v/>
      </c>
      <c r="G907" s="33" t="str">
        <f>IFERROR(VLOOKUP($B907,'Tabelas auxiliares'!$A$65:$C$102,2,FALSE),"")</f>
        <v/>
      </c>
      <c r="H907" s="33" t="str">
        <f>IFERROR(VLOOKUP($B907,'Tabelas auxiliares'!$A$65:$C$102,3,FALSE),"")</f>
        <v/>
      </c>
      <c r="X907" s="33" t="str">
        <f t="shared" si="14"/>
        <v/>
      </c>
      <c r="Y907" s="33" t="str">
        <f>IF(T907="","",IF(AND(T907&lt;&gt;'Tabelas auxiliares'!$B$239,T907&lt;&gt;'Tabelas auxiliares'!$B$240),"FOLHA DE PESSOAL",IF(X907='Tabelas auxiliares'!$A$240,"CUSTEIO",IF(X907='Tabelas auxiliares'!$A$239,"INVESTIMENTO","ERRO - VERIFICAR"))))</f>
        <v/>
      </c>
      <c r="Z907" s="47"/>
    </row>
    <row r="908" spans="6:26" x14ac:dyDescent="0.25">
      <c r="F908" s="33" t="str">
        <f>IFERROR(VLOOKUP(D908,'Tabelas auxiliares'!$A$3:$B$61,2,FALSE),"")</f>
        <v/>
      </c>
      <c r="G908" s="33" t="str">
        <f>IFERROR(VLOOKUP($B908,'Tabelas auxiliares'!$A$65:$C$102,2,FALSE),"")</f>
        <v/>
      </c>
      <c r="H908" s="33" t="str">
        <f>IFERROR(VLOOKUP($B908,'Tabelas auxiliares'!$A$65:$C$102,3,FALSE),"")</f>
        <v/>
      </c>
      <c r="X908" s="33" t="str">
        <f t="shared" si="14"/>
        <v/>
      </c>
      <c r="Y908" s="33" t="str">
        <f>IF(T908="","",IF(AND(T908&lt;&gt;'Tabelas auxiliares'!$B$239,T908&lt;&gt;'Tabelas auxiliares'!$B$240),"FOLHA DE PESSOAL",IF(X908='Tabelas auxiliares'!$A$240,"CUSTEIO",IF(X908='Tabelas auxiliares'!$A$239,"INVESTIMENTO","ERRO - VERIFICAR"))))</f>
        <v/>
      </c>
      <c r="Z908" s="47"/>
    </row>
    <row r="909" spans="6:26" x14ac:dyDescent="0.25">
      <c r="F909" s="33" t="str">
        <f>IFERROR(VLOOKUP(D909,'Tabelas auxiliares'!$A$3:$B$61,2,FALSE),"")</f>
        <v/>
      </c>
      <c r="G909" s="33" t="str">
        <f>IFERROR(VLOOKUP($B909,'Tabelas auxiliares'!$A$65:$C$102,2,FALSE),"")</f>
        <v/>
      </c>
      <c r="H909" s="33" t="str">
        <f>IFERROR(VLOOKUP($B909,'Tabelas auxiliares'!$A$65:$C$102,3,FALSE),"")</f>
        <v/>
      </c>
      <c r="X909" s="33" t="str">
        <f t="shared" si="14"/>
        <v/>
      </c>
      <c r="Y909" s="33" t="str">
        <f>IF(T909="","",IF(AND(T909&lt;&gt;'Tabelas auxiliares'!$B$239,T909&lt;&gt;'Tabelas auxiliares'!$B$240),"FOLHA DE PESSOAL",IF(X909='Tabelas auxiliares'!$A$240,"CUSTEIO",IF(X909='Tabelas auxiliares'!$A$239,"INVESTIMENTO","ERRO - VERIFICAR"))))</f>
        <v/>
      </c>
      <c r="Z909" s="47"/>
    </row>
    <row r="910" spans="6:26" x14ac:dyDescent="0.25">
      <c r="F910" s="33" t="str">
        <f>IFERROR(VLOOKUP(D910,'Tabelas auxiliares'!$A$3:$B$61,2,FALSE),"")</f>
        <v/>
      </c>
      <c r="G910" s="33" t="str">
        <f>IFERROR(VLOOKUP($B910,'Tabelas auxiliares'!$A$65:$C$102,2,FALSE),"")</f>
        <v/>
      </c>
      <c r="H910" s="33" t="str">
        <f>IFERROR(VLOOKUP($B910,'Tabelas auxiliares'!$A$65:$C$102,3,FALSE),"")</f>
        <v/>
      </c>
      <c r="X910" s="33" t="str">
        <f t="shared" si="14"/>
        <v/>
      </c>
      <c r="Y910" s="33" t="str">
        <f>IF(T910="","",IF(AND(T910&lt;&gt;'Tabelas auxiliares'!$B$239,T910&lt;&gt;'Tabelas auxiliares'!$B$240),"FOLHA DE PESSOAL",IF(X910='Tabelas auxiliares'!$A$240,"CUSTEIO",IF(X910='Tabelas auxiliares'!$A$239,"INVESTIMENTO","ERRO - VERIFICAR"))))</f>
        <v/>
      </c>
      <c r="Z910" s="47"/>
    </row>
    <row r="911" spans="6:26" x14ac:dyDescent="0.25">
      <c r="F911" s="33" t="str">
        <f>IFERROR(VLOOKUP(D911,'Tabelas auxiliares'!$A$3:$B$61,2,FALSE),"")</f>
        <v/>
      </c>
      <c r="G911" s="33" t="str">
        <f>IFERROR(VLOOKUP($B911,'Tabelas auxiliares'!$A$65:$C$102,2,FALSE),"")</f>
        <v/>
      </c>
      <c r="H911" s="33" t="str">
        <f>IFERROR(VLOOKUP($B911,'Tabelas auxiliares'!$A$65:$C$102,3,FALSE),"")</f>
        <v/>
      </c>
      <c r="X911" s="33" t="str">
        <f t="shared" si="14"/>
        <v/>
      </c>
      <c r="Y911" s="33" t="str">
        <f>IF(T911="","",IF(AND(T911&lt;&gt;'Tabelas auxiliares'!$B$239,T911&lt;&gt;'Tabelas auxiliares'!$B$240),"FOLHA DE PESSOAL",IF(X911='Tabelas auxiliares'!$A$240,"CUSTEIO",IF(X911='Tabelas auxiliares'!$A$239,"INVESTIMENTO","ERRO - VERIFICAR"))))</f>
        <v/>
      </c>
      <c r="Z911" s="47"/>
    </row>
    <row r="912" spans="6:26" x14ac:dyDescent="0.25">
      <c r="F912" s="33" t="str">
        <f>IFERROR(VLOOKUP(D912,'Tabelas auxiliares'!$A$3:$B$61,2,FALSE),"")</f>
        <v/>
      </c>
      <c r="G912" s="33" t="str">
        <f>IFERROR(VLOOKUP($B912,'Tabelas auxiliares'!$A$65:$C$102,2,FALSE),"")</f>
        <v/>
      </c>
      <c r="H912" s="33" t="str">
        <f>IFERROR(VLOOKUP($B912,'Tabelas auxiliares'!$A$65:$C$102,3,FALSE),"")</f>
        <v/>
      </c>
      <c r="X912" s="33" t="str">
        <f t="shared" si="14"/>
        <v/>
      </c>
      <c r="Y912" s="33" t="str">
        <f>IF(T912="","",IF(AND(T912&lt;&gt;'Tabelas auxiliares'!$B$239,T912&lt;&gt;'Tabelas auxiliares'!$B$240),"FOLHA DE PESSOAL",IF(X912='Tabelas auxiliares'!$A$240,"CUSTEIO",IF(X912='Tabelas auxiliares'!$A$239,"INVESTIMENTO","ERRO - VERIFICAR"))))</f>
        <v/>
      </c>
      <c r="Z912" s="47"/>
    </row>
    <row r="913" spans="6:26" x14ac:dyDescent="0.25">
      <c r="F913" s="33" t="str">
        <f>IFERROR(VLOOKUP(D913,'Tabelas auxiliares'!$A$3:$B$61,2,FALSE),"")</f>
        <v/>
      </c>
      <c r="G913" s="33" t="str">
        <f>IFERROR(VLOOKUP($B913,'Tabelas auxiliares'!$A$65:$C$102,2,FALSE),"")</f>
        <v/>
      </c>
      <c r="H913" s="33" t="str">
        <f>IFERROR(VLOOKUP($B913,'Tabelas auxiliares'!$A$65:$C$102,3,FALSE),"")</f>
        <v/>
      </c>
      <c r="X913" s="33" t="str">
        <f t="shared" si="14"/>
        <v/>
      </c>
      <c r="Y913" s="33" t="str">
        <f>IF(T913="","",IF(AND(T913&lt;&gt;'Tabelas auxiliares'!$B$239,T913&lt;&gt;'Tabelas auxiliares'!$B$240),"FOLHA DE PESSOAL",IF(X913='Tabelas auxiliares'!$A$240,"CUSTEIO",IF(X913='Tabelas auxiliares'!$A$239,"INVESTIMENTO","ERRO - VERIFICAR"))))</f>
        <v/>
      </c>
      <c r="Z913" s="47"/>
    </row>
    <row r="914" spans="6:26" x14ac:dyDescent="0.25">
      <c r="F914" s="33" t="str">
        <f>IFERROR(VLOOKUP(D914,'Tabelas auxiliares'!$A$3:$B$61,2,FALSE),"")</f>
        <v/>
      </c>
      <c r="G914" s="33" t="str">
        <f>IFERROR(VLOOKUP($B914,'Tabelas auxiliares'!$A$65:$C$102,2,FALSE),"")</f>
        <v/>
      </c>
      <c r="H914" s="33" t="str">
        <f>IFERROR(VLOOKUP($B914,'Tabelas auxiliares'!$A$65:$C$102,3,FALSE),"")</f>
        <v/>
      </c>
      <c r="X914" s="33" t="str">
        <f t="shared" si="14"/>
        <v/>
      </c>
      <c r="Y914" s="33" t="str">
        <f>IF(T914="","",IF(AND(T914&lt;&gt;'Tabelas auxiliares'!$B$239,T914&lt;&gt;'Tabelas auxiliares'!$B$240),"FOLHA DE PESSOAL",IF(X914='Tabelas auxiliares'!$A$240,"CUSTEIO",IF(X914='Tabelas auxiliares'!$A$239,"INVESTIMENTO","ERRO - VERIFICAR"))))</f>
        <v/>
      </c>
      <c r="Z914" s="47"/>
    </row>
    <row r="915" spans="6:26" x14ac:dyDescent="0.25">
      <c r="F915" s="33" t="str">
        <f>IFERROR(VLOOKUP(D915,'Tabelas auxiliares'!$A$3:$B$61,2,FALSE),"")</f>
        <v/>
      </c>
      <c r="G915" s="33" t="str">
        <f>IFERROR(VLOOKUP($B915,'Tabelas auxiliares'!$A$65:$C$102,2,FALSE),"")</f>
        <v/>
      </c>
      <c r="H915" s="33" t="str">
        <f>IFERROR(VLOOKUP($B915,'Tabelas auxiliares'!$A$65:$C$102,3,FALSE),"")</f>
        <v/>
      </c>
      <c r="X915" s="33" t="str">
        <f t="shared" si="14"/>
        <v/>
      </c>
      <c r="Y915" s="33" t="str">
        <f>IF(T915="","",IF(AND(T915&lt;&gt;'Tabelas auxiliares'!$B$239,T915&lt;&gt;'Tabelas auxiliares'!$B$240),"FOLHA DE PESSOAL",IF(X915='Tabelas auxiliares'!$A$240,"CUSTEIO",IF(X915='Tabelas auxiliares'!$A$239,"INVESTIMENTO","ERRO - VERIFICAR"))))</f>
        <v/>
      </c>
      <c r="Z915" s="47"/>
    </row>
    <row r="916" spans="6:26" x14ac:dyDescent="0.25">
      <c r="F916" s="33" t="str">
        <f>IFERROR(VLOOKUP(D916,'Tabelas auxiliares'!$A$3:$B$61,2,FALSE),"")</f>
        <v/>
      </c>
      <c r="G916" s="33" t="str">
        <f>IFERROR(VLOOKUP($B916,'Tabelas auxiliares'!$A$65:$C$102,2,FALSE),"")</f>
        <v/>
      </c>
      <c r="H916" s="33" t="str">
        <f>IFERROR(VLOOKUP($B916,'Tabelas auxiliares'!$A$65:$C$102,3,FALSE),"")</f>
        <v/>
      </c>
      <c r="X916" s="33" t="str">
        <f t="shared" si="14"/>
        <v/>
      </c>
      <c r="Y916" s="33" t="str">
        <f>IF(T916="","",IF(AND(T916&lt;&gt;'Tabelas auxiliares'!$B$239,T916&lt;&gt;'Tabelas auxiliares'!$B$240),"FOLHA DE PESSOAL",IF(X916='Tabelas auxiliares'!$A$240,"CUSTEIO",IF(X916='Tabelas auxiliares'!$A$239,"INVESTIMENTO","ERRO - VERIFICAR"))))</f>
        <v/>
      </c>
      <c r="Z916" s="47"/>
    </row>
    <row r="917" spans="6:26" x14ac:dyDescent="0.25">
      <c r="F917" s="33" t="str">
        <f>IFERROR(VLOOKUP(D917,'Tabelas auxiliares'!$A$3:$B$61,2,FALSE),"")</f>
        <v/>
      </c>
      <c r="G917" s="33" t="str">
        <f>IFERROR(VLOOKUP($B917,'Tabelas auxiliares'!$A$65:$C$102,2,FALSE),"")</f>
        <v/>
      </c>
      <c r="H917" s="33" t="str">
        <f>IFERROR(VLOOKUP($B917,'Tabelas auxiliares'!$A$65:$C$102,3,FALSE),"")</f>
        <v/>
      </c>
      <c r="X917" s="33" t="str">
        <f t="shared" si="14"/>
        <v/>
      </c>
      <c r="Y917" s="33" t="str">
        <f>IF(T917="","",IF(AND(T917&lt;&gt;'Tabelas auxiliares'!$B$239,T917&lt;&gt;'Tabelas auxiliares'!$B$240),"FOLHA DE PESSOAL",IF(X917='Tabelas auxiliares'!$A$240,"CUSTEIO",IF(X917='Tabelas auxiliares'!$A$239,"INVESTIMENTO","ERRO - VERIFICAR"))))</f>
        <v/>
      </c>
      <c r="Z917" s="47"/>
    </row>
    <row r="918" spans="6:26" x14ac:dyDescent="0.25">
      <c r="F918" s="33" t="str">
        <f>IFERROR(VLOOKUP(D918,'Tabelas auxiliares'!$A$3:$B$61,2,FALSE),"")</f>
        <v/>
      </c>
      <c r="G918" s="33" t="str">
        <f>IFERROR(VLOOKUP($B918,'Tabelas auxiliares'!$A$65:$C$102,2,FALSE),"")</f>
        <v/>
      </c>
      <c r="H918" s="33" t="str">
        <f>IFERROR(VLOOKUP($B918,'Tabelas auxiliares'!$A$65:$C$102,3,FALSE),"")</f>
        <v/>
      </c>
      <c r="X918" s="33" t="str">
        <f t="shared" si="14"/>
        <v/>
      </c>
      <c r="Y918" s="33" t="str">
        <f>IF(T918="","",IF(AND(T918&lt;&gt;'Tabelas auxiliares'!$B$239,T918&lt;&gt;'Tabelas auxiliares'!$B$240),"FOLHA DE PESSOAL",IF(X918='Tabelas auxiliares'!$A$240,"CUSTEIO",IF(X918='Tabelas auxiliares'!$A$239,"INVESTIMENTO","ERRO - VERIFICAR"))))</f>
        <v/>
      </c>
      <c r="Z918" s="47"/>
    </row>
    <row r="919" spans="6:26" x14ac:dyDescent="0.25">
      <c r="F919" s="33" t="str">
        <f>IFERROR(VLOOKUP(D919,'Tabelas auxiliares'!$A$3:$B$61,2,FALSE),"")</f>
        <v/>
      </c>
      <c r="G919" s="33" t="str">
        <f>IFERROR(VLOOKUP($B919,'Tabelas auxiliares'!$A$65:$C$102,2,FALSE),"")</f>
        <v/>
      </c>
      <c r="H919" s="33" t="str">
        <f>IFERROR(VLOOKUP($B919,'Tabelas auxiliares'!$A$65:$C$102,3,FALSE),"")</f>
        <v/>
      </c>
      <c r="X919" s="33" t="str">
        <f t="shared" si="14"/>
        <v/>
      </c>
      <c r="Y919" s="33" t="str">
        <f>IF(T919="","",IF(AND(T919&lt;&gt;'Tabelas auxiliares'!$B$239,T919&lt;&gt;'Tabelas auxiliares'!$B$240),"FOLHA DE PESSOAL",IF(X919='Tabelas auxiliares'!$A$240,"CUSTEIO",IF(X919='Tabelas auxiliares'!$A$239,"INVESTIMENTO","ERRO - VERIFICAR"))))</f>
        <v/>
      </c>
      <c r="Z919" s="47"/>
    </row>
    <row r="920" spans="6:26" x14ac:dyDescent="0.25">
      <c r="F920" s="33" t="str">
        <f>IFERROR(VLOOKUP(D920,'Tabelas auxiliares'!$A$3:$B$61,2,FALSE),"")</f>
        <v/>
      </c>
      <c r="G920" s="33" t="str">
        <f>IFERROR(VLOOKUP($B920,'Tabelas auxiliares'!$A$65:$C$102,2,FALSE),"")</f>
        <v/>
      </c>
      <c r="H920" s="33" t="str">
        <f>IFERROR(VLOOKUP($B920,'Tabelas auxiliares'!$A$65:$C$102,3,FALSE),"")</f>
        <v/>
      </c>
      <c r="X920" s="33" t="str">
        <f t="shared" si="14"/>
        <v/>
      </c>
      <c r="Y920" s="33" t="str">
        <f>IF(T920="","",IF(AND(T920&lt;&gt;'Tabelas auxiliares'!$B$239,T920&lt;&gt;'Tabelas auxiliares'!$B$240),"FOLHA DE PESSOAL",IF(X920='Tabelas auxiliares'!$A$240,"CUSTEIO",IF(X920='Tabelas auxiliares'!$A$239,"INVESTIMENTO","ERRO - VERIFICAR"))))</f>
        <v/>
      </c>
      <c r="Z920" s="47"/>
    </row>
    <row r="921" spans="6:26" x14ac:dyDescent="0.25">
      <c r="F921" s="33" t="str">
        <f>IFERROR(VLOOKUP(D921,'Tabelas auxiliares'!$A$3:$B$61,2,FALSE),"")</f>
        <v/>
      </c>
      <c r="G921" s="33" t="str">
        <f>IFERROR(VLOOKUP($B921,'Tabelas auxiliares'!$A$65:$C$102,2,FALSE),"")</f>
        <v/>
      </c>
      <c r="H921" s="33" t="str">
        <f>IFERROR(VLOOKUP($B921,'Tabelas auxiliares'!$A$65:$C$102,3,FALSE),"")</f>
        <v/>
      </c>
      <c r="X921" s="33" t="str">
        <f t="shared" si="14"/>
        <v/>
      </c>
      <c r="Y921" s="33" t="str">
        <f>IF(T921="","",IF(AND(T921&lt;&gt;'Tabelas auxiliares'!$B$239,T921&lt;&gt;'Tabelas auxiliares'!$B$240),"FOLHA DE PESSOAL",IF(X921='Tabelas auxiliares'!$A$240,"CUSTEIO",IF(X921='Tabelas auxiliares'!$A$239,"INVESTIMENTO","ERRO - VERIFICAR"))))</f>
        <v/>
      </c>
      <c r="Z921" s="47"/>
    </row>
    <row r="922" spans="6:26" x14ac:dyDescent="0.25">
      <c r="F922" s="33" t="str">
        <f>IFERROR(VLOOKUP(D922,'Tabelas auxiliares'!$A$3:$B$61,2,FALSE),"")</f>
        <v/>
      </c>
      <c r="G922" s="33" t="str">
        <f>IFERROR(VLOOKUP($B922,'Tabelas auxiliares'!$A$65:$C$102,2,FALSE),"")</f>
        <v/>
      </c>
      <c r="H922" s="33" t="str">
        <f>IFERROR(VLOOKUP($B922,'Tabelas auxiliares'!$A$65:$C$102,3,FALSE),"")</f>
        <v/>
      </c>
      <c r="X922" s="33" t="str">
        <f t="shared" si="14"/>
        <v/>
      </c>
      <c r="Y922" s="33" t="str">
        <f>IF(T922="","",IF(AND(T922&lt;&gt;'Tabelas auxiliares'!$B$239,T922&lt;&gt;'Tabelas auxiliares'!$B$240),"FOLHA DE PESSOAL",IF(X922='Tabelas auxiliares'!$A$240,"CUSTEIO",IF(X922='Tabelas auxiliares'!$A$239,"INVESTIMENTO","ERRO - VERIFICAR"))))</f>
        <v/>
      </c>
      <c r="Z922" s="47"/>
    </row>
    <row r="923" spans="6:26" x14ac:dyDescent="0.25">
      <c r="F923" s="33" t="str">
        <f>IFERROR(VLOOKUP(D923,'Tabelas auxiliares'!$A$3:$B$61,2,FALSE),"")</f>
        <v/>
      </c>
      <c r="G923" s="33" t="str">
        <f>IFERROR(VLOOKUP($B923,'Tabelas auxiliares'!$A$65:$C$102,2,FALSE),"")</f>
        <v/>
      </c>
      <c r="H923" s="33" t="str">
        <f>IFERROR(VLOOKUP($B923,'Tabelas auxiliares'!$A$65:$C$102,3,FALSE),"")</f>
        <v/>
      </c>
      <c r="X923" s="33" t="str">
        <f t="shared" si="14"/>
        <v/>
      </c>
      <c r="Y923" s="33" t="str">
        <f>IF(T923="","",IF(AND(T923&lt;&gt;'Tabelas auxiliares'!$B$239,T923&lt;&gt;'Tabelas auxiliares'!$B$240),"FOLHA DE PESSOAL",IF(X923='Tabelas auxiliares'!$A$240,"CUSTEIO",IF(X923='Tabelas auxiliares'!$A$239,"INVESTIMENTO","ERRO - VERIFICAR"))))</f>
        <v/>
      </c>
      <c r="Z923" s="47"/>
    </row>
    <row r="924" spans="6:26" x14ac:dyDescent="0.25">
      <c r="F924" s="33" t="str">
        <f>IFERROR(VLOOKUP(D924,'Tabelas auxiliares'!$A$3:$B$61,2,FALSE),"")</f>
        <v/>
      </c>
      <c r="G924" s="33" t="str">
        <f>IFERROR(VLOOKUP($B924,'Tabelas auxiliares'!$A$65:$C$102,2,FALSE),"")</f>
        <v/>
      </c>
      <c r="H924" s="33" t="str">
        <f>IFERROR(VLOOKUP($B924,'Tabelas auxiliares'!$A$65:$C$102,3,FALSE),"")</f>
        <v/>
      </c>
      <c r="X924" s="33" t="str">
        <f t="shared" si="14"/>
        <v/>
      </c>
      <c r="Y924" s="33" t="str">
        <f>IF(T924="","",IF(AND(T924&lt;&gt;'Tabelas auxiliares'!$B$239,T924&lt;&gt;'Tabelas auxiliares'!$B$240),"FOLHA DE PESSOAL",IF(X924='Tabelas auxiliares'!$A$240,"CUSTEIO",IF(X924='Tabelas auxiliares'!$A$239,"INVESTIMENTO","ERRO - VERIFICAR"))))</f>
        <v/>
      </c>
      <c r="Z924" s="47"/>
    </row>
    <row r="925" spans="6:26" x14ac:dyDescent="0.25">
      <c r="F925" s="33" t="str">
        <f>IFERROR(VLOOKUP(D925,'Tabelas auxiliares'!$A$3:$B$61,2,FALSE),"")</f>
        <v/>
      </c>
      <c r="G925" s="33" t="str">
        <f>IFERROR(VLOOKUP($B925,'Tabelas auxiliares'!$A$65:$C$102,2,FALSE),"")</f>
        <v/>
      </c>
      <c r="H925" s="33" t="str">
        <f>IFERROR(VLOOKUP($B925,'Tabelas auxiliares'!$A$65:$C$102,3,FALSE),"")</f>
        <v/>
      </c>
      <c r="X925" s="33" t="str">
        <f t="shared" si="14"/>
        <v/>
      </c>
      <c r="Y925" s="33" t="str">
        <f>IF(T925="","",IF(AND(T925&lt;&gt;'Tabelas auxiliares'!$B$239,T925&lt;&gt;'Tabelas auxiliares'!$B$240),"FOLHA DE PESSOAL",IF(X925='Tabelas auxiliares'!$A$240,"CUSTEIO",IF(X925='Tabelas auxiliares'!$A$239,"INVESTIMENTO","ERRO - VERIFICAR"))))</f>
        <v/>
      </c>
      <c r="Z925" s="47"/>
    </row>
    <row r="926" spans="6:26" x14ac:dyDescent="0.25">
      <c r="F926" s="33" t="str">
        <f>IFERROR(VLOOKUP(D926,'Tabelas auxiliares'!$A$3:$B$61,2,FALSE),"")</f>
        <v/>
      </c>
      <c r="G926" s="33" t="str">
        <f>IFERROR(VLOOKUP($B926,'Tabelas auxiliares'!$A$65:$C$102,2,FALSE),"")</f>
        <v/>
      </c>
      <c r="H926" s="33" t="str">
        <f>IFERROR(VLOOKUP($B926,'Tabelas auxiliares'!$A$65:$C$102,3,FALSE),"")</f>
        <v/>
      </c>
      <c r="X926" s="33" t="str">
        <f t="shared" si="14"/>
        <v/>
      </c>
      <c r="Y926" s="33" t="str">
        <f>IF(T926="","",IF(AND(T926&lt;&gt;'Tabelas auxiliares'!$B$239,T926&lt;&gt;'Tabelas auxiliares'!$B$240),"FOLHA DE PESSOAL",IF(X926='Tabelas auxiliares'!$A$240,"CUSTEIO",IF(X926='Tabelas auxiliares'!$A$239,"INVESTIMENTO","ERRO - VERIFICAR"))))</f>
        <v/>
      </c>
      <c r="Z926" s="47"/>
    </row>
    <row r="927" spans="6:26" x14ac:dyDescent="0.25">
      <c r="F927" s="33" t="str">
        <f>IFERROR(VLOOKUP(D927,'Tabelas auxiliares'!$A$3:$B$61,2,FALSE),"")</f>
        <v/>
      </c>
      <c r="G927" s="33" t="str">
        <f>IFERROR(VLOOKUP($B927,'Tabelas auxiliares'!$A$65:$C$102,2,FALSE),"")</f>
        <v/>
      </c>
      <c r="H927" s="33" t="str">
        <f>IFERROR(VLOOKUP($B927,'Tabelas auxiliares'!$A$65:$C$102,3,FALSE),"")</f>
        <v/>
      </c>
      <c r="X927" s="33" t="str">
        <f t="shared" si="14"/>
        <v/>
      </c>
      <c r="Y927" s="33" t="str">
        <f>IF(T927="","",IF(AND(T927&lt;&gt;'Tabelas auxiliares'!$B$239,T927&lt;&gt;'Tabelas auxiliares'!$B$240),"FOLHA DE PESSOAL",IF(X927='Tabelas auxiliares'!$A$240,"CUSTEIO",IF(X927='Tabelas auxiliares'!$A$239,"INVESTIMENTO","ERRO - VERIFICAR"))))</f>
        <v/>
      </c>
      <c r="Z927" s="47"/>
    </row>
    <row r="928" spans="6:26" x14ac:dyDescent="0.25">
      <c r="F928" s="33" t="str">
        <f>IFERROR(VLOOKUP(D928,'Tabelas auxiliares'!$A$3:$B$61,2,FALSE),"")</f>
        <v/>
      </c>
      <c r="G928" s="33" t="str">
        <f>IFERROR(VLOOKUP($B928,'Tabelas auxiliares'!$A$65:$C$102,2,FALSE),"")</f>
        <v/>
      </c>
      <c r="H928" s="33" t="str">
        <f>IFERROR(VLOOKUP($B928,'Tabelas auxiliares'!$A$65:$C$102,3,FALSE),"")</f>
        <v/>
      </c>
      <c r="X928" s="33" t="str">
        <f t="shared" si="14"/>
        <v/>
      </c>
      <c r="Y928" s="33" t="str">
        <f>IF(T928="","",IF(AND(T928&lt;&gt;'Tabelas auxiliares'!$B$239,T928&lt;&gt;'Tabelas auxiliares'!$B$240),"FOLHA DE PESSOAL",IF(X928='Tabelas auxiliares'!$A$240,"CUSTEIO",IF(X928='Tabelas auxiliares'!$A$239,"INVESTIMENTO","ERRO - VERIFICAR"))))</f>
        <v/>
      </c>
      <c r="Z928" s="47"/>
    </row>
    <row r="929" spans="6:26" x14ac:dyDescent="0.25">
      <c r="F929" s="33" t="str">
        <f>IFERROR(VLOOKUP(D929,'Tabelas auxiliares'!$A$3:$B$61,2,FALSE),"")</f>
        <v/>
      </c>
      <c r="G929" s="33" t="str">
        <f>IFERROR(VLOOKUP($B929,'Tabelas auxiliares'!$A$65:$C$102,2,FALSE),"")</f>
        <v/>
      </c>
      <c r="H929" s="33" t="str">
        <f>IFERROR(VLOOKUP($B929,'Tabelas auxiliares'!$A$65:$C$102,3,FALSE),"")</f>
        <v/>
      </c>
      <c r="X929" s="33" t="str">
        <f t="shared" si="14"/>
        <v/>
      </c>
      <c r="Y929" s="33" t="str">
        <f>IF(T929="","",IF(AND(T929&lt;&gt;'Tabelas auxiliares'!$B$239,T929&lt;&gt;'Tabelas auxiliares'!$B$240),"FOLHA DE PESSOAL",IF(X929='Tabelas auxiliares'!$A$240,"CUSTEIO",IF(X929='Tabelas auxiliares'!$A$239,"INVESTIMENTO","ERRO - VERIFICAR"))))</f>
        <v/>
      </c>
      <c r="Z929" s="47"/>
    </row>
    <row r="930" spans="6:26" x14ac:dyDescent="0.25">
      <c r="F930" s="33" t="str">
        <f>IFERROR(VLOOKUP(D930,'Tabelas auxiliares'!$A$3:$B$61,2,FALSE),"")</f>
        <v/>
      </c>
      <c r="G930" s="33" t="str">
        <f>IFERROR(VLOOKUP($B930,'Tabelas auxiliares'!$A$65:$C$102,2,FALSE),"")</f>
        <v/>
      </c>
      <c r="H930" s="33" t="str">
        <f>IFERROR(VLOOKUP($B930,'Tabelas auxiliares'!$A$65:$C$102,3,FALSE),"")</f>
        <v/>
      </c>
      <c r="X930" s="33" t="str">
        <f t="shared" si="14"/>
        <v/>
      </c>
      <c r="Y930" s="33" t="str">
        <f>IF(T930="","",IF(AND(T930&lt;&gt;'Tabelas auxiliares'!$B$239,T930&lt;&gt;'Tabelas auxiliares'!$B$240),"FOLHA DE PESSOAL",IF(X930='Tabelas auxiliares'!$A$240,"CUSTEIO",IF(X930='Tabelas auxiliares'!$A$239,"INVESTIMENTO","ERRO - VERIFICAR"))))</f>
        <v/>
      </c>
      <c r="Z930" s="47"/>
    </row>
    <row r="931" spans="6:26" x14ac:dyDescent="0.25">
      <c r="F931" s="33" t="str">
        <f>IFERROR(VLOOKUP(D931,'Tabelas auxiliares'!$A$3:$B$61,2,FALSE),"")</f>
        <v/>
      </c>
      <c r="G931" s="33" t="str">
        <f>IFERROR(VLOOKUP($B931,'Tabelas auxiliares'!$A$65:$C$102,2,FALSE),"")</f>
        <v/>
      </c>
      <c r="H931" s="33" t="str">
        <f>IFERROR(VLOOKUP($B931,'Tabelas auxiliares'!$A$65:$C$102,3,FALSE),"")</f>
        <v/>
      </c>
      <c r="X931" s="33" t="str">
        <f t="shared" si="14"/>
        <v/>
      </c>
      <c r="Y931" s="33" t="str">
        <f>IF(T931="","",IF(AND(T931&lt;&gt;'Tabelas auxiliares'!$B$239,T931&lt;&gt;'Tabelas auxiliares'!$B$240),"FOLHA DE PESSOAL",IF(X931='Tabelas auxiliares'!$A$240,"CUSTEIO",IF(X931='Tabelas auxiliares'!$A$239,"INVESTIMENTO","ERRO - VERIFICAR"))))</f>
        <v/>
      </c>
      <c r="Z931" s="47"/>
    </row>
    <row r="932" spans="6:26" x14ac:dyDescent="0.25">
      <c r="F932" s="33" t="str">
        <f>IFERROR(VLOOKUP(D932,'Tabelas auxiliares'!$A$3:$B$61,2,FALSE),"")</f>
        <v/>
      </c>
      <c r="G932" s="33" t="str">
        <f>IFERROR(VLOOKUP($B932,'Tabelas auxiliares'!$A$65:$C$102,2,FALSE),"")</f>
        <v/>
      </c>
      <c r="H932" s="33" t="str">
        <f>IFERROR(VLOOKUP($B932,'Tabelas auxiliares'!$A$65:$C$102,3,FALSE),"")</f>
        <v/>
      </c>
      <c r="X932" s="33" t="str">
        <f t="shared" si="14"/>
        <v/>
      </c>
      <c r="Y932" s="33" t="str">
        <f>IF(T932="","",IF(AND(T932&lt;&gt;'Tabelas auxiliares'!$B$239,T932&lt;&gt;'Tabelas auxiliares'!$B$240),"FOLHA DE PESSOAL",IF(X932='Tabelas auxiliares'!$A$240,"CUSTEIO",IF(X932='Tabelas auxiliares'!$A$239,"INVESTIMENTO","ERRO - VERIFICAR"))))</f>
        <v/>
      </c>
      <c r="Z932" s="47"/>
    </row>
    <row r="933" spans="6:26" x14ac:dyDescent="0.25">
      <c r="F933" s="33" t="str">
        <f>IFERROR(VLOOKUP(D933,'Tabelas auxiliares'!$A$3:$B$61,2,FALSE),"")</f>
        <v/>
      </c>
      <c r="G933" s="33" t="str">
        <f>IFERROR(VLOOKUP($B933,'Tabelas auxiliares'!$A$65:$C$102,2,FALSE),"")</f>
        <v/>
      </c>
      <c r="H933" s="33" t="str">
        <f>IFERROR(VLOOKUP($B933,'Tabelas auxiliares'!$A$65:$C$102,3,FALSE),"")</f>
        <v/>
      </c>
      <c r="X933" s="33" t="str">
        <f t="shared" si="14"/>
        <v/>
      </c>
      <c r="Y933" s="33" t="str">
        <f>IF(T933="","",IF(AND(T933&lt;&gt;'Tabelas auxiliares'!$B$239,T933&lt;&gt;'Tabelas auxiliares'!$B$240),"FOLHA DE PESSOAL",IF(X933='Tabelas auxiliares'!$A$240,"CUSTEIO",IF(X933='Tabelas auxiliares'!$A$239,"INVESTIMENTO","ERRO - VERIFICAR"))))</f>
        <v/>
      </c>
      <c r="Z933" s="47"/>
    </row>
    <row r="934" spans="6:26" x14ac:dyDescent="0.25">
      <c r="F934" s="33" t="str">
        <f>IFERROR(VLOOKUP(D934,'Tabelas auxiliares'!$A$3:$B$61,2,FALSE),"")</f>
        <v/>
      </c>
      <c r="G934" s="33" t="str">
        <f>IFERROR(VLOOKUP($B934,'Tabelas auxiliares'!$A$65:$C$102,2,FALSE),"")</f>
        <v/>
      </c>
      <c r="H934" s="33" t="str">
        <f>IFERROR(VLOOKUP($B934,'Tabelas auxiliares'!$A$65:$C$102,3,FALSE),"")</f>
        <v/>
      </c>
      <c r="X934" s="33" t="str">
        <f t="shared" si="14"/>
        <v/>
      </c>
      <c r="Y934" s="33" t="str">
        <f>IF(T934="","",IF(AND(T934&lt;&gt;'Tabelas auxiliares'!$B$239,T934&lt;&gt;'Tabelas auxiliares'!$B$240),"FOLHA DE PESSOAL",IF(X934='Tabelas auxiliares'!$A$240,"CUSTEIO",IF(X934='Tabelas auxiliares'!$A$239,"INVESTIMENTO","ERRO - VERIFICAR"))))</f>
        <v/>
      </c>
      <c r="Z934" s="47"/>
    </row>
    <row r="935" spans="6:26" x14ac:dyDescent="0.25">
      <c r="F935" s="33" t="str">
        <f>IFERROR(VLOOKUP(D935,'Tabelas auxiliares'!$A$3:$B$61,2,FALSE),"")</f>
        <v/>
      </c>
      <c r="G935" s="33" t="str">
        <f>IFERROR(VLOOKUP($B935,'Tabelas auxiliares'!$A$65:$C$102,2,FALSE),"")</f>
        <v/>
      </c>
      <c r="H935" s="33" t="str">
        <f>IFERROR(VLOOKUP($B935,'Tabelas auxiliares'!$A$65:$C$102,3,FALSE),"")</f>
        <v/>
      </c>
      <c r="X935" s="33" t="str">
        <f t="shared" si="14"/>
        <v/>
      </c>
      <c r="Y935" s="33" t="str">
        <f>IF(T935="","",IF(AND(T935&lt;&gt;'Tabelas auxiliares'!$B$239,T935&lt;&gt;'Tabelas auxiliares'!$B$240),"FOLHA DE PESSOAL",IF(X935='Tabelas auxiliares'!$A$240,"CUSTEIO",IF(X935='Tabelas auxiliares'!$A$239,"INVESTIMENTO","ERRO - VERIFICAR"))))</f>
        <v/>
      </c>
      <c r="Z935" s="47"/>
    </row>
    <row r="936" spans="6:26" x14ac:dyDescent="0.25">
      <c r="F936" s="33" t="str">
        <f>IFERROR(VLOOKUP(D936,'Tabelas auxiliares'!$A$3:$B$61,2,FALSE),"")</f>
        <v/>
      </c>
      <c r="G936" s="33" t="str">
        <f>IFERROR(VLOOKUP($B936,'Tabelas auxiliares'!$A$65:$C$102,2,FALSE),"")</f>
        <v/>
      </c>
      <c r="H936" s="33" t="str">
        <f>IFERROR(VLOOKUP($B936,'Tabelas auxiliares'!$A$65:$C$102,3,FALSE),"")</f>
        <v/>
      </c>
      <c r="X936" s="33" t="str">
        <f t="shared" si="14"/>
        <v/>
      </c>
      <c r="Y936" s="33" t="str">
        <f>IF(T936="","",IF(AND(T936&lt;&gt;'Tabelas auxiliares'!$B$239,T936&lt;&gt;'Tabelas auxiliares'!$B$240),"FOLHA DE PESSOAL",IF(X936='Tabelas auxiliares'!$A$240,"CUSTEIO",IF(X936='Tabelas auxiliares'!$A$239,"INVESTIMENTO","ERRO - VERIFICAR"))))</f>
        <v/>
      </c>
      <c r="Z936" s="47"/>
    </row>
    <row r="937" spans="6:26" x14ac:dyDescent="0.25">
      <c r="F937" s="33" t="str">
        <f>IFERROR(VLOOKUP(D937,'Tabelas auxiliares'!$A$3:$B$61,2,FALSE),"")</f>
        <v/>
      </c>
      <c r="G937" s="33" t="str">
        <f>IFERROR(VLOOKUP($B937,'Tabelas auxiliares'!$A$65:$C$102,2,FALSE),"")</f>
        <v/>
      </c>
      <c r="H937" s="33" t="str">
        <f>IFERROR(VLOOKUP($B937,'Tabelas auxiliares'!$A$65:$C$102,3,FALSE),"")</f>
        <v/>
      </c>
      <c r="X937" s="33" t="str">
        <f t="shared" si="14"/>
        <v/>
      </c>
      <c r="Y937" s="33" t="str">
        <f>IF(T937="","",IF(AND(T937&lt;&gt;'Tabelas auxiliares'!$B$239,T937&lt;&gt;'Tabelas auxiliares'!$B$240),"FOLHA DE PESSOAL",IF(X937='Tabelas auxiliares'!$A$240,"CUSTEIO",IF(X937='Tabelas auxiliares'!$A$239,"INVESTIMENTO","ERRO - VERIFICAR"))))</f>
        <v/>
      </c>
      <c r="Z937" s="47"/>
    </row>
    <row r="938" spans="6:26" x14ac:dyDescent="0.25">
      <c r="F938" s="33" t="str">
        <f>IFERROR(VLOOKUP(D938,'Tabelas auxiliares'!$A$3:$B$61,2,FALSE),"")</f>
        <v/>
      </c>
      <c r="G938" s="33" t="str">
        <f>IFERROR(VLOOKUP($B938,'Tabelas auxiliares'!$A$65:$C$102,2,FALSE),"")</f>
        <v/>
      </c>
      <c r="H938" s="33" t="str">
        <f>IFERROR(VLOOKUP($B938,'Tabelas auxiliares'!$A$65:$C$102,3,FALSE),"")</f>
        <v/>
      </c>
      <c r="X938" s="33" t="str">
        <f t="shared" si="14"/>
        <v/>
      </c>
      <c r="Y938" s="33" t="str">
        <f>IF(T938="","",IF(AND(T938&lt;&gt;'Tabelas auxiliares'!$B$239,T938&lt;&gt;'Tabelas auxiliares'!$B$240),"FOLHA DE PESSOAL",IF(X938='Tabelas auxiliares'!$A$240,"CUSTEIO",IF(X938='Tabelas auxiliares'!$A$239,"INVESTIMENTO","ERRO - VERIFICAR"))))</f>
        <v/>
      </c>
      <c r="Z938" s="47"/>
    </row>
    <row r="939" spans="6:26" x14ac:dyDescent="0.25">
      <c r="F939" s="33" t="str">
        <f>IFERROR(VLOOKUP(D939,'Tabelas auxiliares'!$A$3:$B$61,2,FALSE),"")</f>
        <v/>
      </c>
      <c r="G939" s="33" t="str">
        <f>IFERROR(VLOOKUP($B939,'Tabelas auxiliares'!$A$65:$C$102,2,FALSE),"")</f>
        <v/>
      </c>
      <c r="H939" s="33" t="str">
        <f>IFERROR(VLOOKUP($B939,'Tabelas auxiliares'!$A$65:$C$102,3,FALSE),"")</f>
        <v/>
      </c>
      <c r="X939" s="33" t="str">
        <f t="shared" si="14"/>
        <v/>
      </c>
      <c r="Y939" s="33" t="str">
        <f>IF(T939="","",IF(AND(T939&lt;&gt;'Tabelas auxiliares'!$B$239,T939&lt;&gt;'Tabelas auxiliares'!$B$240),"FOLHA DE PESSOAL",IF(X939='Tabelas auxiliares'!$A$240,"CUSTEIO",IF(X939='Tabelas auxiliares'!$A$239,"INVESTIMENTO","ERRO - VERIFICAR"))))</f>
        <v/>
      </c>
      <c r="Z939" s="47"/>
    </row>
    <row r="940" spans="6:26" x14ac:dyDescent="0.25">
      <c r="F940" s="33" t="str">
        <f>IFERROR(VLOOKUP(D940,'Tabelas auxiliares'!$A$3:$B$61,2,FALSE),"")</f>
        <v/>
      </c>
      <c r="G940" s="33" t="str">
        <f>IFERROR(VLOOKUP($B940,'Tabelas auxiliares'!$A$65:$C$102,2,FALSE),"")</f>
        <v/>
      </c>
      <c r="H940" s="33" t="str">
        <f>IFERROR(VLOOKUP($B940,'Tabelas auxiliares'!$A$65:$C$102,3,FALSE),"")</f>
        <v/>
      </c>
      <c r="X940" s="33" t="str">
        <f t="shared" si="14"/>
        <v/>
      </c>
      <c r="Y940" s="33" t="str">
        <f>IF(T940="","",IF(AND(T940&lt;&gt;'Tabelas auxiliares'!$B$239,T940&lt;&gt;'Tabelas auxiliares'!$B$240),"FOLHA DE PESSOAL",IF(X940='Tabelas auxiliares'!$A$240,"CUSTEIO",IF(X940='Tabelas auxiliares'!$A$239,"INVESTIMENTO","ERRO - VERIFICAR"))))</f>
        <v/>
      </c>
      <c r="Z940" s="47"/>
    </row>
    <row r="941" spans="6:26" x14ac:dyDescent="0.25">
      <c r="F941" s="33" t="str">
        <f>IFERROR(VLOOKUP(D941,'Tabelas auxiliares'!$A$3:$B$61,2,FALSE),"")</f>
        <v/>
      </c>
      <c r="G941" s="33" t="str">
        <f>IFERROR(VLOOKUP($B941,'Tabelas auxiliares'!$A$65:$C$102,2,FALSE),"")</f>
        <v/>
      </c>
      <c r="H941" s="33" t="str">
        <f>IFERROR(VLOOKUP($B941,'Tabelas auxiliares'!$A$65:$C$102,3,FALSE),"")</f>
        <v/>
      </c>
      <c r="X941" s="33" t="str">
        <f t="shared" si="14"/>
        <v/>
      </c>
      <c r="Y941" s="33" t="str">
        <f>IF(T941="","",IF(AND(T941&lt;&gt;'Tabelas auxiliares'!$B$239,T941&lt;&gt;'Tabelas auxiliares'!$B$240),"FOLHA DE PESSOAL",IF(X941='Tabelas auxiliares'!$A$240,"CUSTEIO",IF(X941='Tabelas auxiliares'!$A$239,"INVESTIMENTO","ERRO - VERIFICAR"))))</f>
        <v/>
      </c>
      <c r="Z941" s="47"/>
    </row>
    <row r="942" spans="6:26" x14ac:dyDescent="0.25">
      <c r="F942" s="33" t="str">
        <f>IFERROR(VLOOKUP(D942,'Tabelas auxiliares'!$A$3:$B$61,2,FALSE),"")</f>
        <v/>
      </c>
      <c r="G942" s="33" t="str">
        <f>IFERROR(VLOOKUP($B942,'Tabelas auxiliares'!$A$65:$C$102,2,FALSE),"")</f>
        <v/>
      </c>
      <c r="H942" s="33" t="str">
        <f>IFERROR(VLOOKUP($B942,'Tabelas auxiliares'!$A$65:$C$102,3,FALSE),"")</f>
        <v/>
      </c>
      <c r="X942" s="33" t="str">
        <f t="shared" si="14"/>
        <v/>
      </c>
      <c r="Y942" s="33" t="str">
        <f>IF(T942="","",IF(AND(T942&lt;&gt;'Tabelas auxiliares'!$B$239,T942&lt;&gt;'Tabelas auxiliares'!$B$240),"FOLHA DE PESSOAL",IF(X942='Tabelas auxiliares'!$A$240,"CUSTEIO",IF(X942='Tabelas auxiliares'!$A$239,"INVESTIMENTO","ERRO - VERIFICAR"))))</f>
        <v/>
      </c>
      <c r="Z942" s="47"/>
    </row>
    <row r="943" spans="6:26" x14ac:dyDescent="0.25">
      <c r="F943" s="33" t="str">
        <f>IFERROR(VLOOKUP(D943,'Tabelas auxiliares'!$A$3:$B$61,2,FALSE),"")</f>
        <v/>
      </c>
      <c r="G943" s="33" t="str">
        <f>IFERROR(VLOOKUP($B943,'Tabelas auxiliares'!$A$65:$C$102,2,FALSE),"")</f>
        <v/>
      </c>
      <c r="H943" s="33" t="str">
        <f>IFERROR(VLOOKUP($B943,'Tabelas auxiliares'!$A$65:$C$102,3,FALSE),"")</f>
        <v/>
      </c>
      <c r="X943" s="33" t="str">
        <f t="shared" si="14"/>
        <v/>
      </c>
      <c r="Y943" s="33" t="str">
        <f>IF(T943="","",IF(AND(T943&lt;&gt;'Tabelas auxiliares'!$B$239,T943&lt;&gt;'Tabelas auxiliares'!$B$240),"FOLHA DE PESSOAL",IF(X943='Tabelas auxiliares'!$A$240,"CUSTEIO",IF(X943='Tabelas auxiliares'!$A$239,"INVESTIMENTO","ERRO - VERIFICAR"))))</f>
        <v/>
      </c>
      <c r="Z943" s="47"/>
    </row>
    <row r="944" spans="6:26" x14ac:dyDescent="0.25">
      <c r="F944" s="33" t="str">
        <f>IFERROR(VLOOKUP(D944,'Tabelas auxiliares'!$A$3:$B$61,2,FALSE),"")</f>
        <v/>
      </c>
      <c r="G944" s="33" t="str">
        <f>IFERROR(VLOOKUP($B944,'Tabelas auxiliares'!$A$65:$C$102,2,FALSE),"")</f>
        <v/>
      </c>
      <c r="H944" s="33" t="str">
        <f>IFERROR(VLOOKUP($B944,'Tabelas auxiliares'!$A$65:$C$102,3,FALSE),"")</f>
        <v/>
      </c>
      <c r="X944" s="33" t="str">
        <f t="shared" si="14"/>
        <v/>
      </c>
      <c r="Y944" s="33" t="str">
        <f>IF(T944="","",IF(AND(T944&lt;&gt;'Tabelas auxiliares'!$B$239,T944&lt;&gt;'Tabelas auxiliares'!$B$240),"FOLHA DE PESSOAL",IF(X944='Tabelas auxiliares'!$A$240,"CUSTEIO",IF(X944='Tabelas auxiliares'!$A$239,"INVESTIMENTO","ERRO - VERIFICAR"))))</f>
        <v/>
      </c>
      <c r="Z944" s="47"/>
    </row>
    <row r="945" spans="6:26" x14ac:dyDescent="0.25">
      <c r="F945" s="33" t="str">
        <f>IFERROR(VLOOKUP(D945,'Tabelas auxiliares'!$A$3:$B$61,2,FALSE),"")</f>
        <v/>
      </c>
      <c r="G945" s="33" t="str">
        <f>IFERROR(VLOOKUP($B945,'Tabelas auxiliares'!$A$65:$C$102,2,FALSE),"")</f>
        <v/>
      </c>
      <c r="H945" s="33" t="str">
        <f>IFERROR(VLOOKUP($B945,'Tabelas auxiliares'!$A$65:$C$102,3,FALSE),"")</f>
        <v/>
      </c>
      <c r="X945" s="33" t="str">
        <f t="shared" si="14"/>
        <v/>
      </c>
      <c r="Y945" s="33" t="str">
        <f>IF(T945="","",IF(AND(T945&lt;&gt;'Tabelas auxiliares'!$B$239,T945&lt;&gt;'Tabelas auxiliares'!$B$240),"FOLHA DE PESSOAL",IF(X945='Tabelas auxiliares'!$A$240,"CUSTEIO",IF(X945='Tabelas auxiliares'!$A$239,"INVESTIMENTO","ERRO - VERIFICAR"))))</f>
        <v/>
      </c>
      <c r="Z945" s="47"/>
    </row>
    <row r="946" spans="6:26" x14ac:dyDescent="0.25">
      <c r="F946" s="33" t="str">
        <f>IFERROR(VLOOKUP(D946,'Tabelas auxiliares'!$A$3:$B$61,2,FALSE),"")</f>
        <v/>
      </c>
      <c r="G946" s="33" t="str">
        <f>IFERROR(VLOOKUP($B946,'Tabelas auxiliares'!$A$65:$C$102,2,FALSE),"")</f>
        <v/>
      </c>
      <c r="H946" s="33" t="str">
        <f>IFERROR(VLOOKUP($B946,'Tabelas auxiliares'!$A$65:$C$102,3,FALSE),"")</f>
        <v/>
      </c>
      <c r="X946" s="33" t="str">
        <f t="shared" si="14"/>
        <v/>
      </c>
      <c r="Y946" s="33" t="str">
        <f>IF(T946="","",IF(AND(T946&lt;&gt;'Tabelas auxiliares'!$B$239,T946&lt;&gt;'Tabelas auxiliares'!$B$240),"FOLHA DE PESSOAL",IF(X946='Tabelas auxiliares'!$A$240,"CUSTEIO",IF(X946='Tabelas auxiliares'!$A$239,"INVESTIMENTO","ERRO - VERIFICAR"))))</f>
        <v/>
      </c>
      <c r="Z946" s="47"/>
    </row>
    <row r="947" spans="6:26" x14ac:dyDescent="0.25">
      <c r="F947" s="33" t="str">
        <f>IFERROR(VLOOKUP(D947,'Tabelas auxiliares'!$A$3:$B$61,2,FALSE),"")</f>
        <v/>
      </c>
      <c r="G947" s="33" t="str">
        <f>IFERROR(VLOOKUP($B947,'Tabelas auxiliares'!$A$65:$C$102,2,FALSE),"")</f>
        <v/>
      </c>
      <c r="H947" s="33" t="str">
        <f>IFERROR(VLOOKUP($B947,'Tabelas auxiliares'!$A$65:$C$102,3,FALSE),"")</f>
        <v/>
      </c>
      <c r="X947" s="33" t="str">
        <f t="shared" si="14"/>
        <v/>
      </c>
      <c r="Y947" s="33" t="str">
        <f>IF(T947="","",IF(AND(T947&lt;&gt;'Tabelas auxiliares'!$B$239,T947&lt;&gt;'Tabelas auxiliares'!$B$240),"FOLHA DE PESSOAL",IF(X947='Tabelas auxiliares'!$A$240,"CUSTEIO",IF(X947='Tabelas auxiliares'!$A$239,"INVESTIMENTO","ERRO - VERIFICAR"))))</f>
        <v/>
      </c>
      <c r="Z947" s="47"/>
    </row>
    <row r="948" spans="6:26" x14ac:dyDescent="0.25">
      <c r="F948" s="33" t="str">
        <f>IFERROR(VLOOKUP(D948,'Tabelas auxiliares'!$A$3:$B$61,2,FALSE),"")</f>
        <v/>
      </c>
      <c r="G948" s="33" t="str">
        <f>IFERROR(VLOOKUP($B948,'Tabelas auxiliares'!$A$65:$C$102,2,FALSE),"")</f>
        <v/>
      </c>
      <c r="H948" s="33" t="str">
        <f>IFERROR(VLOOKUP($B948,'Tabelas auxiliares'!$A$65:$C$102,3,FALSE),"")</f>
        <v/>
      </c>
      <c r="X948" s="33" t="str">
        <f t="shared" si="14"/>
        <v/>
      </c>
      <c r="Y948" s="33" t="str">
        <f>IF(T948="","",IF(AND(T948&lt;&gt;'Tabelas auxiliares'!$B$239,T948&lt;&gt;'Tabelas auxiliares'!$B$240),"FOLHA DE PESSOAL",IF(X948='Tabelas auxiliares'!$A$240,"CUSTEIO",IF(X948='Tabelas auxiliares'!$A$239,"INVESTIMENTO","ERRO - VERIFICAR"))))</f>
        <v/>
      </c>
      <c r="Z948" s="47"/>
    </row>
    <row r="949" spans="6:26" x14ac:dyDescent="0.25">
      <c r="F949" s="33" t="str">
        <f>IFERROR(VLOOKUP(D949,'Tabelas auxiliares'!$A$3:$B$61,2,FALSE),"")</f>
        <v/>
      </c>
      <c r="G949" s="33" t="str">
        <f>IFERROR(VLOOKUP($B949,'Tabelas auxiliares'!$A$65:$C$102,2,FALSE),"")</f>
        <v/>
      </c>
      <c r="H949" s="33" t="str">
        <f>IFERROR(VLOOKUP($B949,'Tabelas auxiliares'!$A$65:$C$102,3,FALSE),"")</f>
        <v/>
      </c>
      <c r="X949" s="33" t="str">
        <f t="shared" si="14"/>
        <v/>
      </c>
      <c r="Y949" s="33" t="str">
        <f>IF(T949="","",IF(AND(T949&lt;&gt;'Tabelas auxiliares'!$B$239,T949&lt;&gt;'Tabelas auxiliares'!$B$240),"FOLHA DE PESSOAL",IF(X949='Tabelas auxiliares'!$A$240,"CUSTEIO",IF(X949='Tabelas auxiliares'!$A$239,"INVESTIMENTO","ERRO - VERIFICAR"))))</f>
        <v/>
      </c>
      <c r="Z949" s="47"/>
    </row>
    <row r="950" spans="6:26" x14ac:dyDescent="0.25">
      <c r="F950" s="33" t="str">
        <f>IFERROR(VLOOKUP(D950,'Tabelas auxiliares'!$A$3:$B$61,2,FALSE),"")</f>
        <v/>
      </c>
      <c r="G950" s="33" t="str">
        <f>IFERROR(VLOOKUP($B950,'Tabelas auxiliares'!$A$65:$C$102,2,FALSE),"")</f>
        <v/>
      </c>
      <c r="H950" s="33" t="str">
        <f>IFERROR(VLOOKUP($B950,'Tabelas auxiliares'!$A$65:$C$102,3,FALSE),"")</f>
        <v/>
      </c>
      <c r="X950" s="33" t="str">
        <f t="shared" si="14"/>
        <v/>
      </c>
      <c r="Y950" s="33" t="str">
        <f>IF(T950="","",IF(AND(T950&lt;&gt;'Tabelas auxiliares'!$B$239,T950&lt;&gt;'Tabelas auxiliares'!$B$240),"FOLHA DE PESSOAL",IF(X950='Tabelas auxiliares'!$A$240,"CUSTEIO",IF(X950='Tabelas auxiliares'!$A$239,"INVESTIMENTO","ERRO - VERIFICAR"))))</f>
        <v/>
      </c>
      <c r="Z950" s="47"/>
    </row>
    <row r="951" spans="6:26" x14ac:dyDescent="0.25">
      <c r="F951" s="33" t="str">
        <f>IFERROR(VLOOKUP(D951,'Tabelas auxiliares'!$A$3:$B$61,2,FALSE),"")</f>
        <v/>
      </c>
      <c r="G951" s="33" t="str">
        <f>IFERROR(VLOOKUP($B951,'Tabelas auxiliares'!$A$65:$C$102,2,FALSE),"")</f>
        <v/>
      </c>
      <c r="H951" s="33" t="str">
        <f>IFERROR(VLOOKUP($B951,'Tabelas auxiliares'!$A$65:$C$102,3,FALSE),"")</f>
        <v/>
      </c>
      <c r="X951" s="33" t="str">
        <f t="shared" si="14"/>
        <v/>
      </c>
      <c r="Y951" s="33" t="str">
        <f>IF(T951="","",IF(AND(T951&lt;&gt;'Tabelas auxiliares'!$B$239,T951&lt;&gt;'Tabelas auxiliares'!$B$240),"FOLHA DE PESSOAL",IF(X951='Tabelas auxiliares'!$A$240,"CUSTEIO",IF(X951='Tabelas auxiliares'!$A$239,"INVESTIMENTO","ERRO - VERIFICAR"))))</f>
        <v/>
      </c>
      <c r="Z951" s="47"/>
    </row>
    <row r="952" spans="6:26" x14ac:dyDescent="0.25">
      <c r="F952" s="33" t="str">
        <f>IFERROR(VLOOKUP(D952,'Tabelas auxiliares'!$A$3:$B$61,2,FALSE),"")</f>
        <v/>
      </c>
      <c r="G952" s="33" t="str">
        <f>IFERROR(VLOOKUP($B952,'Tabelas auxiliares'!$A$65:$C$102,2,FALSE),"")</f>
        <v/>
      </c>
      <c r="H952" s="33" t="str">
        <f>IFERROR(VLOOKUP($B952,'Tabelas auxiliares'!$A$65:$C$102,3,FALSE),"")</f>
        <v/>
      </c>
      <c r="X952" s="33" t="str">
        <f t="shared" si="14"/>
        <v/>
      </c>
      <c r="Y952" s="33" t="str">
        <f>IF(T952="","",IF(AND(T952&lt;&gt;'Tabelas auxiliares'!$B$239,T952&lt;&gt;'Tabelas auxiliares'!$B$240),"FOLHA DE PESSOAL",IF(X952='Tabelas auxiliares'!$A$240,"CUSTEIO",IF(X952='Tabelas auxiliares'!$A$239,"INVESTIMENTO","ERRO - VERIFICAR"))))</f>
        <v/>
      </c>
      <c r="Z952" s="47"/>
    </row>
    <row r="953" spans="6:26" x14ac:dyDescent="0.25">
      <c r="F953" s="33" t="str">
        <f>IFERROR(VLOOKUP(D953,'Tabelas auxiliares'!$A$3:$B$61,2,FALSE),"")</f>
        <v/>
      </c>
      <c r="G953" s="33" t="str">
        <f>IFERROR(VLOOKUP($B953,'Tabelas auxiliares'!$A$65:$C$102,2,FALSE),"")</f>
        <v/>
      </c>
      <c r="H953" s="33" t="str">
        <f>IFERROR(VLOOKUP($B953,'Tabelas auxiliares'!$A$65:$C$102,3,FALSE),"")</f>
        <v/>
      </c>
      <c r="X953" s="33" t="str">
        <f t="shared" si="14"/>
        <v/>
      </c>
      <c r="Y953" s="33" t="str">
        <f>IF(T953="","",IF(AND(T953&lt;&gt;'Tabelas auxiliares'!$B$239,T953&lt;&gt;'Tabelas auxiliares'!$B$240),"FOLHA DE PESSOAL",IF(X953='Tabelas auxiliares'!$A$240,"CUSTEIO",IF(X953='Tabelas auxiliares'!$A$239,"INVESTIMENTO","ERRO - VERIFICAR"))))</f>
        <v/>
      </c>
      <c r="Z953" s="47"/>
    </row>
    <row r="954" spans="6:26" x14ac:dyDescent="0.25">
      <c r="F954" s="33" t="str">
        <f>IFERROR(VLOOKUP(D954,'Tabelas auxiliares'!$A$3:$B$61,2,FALSE),"")</f>
        <v/>
      </c>
      <c r="G954" s="33" t="str">
        <f>IFERROR(VLOOKUP($B954,'Tabelas auxiliares'!$A$65:$C$102,2,FALSE),"")</f>
        <v/>
      </c>
      <c r="H954" s="33" t="str">
        <f>IFERROR(VLOOKUP($B954,'Tabelas auxiliares'!$A$65:$C$102,3,FALSE),"")</f>
        <v/>
      </c>
      <c r="X954" s="33" t="str">
        <f t="shared" si="14"/>
        <v/>
      </c>
      <c r="Y954" s="33" t="str">
        <f>IF(T954="","",IF(AND(T954&lt;&gt;'Tabelas auxiliares'!$B$239,T954&lt;&gt;'Tabelas auxiliares'!$B$240),"FOLHA DE PESSOAL",IF(X954='Tabelas auxiliares'!$A$240,"CUSTEIO",IF(X954='Tabelas auxiliares'!$A$239,"INVESTIMENTO","ERRO - VERIFICAR"))))</f>
        <v/>
      </c>
      <c r="Z954" s="47"/>
    </row>
    <row r="955" spans="6:26" x14ac:dyDescent="0.25">
      <c r="F955" s="33" t="str">
        <f>IFERROR(VLOOKUP(D955,'Tabelas auxiliares'!$A$3:$B$61,2,FALSE),"")</f>
        <v/>
      </c>
      <c r="G955" s="33" t="str">
        <f>IFERROR(VLOOKUP($B955,'Tabelas auxiliares'!$A$65:$C$102,2,FALSE),"")</f>
        <v/>
      </c>
      <c r="H955" s="33" t="str">
        <f>IFERROR(VLOOKUP($B955,'Tabelas auxiliares'!$A$65:$C$102,3,FALSE),"")</f>
        <v/>
      </c>
      <c r="X955" s="33" t="str">
        <f t="shared" si="14"/>
        <v/>
      </c>
      <c r="Y955" s="33" t="str">
        <f>IF(T955="","",IF(AND(T955&lt;&gt;'Tabelas auxiliares'!$B$239,T955&lt;&gt;'Tabelas auxiliares'!$B$240),"FOLHA DE PESSOAL",IF(X955='Tabelas auxiliares'!$A$240,"CUSTEIO",IF(X955='Tabelas auxiliares'!$A$239,"INVESTIMENTO","ERRO - VERIFICAR"))))</f>
        <v/>
      </c>
      <c r="Z955" s="47"/>
    </row>
    <row r="956" spans="6:26" x14ac:dyDescent="0.25">
      <c r="F956" s="33" t="str">
        <f>IFERROR(VLOOKUP(D956,'Tabelas auxiliares'!$A$3:$B$61,2,FALSE),"")</f>
        <v/>
      </c>
      <c r="G956" s="33" t="str">
        <f>IFERROR(VLOOKUP($B956,'Tabelas auxiliares'!$A$65:$C$102,2,FALSE),"")</f>
        <v/>
      </c>
      <c r="H956" s="33" t="str">
        <f>IFERROR(VLOOKUP($B956,'Tabelas auxiliares'!$A$65:$C$102,3,FALSE),"")</f>
        <v/>
      </c>
      <c r="X956" s="33" t="str">
        <f t="shared" si="14"/>
        <v/>
      </c>
      <c r="Y956" s="33" t="str">
        <f>IF(T956="","",IF(AND(T956&lt;&gt;'Tabelas auxiliares'!$B$239,T956&lt;&gt;'Tabelas auxiliares'!$B$240),"FOLHA DE PESSOAL",IF(X956='Tabelas auxiliares'!$A$240,"CUSTEIO",IF(X956='Tabelas auxiliares'!$A$239,"INVESTIMENTO","ERRO - VERIFICAR"))))</f>
        <v/>
      </c>
      <c r="Z956" s="47"/>
    </row>
    <row r="957" spans="6:26" x14ac:dyDescent="0.25">
      <c r="F957" s="33" t="str">
        <f>IFERROR(VLOOKUP(D957,'Tabelas auxiliares'!$A$3:$B$61,2,FALSE),"")</f>
        <v/>
      </c>
      <c r="G957" s="33" t="str">
        <f>IFERROR(VLOOKUP($B957,'Tabelas auxiliares'!$A$65:$C$102,2,FALSE),"")</f>
        <v/>
      </c>
      <c r="H957" s="33" t="str">
        <f>IFERROR(VLOOKUP($B957,'Tabelas auxiliares'!$A$65:$C$102,3,FALSE),"")</f>
        <v/>
      </c>
      <c r="X957" s="33" t="str">
        <f t="shared" si="14"/>
        <v/>
      </c>
      <c r="Y957" s="33" t="str">
        <f>IF(T957="","",IF(AND(T957&lt;&gt;'Tabelas auxiliares'!$B$239,T957&lt;&gt;'Tabelas auxiliares'!$B$240),"FOLHA DE PESSOAL",IF(X957='Tabelas auxiliares'!$A$240,"CUSTEIO",IF(X957='Tabelas auxiliares'!$A$239,"INVESTIMENTO","ERRO - VERIFICAR"))))</f>
        <v/>
      </c>
      <c r="Z957" s="47"/>
    </row>
    <row r="958" spans="6:26" x14ac:dyDescent="0.25">
      <c r="F958" s="33" t="str">
        <f>IFERROR(VLOOKUP(D958,'Tabelas auxiliares'!$A$3:$B$61,2,FALSE),"")</f>
        <v/>
      </c>
      <c r="G958" s="33" t="str">
        <f>IFERROR(VLOOKUP($B958,'Tabelas auxiliares'!$A$65:$C$102,2,FALSE),"")</f>
        <v/>
      </c>
      <c r="H958" s="33" t="str">
        <f>IFERROR(VLOOKUP($B958,'Tabelas auxiliares'!$A$65:$C$102,3,FALSE),"")</f>
        <v/>
      </c>
      <c r="X958" s="33" t="str">
        <f t="shared" si="14"/>
        <v/>
      </c>
      <c r="Y958" s="33" t="str">
        <f>IF(T958="","",IF(AND(T958&lt;&gt;'Tabelas auxiliares'!$B$239,T958&lt;&gt;'Tabelas auxiliares'!$B$240),"FOLHA DE PESSOAL",IF(X958='Tabelas auxiliares'!$A$240,"CUSTEIO",IF(X958='Tabelas auxiliares'!$A$239,"INVESTIMENTO","ERRO - VERIFICAR"))))</f>
        <v/>
      </c>
      <c r="Z958" s="47"/>
    </row>
    <row r="959" spans="6:26" x14ac:dyDescent="0.25">
      <c r="F959" s="33" t="str">
        <f>IFERROR(VLOOKUP(D959,'Tabelas auxiliares'!$A$3:$B$61,2,FALSE),"")</f>
        <v/>
      </c>
      <c r="G959" s="33" t="str">
        <f>IFERROR(VLOOKUP($B959,'Tabelas auxiliares'!$A$65:$C$102,2,FALSE),"")</f>
        <v/>
      </c>
      <c r="H959" s="33" t="str">
        <f>IFERROR(VLOOKUP($B959,'Tabelas auxiliares'!$A$65:$C$102,3,FALSE),"")</f>
        <v/>
      </c>
      <c r="X959" s="33" t="str">
        <f t="shared" si="14"/>
        <v/>
      </c>
      <c r="Y959" s="33" t="str">
        <f>IF(T959="","",IF(AND(T959&lt;&gt;'Tabelas auxiliares'!$B$239,T959&lt;&gt;'Tabelas auxiliares'!$B$240),"FOLHA DE PESSOAL",IF(X959='Tabelas auxiliares'!$A$240,"CUSTEIO",IF(X959='Tabelas auxiliares'!$A$239,"INVESTIMENTO","ERRO - VERIFICAR"))))</f>
        <v/>
      </c>
      <c r="Z959" s="47"/>
    </row>
    <row r="960" spans="6:26" x14ac:dyDescent="0.25">
      <c r="F960" s="33" t="str">
        <f>IFERROR(VLOOKUP(D960,'Tabelas auxiliares'!$A$3:$B$61,2,FALSE),"")</f>
        <v/>
      </c>
      <c r="G960" s="33" t="str">
        <f>IFERROR(VLOOKUP($B960,'Tabelas auxiliares'!$A$65:$C$102,2,FALSE),"")</f>
        <v/>
      </c>
      <c r="H960" s="33" t="str">
        <f>IFERROR(VLOOKUP($B960,'Tabelas auxiliares'!$A$65:$C$102,3,FALSE),"")</f>
        <v/>
      </c>
      <c r="X960" s="33" t="str">
        <f t="shared" si="14"/>
        <v/>
      </c>
      <c r="Y960" s="33" t="str">
        <f>IF(T960="","",IF(AND(T960&lt;&gt;'Tabelas auxiliares'!$B$239,T960&lt;&gt;'Tabelas auxiliares'!$B$240),"FOLHA DE PESSOAL",IF(X960='Tabelas auxiliares'!$A$240,"CUSTEIO",IF(X960='Tabelas auxiliares'!$A$239,"INVESTIMENTO","ERRO - VERIFICAR"))))</f>
        <v/>
      </c>
      <c r="Z960" s="47"/>
    </row>
    <row r="961" spans="6:26" x14ac:dyDescent="0.25">
      <c r="F961" s="33" t="str">
        <f>IFERROR(VLOOKUP(D961,'Tabelas auxiliares'!$A$3:$B$61,2,FALSE),"")</f>
        <v/>
      </c>
      <c r="G961" s="33" t="str">
        <f>IFERROR(VLOOKUP($B961,'Tabelas auxiliares'!$A$65:$C$102,2,FALSE),"")</f>
        <v/>
      </c>
      <c r="H961" s="33" t="str">
        <f>IFERROR(VLOOKUP($B961,'Tabelas auxiliares'!$A$65:$C$102,3,FALSE),"")</f>
        <v/>
      </c>
      <c r="X961" s="33" t="str">
        <f t="shared" si="14"/>
        <v/>
      </c>
      <c r="Y961" s="33" t="str">
        <f>IF(T961="","",IF(AND(T961&lt;&gt;'Tabelas auxiliares'!$B$239,T961&lt;&gt;'Tabelas auxiliares'!$B$240),"FOLHA DE PESSOAL",IF(X961='Tabelas auxiliares'!$A$240,"CUSTEIO",IF(X961='Tabelas auxiliares'!$A$239,"INVESTIMENTO","ERRO - VERIFICAR"))))</f>
        <v/>
      </c>
      <c r="Z961" s="47"/>
    </row>
    <row r="962" spans="6:26" x14ac:dyDescent="0.25">
      <c r="F962" s="33" t="str">
        <f>IFERROR(VLOOKUP(D962,'Tabelas auxiliares'!$A$3:$B$61,2,FALSE),"")</f>
        <v/>
      </c>
      <c r="G962" s="33" t="str">
        <f>IFERROR(VLOOKUP($B962,'Tabelas auxiliares'!$A$65:$C$102,2,FALSE),"")</f>
        <v/>
      </c>
      <c r="H962" s="33" t="str">
        <f>IFERROR(VLOOKUP($B962,'Tabelas auxiliares'!$A$65:$C$102,3,FALSE),"")</f>
        <v/>
      </c>
      <c r="X962" s="33" t="str">
        <f t="shared" si="14"/>
        <v/>
      </c>
      <c r="Y962" s="33" t="str">
        <f>IF(T962="","",IF(AND(T962&lt;&gt;'Tabelas auxiliares'!$B$239,T962&lt;&gt;'Tabelas auxiliares'!$B$240),"FOLHA DE PESSOAL",IF(X962='Tabelas auxiliares'!$A$240,"CUSTEIO",IF(X962='Tabelas auxiliares'!$A$239,"INVESTIMENTO","ERRO - VERIFICAR"))))</f>
        <v/>
      </c>
      <c r="Z962" s="47"/>
    </row>
    <row r="963" spans="6:26" x14ac:dyDescent="0.25">
      <c r="F963" s="33" t="str">
        <f>IFERROR(VLOOKUP(D963,'Tabelas auxiliares'!$A$3:$B$61,2,FALSE),"")</f>
        <v/>
      </c>
      <c r="G963" s="33" t="str">
        <f>IFERROR(VLOOKUP($B963,'Tabelas auxiliares'!$A$65:$C$102,2,FALSE),"")</f>
        <v/>
      </c>
      <c r="H963" s="33" t="str">
        <f>IFERROR(VLOOKUP($B963,'Tabelas auxiliares'!$A$65:$C$102,3,FALSE),"")</f>
        <v/>
      </c>
      <c r="X963" s="33" t="str">
        <f t="shared" si="14"/>
        <v/>
      </c>
      <c r="Y963" s="33" t="str">
        <f>IF(T963="","",IF(AND(T963&lt;&gt;'Tabelas auxiliares'!$B$239,T963&lt;&gt;'Tabelas auxiliares'!$B$240),"FOLHA DE PESSOAL",IF(X963='Tabelas auxiliares'!$A$240,"CUSTEIO",IF(X963='Tabelas auxiliares'!$A$239,"INVESTIMENTO","ERRO - VERIFICAR"))))</f>
        <v/>
      </c>
      <c r="Z963" s="47"/>
    </row>
    <row r="964" spans="6:26" x14ac:dyDescent="0.25">
      <c r="F964" s="33" t="str">
        <f>IFERROR(VLOOKUP(D964,'Tabelas auxiliares'!$A$3:$B$61,2,FALSE),"")</f>
        <v/>
      </c>
      <c r="G964" s="33" t="str">
        <f>IFERROR(VLOOKUP($B964,'Tabelas auxiliares'!$A$65:$C$102,2,FALSE),"")</f>
        <v/>
      </c>
      <c r="H964" s="33" t="str">
        <f>IFERROR(VLOOKUP($B964,'Tabelas auxiliares'!$A$65:$C$102,3,FALSE),"")</f>
        <v/>
      </c>
      <c r="X964" s="33" t="str">
        <f t="shared" ref="X964:X1000" si="15">LEFT(V964,1)</f>
        <v/>
      </c>
      <c r="Y964" s="33" t="str">
        <f>IF(T964="","",IF(AND(T964&lt;&gt;'Tabelas auxiliares'!$B$239,T964&lt;&gt;'Tabelas auxiliares'!$B$240),"FOLHA DE PESSOAL",IF(X964='Tabelas auxiliares'!$A$240,"CUSTEIO",IF(X964='Tabelas auxiliares'!$A$239,"INVESTIMENTO","ERRO - VERIFICAR"))))</f>
        <v/>
      </c>
      <c r="Z964" s="47"/>
    </row>
    <row r="965" spans="6:26" x14ac:dyDescent="0.25">
      <c r="F965" s="33" t="str">
        <f>IFERROR(VLOOKUP(D965,'Tabelas auxiliares'!$A$3:$B$61,2,FALSE),"")</f>
        <v/>
      </c>
      <c r="G965" s="33" t="str">
        <f>IFERROR(VLOOKUP($B965,'Tabelas auxiliares'!$A$65:$C$102,2,FALSE),"")</f>
        <v/>
      </c>
      <c r="H965" s="33" t="str">
        <f>IFERROR(VLOOKUP($B965,'Tabelas auxiliares'!$A$65:$C$102,3,FALSE),"")</f>
        <v/>
      </c>
      <c r="X965" s="33" t="str">
        <f t="shared" si="15"/>
        <v/>
      </c>
      <c r="Y965" s="33" t="str">
        <f>IF(T965="","",IF(AND(T965&lt;&gt;'Tabelas auxiliares'!$B$239,T965&lt;&gt;'Tabelas auxiliares'!$B$240),"FOLHA DE PESSOAL",IF(X965='Tabelas auxiliares'!$A$240,"CUSTEIO",IF(X965='Tabelas auxiliares'!$A$239,"INVESTIMENTO","ERRO - VERIFICAR"))))</f>
        <v/>
      </c>
      <c r="Z965" s="47"/>
    </row>
    <row r="966" spans="6:26" x14ac:dyDescent="0.25">
      <c r="F966" s="33" t="str">
        <f>IFERROR(VLOOKUP(D966,'Tabelas auxiliares'!$A$3:$B$61,2,FALSE),"")</f>
        <v/>
      </c>
      <c r="G966" s="33" t="str">
        <f>IFERROR(VLOOKUP($B966,'Tabelas auxiliares'!$A$65:$C$102,2,FALSE),"")</f>
        <v/>
      </c>
      <c r="H966" s="33" t="str">
        <f>IFERROR(VLOOKUP($B966,'Tabelas auxiliares'!$A$65:$C$102,3,FALSE),"")</f>
        <v/>
      </c>
      <c r="X966" s="33" t="str">
        <f t="shared" si="15"/>
        <v/>
      </c>
      <c r="Y966" s="33" t="str">
        <f>IF(T966="","",IF(AND(T966&lt;&gt;'Tabelas auxiliares'!$B$239,T966&lt;&gt;'Tabelas auxiliares'!$B$240),"FOLHA DE PESSOAL",IF(X966='Tabelas auxiliares'!$A$240,"CUSTEIO",IF(X966='Tabelas auxiliares'!$A$239,"INVESTIMENTO","ERRO - VERIFICAR"))))</f>
        <v/>
      </c>
      <c r="Z966" s="47"/>
    </row>
    <row r="967" spans="6:26" x14ac:dyDescent="0.25">
      <c r="F967" s="33" t="str">
        <f>IFERROR(VLOOKUP(D967,'Tabelas auxiliares'!$A$3:$B$61,2,FALSE),"")</f>
        <v/>
      </c>
      <c r="G967" s="33" t="str">
        <f>IFERROR(VLOOKUP($B967,'Tabelas auxiliares'!$A$65:$C$102,2,FALSE),"")</f>
        <v/>
      </c>
      <c r="H967" s="33" t="str">
        <f>IFERROR(VLOOKUP($B967,'Tabelas auxiliares'!$A$65:$C$102,3,FALSE),"")</f>
        <v/>
      </c>
      <c r="X967" s="33" t="str">
        <f t="shared" si="15"/>
        <v/>
      </c>
      <c r="Y967" s="33" t="str">
        <f>IF(T967="","",IF(AND(T967&lt;&gt;'Tabelas auxiliares'!$B$239,T967&lt;&gt;'Tabelas auxiliares'!$B$240),"FOLHA DE PESSOAL",IF(X967='Tabelas auxiliares'!$A$240,"CUSTEIO",IF(X967='Tabelas auxiliares'!$A$239,"INVESTIMENTO","ERRO - VERIFICAR"))))</f>
        <v/>
      </c>
      <c r="Z967" s="47"/>
    </row>
    <row r="968" spans="6:26" x14ac:dyDescent="0.25">
      <c r="F968" s="33" t="str">
        <f>IFERROR(VLOOKUP(D968,'Tabelas auxiliares'!$A$3:$B$61,2,FALSE),"")</f>
        <v/>
      </c>
      <c r="G968" s="33" t="str">
        <f>IFERROR(VLOOKUP($B968,'Tabelas auxiliares'!$A$65:$C$102,2,FALSE),"")</f>
        <v/>
      </c>
      <c r="H968" s="33" t="str">
        <f>IFERROR(VLOOKUP($B968,'Tabelas auxiliares'!$A$65:$C$102,3,FALSE),"")</f>
        <v/>
      </c>
      <c r="X968" s="33" t="str">
        <f t="shared" si="15"/>
        <v/>
      </c>
      <c r="Y968" s="33" t="str">
        <f>IF(T968="","",IF(AND(T968&lt;&gt;'Tabelas auxiliares'!$B$239,T968&lt;&gt;'Tabelas auxiliares'!$B$240),"FOLHA DE PESSOAL",IF(X968='Tabelas auxiliares'!$A$240,"CUSTEIO",IF(X968='Tabelas auxiliares'!$A$239,"INVESTIMENTO","ERRO - VERIFICAR"))))</f>
        <v/>
      </c>
      <c r="Z968" s="47"/>
    </row>
    <row r="969" spans="6:26" x14ac:dyDescent="0.25">
      <c r="F969" s="33" t="str">
        <f>IFERROR(VLOOKUP(D969,'Tabelas auxiliares'!$A$3:$B$61,2,FALSE),"")</f>
        <v/>
      </c>
      <c r="G969" s="33" t="str">
        <f>IFERROR(VLOOKUP($B969,'Tabelas auxiliares'!$A$65:$C$102,2,FALSE),"")</f>
        <v/>
      </c>
      <c r="H969" s="33" t="str">
        <f>IFERROR(VLOOKUP($B969,'Tabelas auxiliares'!$A$65:$C$102,3,FALSE),"")</f>
        <v/>
      </c>
      <c r="X969" s="33" t="str">
        <f t="shared" si="15"/>
        <v/>
      </c>
      <c r="Y969" s="33" t="str">
        <f>IF(T969="","",IF(AND(T969&lt;&gt;'Tabelas auxiliares'!$B$239,T969&lt;&gt;'Tabelas auxiliares'!$B$240),"FOLHA DE PESSOAL",IF(X969='Tabelas auxiliares'!$A$240,"CUSTEIO",IF(X969='Tabelas auxiliares'!$A$239,"INVESTIMENTO","ERRO - VERIFICAR"))))</f>
        <v/>
      </c>
      <c r="Z969" s="47"/>
    </row>
    <row r="970" spans="6:26" x14ac:dyDescent="0.25">
      <c r="F970" s="33" t="str">
        <f>IFERROR(VLOOKUP(D970,'Tabelas auxiliares'!$A$3:$B$61,2,FALSE),"")</f>
        <v/>
      </c>
      <c r="G970" s="33" t="str">
        <f>IFERROR(VLOOKUP($B970,'Tabelas auxiliares'!$A$65:$C$102,2,FALSE),"")</f>
        <v/>
      </c>
      <c r="H970" s="33" t="str">
        <f>IFERROR(VLOOKUP($B970,'Tabelas auxiliares'!$A$65:$C$102,3,FALSE),"")</f>
        <v/>
      </c>
      <c r="X970" s="33" t="str">
        <f t="shared" si="15"/>
        <v/>
      </c>
      <c r="Y970" s="33" t="str">
        <f>IF(T970="","",IF(AND(T970&lt;&gt;'Tabelas auxiliares'!$B$239,T970&lt;&gt;'Tabelas auxiliares'!$B$240),"FOLHA DE PESSOAL",IF(X970='Tabelas auxiliares'!$A$240,"CUSTEIO",IF(X970='Tabelas auxiliares'!$A$239,"INVESTIMENTO","ERRO - VERIFICAR"))))</f>
        <v/>
      </c>
      <c r="Z970" s="47"/>
    </row>
    <row r="971" spans="6:26" x14ac:dyDescent="0.25">
      <c r="F971" s="33" t="str">
        <f>IFERROR(VLOOKUP(D971,'Tabelas auxiliares'!$A$3:$B$61,2,FALSE),"")</f>
        <v/>
      </c>
      <c r="G971" s="33" t="str">
        <f>IFERROR(VLOOKUP($B971,'Tabelas auxiliares'!$A$65:$C$102,2,FALSE),"")</f>
        <v/>
      </c>
      <c r="H971" s="33" t="str">
        <f>IFERROR(VLOOKUP($B971,'Tabelas auxiliares'!$A$65:$C$102,3,FALSE),"")</f>
        <v/>
      </c>
      <c r="X971" s="33" t="str">
        <f t="shared" si="15"/>
        <v/>
      </c>
      <c r="Y971" s="33" t="str">
        <f>IF(T971="","",IF(AND(T971&lt;&gt;'Tabelas auxiliares'!$B$239,T971&lt;&gt;'Tabelas auxiliares'!$B$240),"FOLHA DE PESSOAL",IF(X971='Tabelas auxiliares'!$A$240,"CUSTEIO",IF(X971='Tabelas auxiliares'!$A$239,"INVESTIMENTO","ERRO - VERIFICAR"))))</f>
        <v/>
      </c>
      <c r="Z971" s="47"/>
    </row>
    <row r="972" spans="6:26" x14ac:dyDescent="0.25">
      <c r="F972" s="33" t="str">
        <f>IFERROR(VLOOKUP(D972,'Tabelas auxiliares'!$A$3:$B$61,2,FALSE),"")</f>
        <v/>
      </c>
      <c r="G972" s="33" t="str">
        <f>IFERROR(VLOOKUP($B972,'Tabelas auxiliares'!$A$65:$C$102,2,FALSE),"")</f>
        <v/>
      </c>
      <c r="H972" s="33" t="str">
        <f>IFERROR(VLOOKUP($B972,'Tabelas auxiliares'!$A$65:$C$102,3,FALSE),"")</f>
        <v/>
      </c>
      <c r="X972" s="33" t="str">
        <f t="shared" si="15"/>
        <v/>
      </c>
      <c r="Y972" s="33" t="str">
        <f>IF(T972="","",IF(AND(T972&lt;&gt;'Tabelas auxiliares'!$B$239,T972&lt;&gt;'Tabelas auxiliares'!$B$240),"FOLHA DE PESSOAL",IF(X972='Tabelas auxiliares'!$A$240,"CUSTEIO",IF(X972='Tabelas auxiliares'!$A$239,"INVESTIMENTO","ERRO - VERIFICAR"))))</f>
        <v/>
      </c>
      <c r="Z972" s="47"/>
    </row>
    <row r="973" spans="6:26" x14ac:dyDescent="0.25">
      <c r="F973" s="33" t="str">
        <f>IFERROR(VLOOKUP(D973,'Tabelas auxiliares'!$A$3:$B$61,2,FALSE),"")</f>
        <v/>
      </c>
      <c r="G973" s="33" t="str">
        <f>IFERROR(VLOOKUP($B973,'Tabelas auxiliares'!$A$65:$C$102,2,FALSE),"")</f>
        <v/>
      </c>
      <c r="H973" s="33" t="str">
        <f>IFERROR(VLOOKUP($B973,'Tabelas auxiliares'!$A$65:$C$102,3,FALSE),"")</f>
        <v/>
      </c>
      <c r="X973" s="33" t="str">
        <f t="shared" si="15"/>
        <v/>
      </c>
      <c r="Y973" s="33" t="str">
        <f>IF(T973="","",IF(AND(T973&lt;&gt;'Tabelas auxiliares'!$B$239,T973&lt;&gt;'Tabelas auxiliares'!$B$240),"FOLHA DE PESSOAL",IF(X973='Tabelas auxiliares'!$A$240,"CUSTEIO",IF(X973='Tabelas auxiliares'!$A$239,"INVESTIMENTO","ERRO - VERIFICAR"))))</f>
        <v/>
      </c>
      <c r="Z973" s="47"/>
    </row>
    <row r="974" spans="6:26" x14ac:dyDescent="0.25">
      <c r="F974" s="33" t="str">
        <f>IFERROR(VLOOKUP(D974,'Tabelas auxiliares'!$A$3:$B$61,2,FALSE),"")</f>
        <v/>
      </c>
      <c r="G974" s="33" t="str">
        <f>IFERROR(VLOOKUP($B974,'Tabelas auxiliares'!$A$65:$C$102,2,FALSE),"")</f>
        <v/>
      </c>
      <c r="H974" s="33" t="str">
        <f>IFERROR(VLOOKUP($B974,'Tabelas auxiliares'!$A$65:$C$102,3,FALSE),"")</f>
        <v/>
      </c>
      <c r="X974" s="33" t="str">
        <f t="shared" si="15"/>
        <v/>
      </c>
      <c r="Y974" s="33" t="str">
        <f>IF(T974="","",IF(AND(T974&lt;&gt;'Tabelas auxiliares'!$B$239,T974&lt;&gt;'Tabelas auxiliares'!$B$240),"FOLHA DE PESSOAL",IF(X974='Tabelas auxiliares'!$A$240,"CUSTEIO",IF(X974='Tabelas auxiliares'!$A$239,"INVESTIMENTO","ERRO - VERIFICAR"))))</f>
        <v/>
      </c>
      <c r="Z974" s="47"/>
    </row>
    <row r="975" spans="6:26" x14ac:dyDescent="0.25">
      <c r="F975" s="33" t="str">
        <f>IFERROR(VLOOKUP(D975,'Tabelas auxiliares'!$A$3:$B$61,2,FALSE),"")</f>
        <v/>
      </c>
      <c r="G975" s="33" t="str">
        <f>IFERROR(VLOOKUP($B975,'Tabelas auxiliares'!$A$65:$C$102,2,FALSE),"")</f>
        <v/>
      </c>
      <c r="H975" s="33" t="str">
        <f>IFERROR(VLOOKUP($B975,'Tabelas auxiliares'!$A$65:$C$102,3,FALSE),"")</f>
        <v/>
      </c>
      <c r="X975" s="33" t="str">
        <f t="shared" si="15"/>
        <v/>
      </c>
      <c r="Y975" s="33" t="str">
        <f>IF(T975="","",IF(AND(T975&lt;&gt;'Tabelas auxiliares'!$B$239,T975&lt;&gt;'Tabelas auxiliares'!$B$240),"FOLHA DE PESSOAL",IF(X975='Tabelas auxiliares'!$A$240,"CUSTEIO",IF(X975='Tabelas auxiliares'!$A$239,"INVESTIMENTO","ERRO - VERIFICAR"))))</f>
        <v/>
      </c>
      <c r="Z975" s="47"/>
    </row>
    <row r="976" spans="6:26" x14ac:dyDescent="0.25">
      <c r="F976" s="33" t="str">
        <f>IFERROR(VLOOKUP(D976,'Tabelas auxiliares'!$A$3:$B$61,2,FALSE),"")</f>
        <v/>
      </c>
      <c r="G976" s="33" t="str">
        <f>IFERROR(VLOOKUP($B976,'Tabelas auxiliares'!$A$65:$C$102,2,FALSE),"")</f>
        <v/>
      </c>
      <c r="H976" s="33" t="str">
        <f>IFERROR(VLOOKUP($B976,'Tabelas auxiliares'!$A$65:$C$102,3,FALSE),"")</f>
        <v/>
      </c>
      <c r="X976" s="33" t="str">
        <f t="shared" si="15"/>
        <v/>
      </c>
      <c r="Y976" s="33" t="str">
        <f>IF(T976="","",IF(AND(T976&lt;&gt;'Tabelas auxiliares'!$B$239,T976&lt;&gt;'Tabelas auxiliares'!$B$240),"FOLHA DE PESSOAL",IF(X976='Tabelas auxiliares'!$A$240,"CUSTEIO",IF(X976='Tabelas auxiliares'!$A$239,"INVESTIMENTO","ERRO - VERIFICAR"))))</f>
        <v/>
      </c>
      <c r="Z976" s="47"/>
    </row>
    <row r="977" spans="6:26" x14ac:dyDescent="0.25">
      <c r="F977" s="33" t="str">
        <f>IFERROR(VLOOKUP(D977,'Tabelas auxiliares'!$A$3:$B$61,2,FALSE),"")</f>
        <v/>
      </c>
      <c r="G977" s="33" t="str">
        <f>IFERROR(VLOOKUP($B977,'Tabelas auxiliares'!$A$65:$C$102,2,FALSE),"")</f>
        <v/>
      </c>
      <c r="H977" s="33" t="str">
        <f>IFERROR(VLOOKUP($B977,'Tabelas auxiliares'!$A$65:$C$102,3,FALSE),"")</f>
        <v/>
      </c>
      <c r="X977" s="33" t="str">
        <f t="shared" si="15"/>
        <v/>
      </c>
      <c r="Y977" s="33" t="str">
        <f>IF(T977="","",IF(AND(T977&lt;&gt;'Tabelas auxiliares'!$B$239,T977&lt;&gt;'Tabelas auxiliares'!$B$240),"FOLHA DE PESSOAL",IF(X977='Tabelas auxiliares'!$A$240,"CUSTEIO",IF(X977='Tabelas auxiliares'!$A$239,"INVESTIMENTO","ERRO - VERIFICAR"))))</f>
        <v/>
      </c>
      <c r="Z977" s="47"/>
    </row>
    <row r="978" spans="6:26" x14ac:dyDescent="0.25">
      <c r="F978" s="33" t="str">
        <f>IFERROR(VLOOKUP(D978,'Tabelas auxiliares'!$A$3:$B$61,2,FALSE),"")</f>
        <v/>
      </c>
      <c r="G978" s="33" t="str">
        <f>IFERROR(VLOOKUP($B978,'Tabelas auxiliares'!$A$65:$C$102,2,FALSE),"")</f>
        <v/>
      </c>
      <c r="H978" s="33" t="str">
        <f>IFERROR(VLOOKUP($B978,'Tabelas auxiliares'!$A$65:$C$102,3,FALSE),"")</f>
        <v/>
      </c>
      <c r="X978" s="33" t="str">
        <f t="shared" si="15"/>
        <v/>
      </c>
      <c r="Y978" s="33" t="str">
        <f>IF(T978="","",IF(AND(T978&lt;&gt;'Tabelas auxiliares'!$B$239,T978&lt;&gt;'Tabelas auxiliares'!$B$240),"FOLHA DE PESSOAL",IF(X978='Tabelas auxiliares'!$A$240,"CUSTEIO",IF(X978='Tabelas auxiliares'!$A$239,"INVESTIMENTO","ERRO - VERIFICAR"))))</f>
        <v/>
      </c>
      <c r="Z978" s="47"/>
    </row>
    <row r="979" spans="6:26" x14ac:dyDescent="0.25">
      <c r="F979" s="33" t="str">
        <f>IFERROR(VLOOKUP(D979,'Tabelas auxiliares'!$A$3:$B$61,2,FALSE),"")</f>
        <v/>
      </c>
      <c r="G979" s="33" t="str">
        <f>IFERROR(VLOOKUP($B979,'Tabelas auxiliares'!$A$65:$C$102,2,FALSE),"")</f>
        <v/>
      </c>
      <c r="H979" s="33" t="str">
        <f>IFERROR(VLOOKUP($B979,'Tabelas auxiliares'!$A$65:$C$102,3,FALSE),"")</f>
        <v/>
      </c>
      <c r="X979" s="33" t="str">
        <f t="shared" si="15"/>
        <v/>
      </c>
      <c r="Y979" s="33" t="str">
        <f>IF(T979="","",IF(AND(T979&lt;&gt;'Tabelas auxiliares'!$B$239,T979&lt;&gt;'Tabelas auxiliares'!$B$240),"FOLHA DE PESSOAL",IF(X979='Tabelas auxiliares'!$A$240,"CUSTEIO",IF(X979='Tabelas auxiliares'!$A$239,"INVESTIMENTO","ERRO - VERIFICAR"))))</f>
        <v/>
      </c>
      <c r="Z979" s="47"/>
    </row>
    <row r="980" spans="6:26" x14ac:dyDescent="0.25">
      <c r="F980" s="33" t="str">
        <f>IFERROR(VLOOKUP(D980,'Tabelas auxiliares'!$A$3:$B$61,2,FALSE),"")</f>
        <v/>
      </c>
      <c r="G980" s="33" t="str">
        <f>IFERROR(VLOOKUP($B980,'Tabelas auxiliares'!$A$65:$C$102,2,FALSE),"")</f>
        <v/>
      </c>
      <c r="H980" s="33" t="str">
        <f>IFERROR(VLOOKUP($B980,'Tabelas auxiliares'!$A$65:$C$102,3,FALSE),"")</f>
        <v/>
      </c>
      <c r="X980" s="33" t="str">
        <f t="shared" si="15"/>
        <v/>
      </c>
      <c r="Y980" s="33" t="str">
        <f>IF(T980="","",IF(AND(T980&lt;&gt;'Tabelas auxiliares'!$B$239,T980&lt;&gt;'Tabelas auxiliares'!$B$240),"FOLHA DE PESSOAL",IF(X980='Tabelas auxiliares'!$A$240,"CUSTEIO",IF(X980='Tabelas auxiliares'!$A$239,"INVESTIMENTO","ERRO - VERIFICAR"))))</f>
        <v/>
      </c>
      <c r="Z980" s="47"/>
    </row>
    <row r="981" spans="6:26" x14ac:dyDescent="0.25">
      <c r="F981" s="33" t="str">
        <f>IFERROR(VLOOKUP(D981,'Tabelas auxiliares'!$A$3:$B$61,2,FALSE),"")</f>
        <v/>
      </c>
      <c r="G981" s="33" t="str">
        <f>IFERROR(VLOOKUP($B981,'Tabelas auxiliares'!$A$65:$C$102,2,FALSE),"")</f>
        <v/>
      </c>
      <c r="H981" s="33" t="str">
        <f>IFERROR(VLOOKUP($B981,'Tabelas auxiliares'!$A$65:$C$102,3,FALSE),"")</f>
        <v/>
      </c>
      <c r="X981" s="33" t="str">
        <f t="shared" si="15"/>
        <v/>
      </c>
      <c r="Y981" s="33" t="str">
        <f>IF(T981="","",IF(AND(T981&lt;&gt;'Tabelas auxiliares'!$B$239,T981&lt;&gt;'Tabelas auxiliares'!$B$240),"FOLHA DE PESSOAL",IF(X981='Tabelas auxiliares'!$A$240,"CUSTEIO",IF(X981='Tabelas auxiliares'!$A$239,"INVESTIMENTO","ERRO - VERIFICAR"))))</f>
        <v/>
      </c>
      <c r="Z981" s="47"/>
    </row>
    <row r="982" spans="6:26" x14ac:dyDescent="0.25">
      <c r="F982" s="33" t="str">
        <f>IFERROR(VLOOKUP(D982,'Tabelas auxiliares'!$A$3:$B$61,2,FALSE),"")</f>
        <v/>
      </c>
      <c r="G982" s="33" t="str">
        <f>IFERROR(VLOOKUP($B982,'Tabelas auxiliares'!$A$65:$C$102,2,FALSE),"")</f>
        <v/>
      </c>
      <c r="H982" s="33" t="str">
        <f>IFERROR(VLOOKUP($B982,'Tabelas auxiliares'!$A$65:$C$102,3,FALSE),"")</f>
        <v/>
      </c>
      <c r="X982" s="33" t="str">
        <f t="shared" si="15"/>
        <v/>
      </c>
      <c r="Y982" s="33" t="str">
        <f>IF(T982="","",IF(AND(T982&lt;&gt;'Tabelas auxiliares'!$B$239,T982&lt;&gt;'Tabelas auxiliares'!$B$240),"FOLHA DE PESSOAL",IF(X982='Tabelas auxiliares'!$A$240,"CUSTEIO",IF(X982='Tabelas auxiliares'!$A$239,"INVESTIMENTO","ERRO - VERIFICAR"))))</f>
        <v/>
      </c>
      <c r="Z982" s="47"/>
    </row>
    <row r="983" spans="6:26" x14ac:dyDescent="0.25">
      <c r="F983" s="33" t="str">
        <f>IFERROR(VLOOKUP(D983,'Tabelas auxiliares'!$A$3:$B$61,2,FALSE),"")</f>
        <v/>
      </c>
      <c r="G983" s="33" t="str">
        <f>IFERROR(VLOOKUP($B983,'Tabelas auxiliares'!$A$65:$C$102,2,FALSE),"")</f>
        <v/>
      </c>
      <c r="H983" s="33" t="str">
        <f>IFERROR(VLOOKUP($B983,'Tabelas auxiliares'!$A$65:$C$102,3,FALSE),"")</f>
        <v/>
      </c>
      <c r="X983" s="33" t="str">
        <f t="shared" si="15"/>
        <v/>
      </c>
      <c r="Y983" s="33" t="str">
        <f>IF(T983="","",IF(AND(T983&lt;&gt;'Tabelas auxiliares'!$B$239,T983&lt;&gt;'Tabelas auxiliares'!$B$240),"FOLHA DE PESSOAL",IF(X983='Tabelas auxiliares'!$A$240,"CUSTEIO",IF(X983='Tabelas auxiliares'!$A$239,"INVESTIMENTO","ERRO - VERIFICAR"))))</f>
        <v/>
      </c>
      <c r="Z983" s="47"/>
    </row>
    <row r="984" spans="6:26" x14ac:dyDescent="0.25">
      <c r="F984" s="33" t="str">
        <f>IFERROR(VLOOKUP(D984,'Tabelas auxiliares'!$A$3:$B$61,2,FALSE),"")</f>
        <v/>
      </c>
      <c r="G984" s="33" t="str">
        <f>IFERROR(VLOOKUP($B984,'Tabelas auxiliares'!$A$65:$C$102,2,FALSE),"")</f>
        <v/>
      </c>
      <c r="H984" s="33" t="str">
        <f>IFERROR(VLOOKUP($B984,'Tabelas auxiliares'!$A$65:$C$102,3,FALSE),"")</f>
        <v/>
      </c>
      <c r="X984" s="33" t="str">
        <f t="shared" si="15"/>
        <v/>
      </c>
      <c r="Y984" s="33" t="str">
        <f>IF(T984="","",IF(AND(T984&lt;&gt;'Tabelas auxiliares'!$B$239,T984&lt;&gt;'Tabelas auxiliares'!$B$240),"FOLHA DE PESSOAL",IF(X984='Tabelas auxiliares'!$A$240,"CUSTEIO",IF(X984='Tabelas auxiliares'!$A$239,"INVESTIMENTO","ERRO - VERIFICAR"))))</f>
        <v/>
      </c>
      <c r="Z984" s="47"/>
    </row>
    <row r="985" spans="6:26" x14ac:dyDescent="0.25">
      <c r="F985" s="33" t="str">
        <f>IFERROR(VLOOKUP(D985,'Tabelas auxiliares'!$A$3:$B$61,2,FALSE),"")</f>
        <v/>
      </c>
      <c r="G985" s="33" t="str">
        <f>IFERROR(VLOOKUP($B985,'Tabelas auxiliares'!$A$65:$C$102,2,FALSE),"")</f>
        <v/>
      </c>
      <c r="H985" s="33" t="str">
        <f>IFERROR(VLOOKUP($B985,'Tabelas auxiliares'!$A$65:$C$102,3,FALSE),"")</f>
        <v/>
      </c>
      <c r="X985" s="33" t="str">
        <f t="shared" si="15"/>
        <v/>
      </c>
      <c r="Y985" s="33" t="str">
        <f>IF(T985="","",IF(AND(T985&lt;&gt;'Tabelas auxiliares'!$B$239,T985&lt;&gt;'Tabelas auxiliares'!$B$240),"FOLHA DE PESSOAL",IF(X985='Tabelas auxiliares'!$A$240,"CUSTEIO",IF(X985='Tabelas auxiliares'!$A$239,"INVESTIMENTO","ERRO - VERIFICAR"))))</f>
        <v/>
      </c>
      <c r="Z985" s="47"/>
    </row>
    <row r="986" spans="6:26" x14ac:dyDescent="0.25">
      <c r="F986" s="33" t="str">
        <f>IFERROR(VLOOKUP(D986,'Tabelas auxiliares'!$A$3:$B$61,2,FALSE),"")</f>
        <v/>
      </c>
      <c r="G986" s="33" t="str">
        <f>IFERROR(VLOOKUP($B986,'Tabelas auxiliares'!$A$65:$C$102,2,FALSE),"")</f>
        <v/>
      </c>
      <c r="H986" s="33" t="str">
        <f>IFERROR(VLOOKUP($B986,'Tabelas auxiliares'!$A$65:$C$102,3,FALSE),"")</f>
        <v/>
      </c>
      <c r="X986" s="33" t="str">
        <f t="shared" si="15"/>
        <v/>
      </c>
      <c r="Y986" s="33" t="str">
        <f>IF(T986="","",IF(AND(T986&lt;&gt;'Tabelas auxiliares'!$B$239,T986&lt;&gt;'Tabelas auxiliares'!$B$240),"FOLHA DE PESSOAL",IF(X986='Tabelas auxiliares'!$A$240,"CUSTEIO",IF(X986='Tabelas auxiliares'!$A$239,"INVESTIMENTO","ERRO - VERIFICAR"))))</f>
        <v/>
      </c>
      <c r="Z986" s="47"/>
    </row>
    <row r="987" spans="6:26" x14ac:dyDescent="0.25">
      <c r="F987" s="33" t="str">
        <f>IFERROR(VLOOKUP(D987,'Tabelas auxiliares'!$A$3:$B$61,2,FALSE),"")</f>
        <v/>
      </c>
      <c r="G987" s="33" t="str">
        <f>IFERROR(VLOOKUP($B987,'Tabelas auxiliares'!$A$65:$C$102,2,FALSE),"")</f>
        <v/>
      </c>
      <c r="H987" s="33" t="str">
        <f>IFERROR(VLOOKUP($B987,'Tabelas auxiliares'!$A$65:$C$102,3,FALSE),"")</f>
        <v/>
      </c>
      <c r="X987" s="33" t="str">
        <f t="shared" si="15"/>
        <v/>
      </c>
      <c r="Y987" s="33" t="str">
        <f>IF(T987="","",IF(AND(T987&lt;&gt;'Tabelas auxiliares'!$B$239,T987&lt;&gt;'Tabelas auxiliares'!$B$240),"FOLHA DE PESSOAL",IF(X987='Tabelas auxiliares'!$A$240,"CUSTEIO",IF(X987='Tabelas auxiliares'!$A$239,"INVESTIMENTO","ERRO - VERIFICAR"))))</f>
        <v/>
      </c>
      <c r="Z987" s="47"/>
    </row>
    <row r="988" spans="6:26" x14ac:dyDescent="0.25">
      <c r="F988" s="33" t="str">
        <f>IFERROR(VLOOKUP(D988,'Tabelas auxiliares'!$A$3:$B$61,2,FALSE),"")</f>
        <v/>
      </c>
      <c r="G988" s="33" t="str">
        <f>IFERROR(VLOOKUP($B988,'Tabelas auxiliares'!$A$65:$C$102,2,FALSE),"")</f>
        <v/>
      </c>
      <c r="H988" s="33" t="str">
        <f>IFERROR(VLOOKUP($B988,'Tabelas auxiliares'!$A$65:$C$102,3,FALSE),"")</f>
        <v/>
      </c>
      <c r="X988" s="33" t="str">
        <f t="shared" si="15"/>
        <v/>
      </c>
      <c r="Y988" s="33" t="str">
        <f>IF(T988="","",IF(AND(T988&lt;&gt;'Tabelas auxiliares'!$B$239,T988&lt;&gt;'Tabelas auxiliares'!$B$240),"FOLHA DE PESSOAL",IF(X988='Tabelas auxiliares'!$A$240,"CUSTEIO",IF(X988='Tabelas auxiliares'!$A$239,"INVESTIMENTO","ERRO - VERIFICAR"))))</f>
        <v/>
      </c>
      <c r="Z988" s="47"/>
    </row>
    <row r="989" spans="6:26" x14ac:dyDescent="0.25">
      <c r="F989" s="33" t="str">
        <f>IFERROR(VLOOKUP(D989,'Tabelas auxiliares'!$A$3:$B$61,2,FALSE),"")</f>
        <v/>
      </c>
      <c r="G989" s="33" t="str">
        <f>IFERROR(VLOOKUP($B989,'Tabelas auxiliares'!$A$65:$C$102,2,FALSE),"")</f>
        <v/>
      </c>
      <c r="H989" s="33" t="str">
        <f>IFERROR(VLOOKUP($B989,'Tabelas auxiliares'!$A$65:$C$102,3,FALSE),"")</f>
        <v/>
      </c>
      <c r="X989" s="33" t="str">
        <f t="shared" si="15"/>
        <v/>
      </c>
      <c r="Y989" s="33" t="str">
        <f>IF(T989="","",IF(AND(T989&lt;&gt;'Tabelas auxiliares'!$B$239,T989&lt;&gt;'Tabelas auxiliares'!$B$240),"FOLHA DE PESSOAL",IF(X989='Tabelas auxiliares'!$A$240,"CUSTEIO",IF(X989='Tabelas auxiliares'!$A$239,"INVESTIMENTO","ERRO - VERIFICAR"))))</f>
        <v/>
      </c>
      <c r="Z989" s="47"/>
    </row>
    <row r="990" spans="6:26" x14ac:dyDescent="0.25">
      <c r="F990" s="33" t="str">
        <f>IFERROR(VLOOKUP(D990,'Tabelas auxiliares'!$A$3:$B$61,2,FALSE),"")</f>
        <v/>
      </c>
      <c r="G990" s="33" t="str">
        <f>IFERROR(VLOOKUP($B990,'Tabelas auxiliares'!$A$65:$C$102,2,FALSE),"")</f>
        <v/>
      </c>
      <c r="H990" s="33" t="str">
        <f>IFERROR(VLOOKUP($B990,'Tabelas auxiliares'!$A$65:$C$102,3,FALSE),"")</f>
        <v/>
      </c>
      <c r="X990" s="33" t="str">
        <f t="shared" si="15"/>
        <v/>
      </c>
      <c r="Y990" s="33" t="str">
        <f>IF(T990="","",IF(AND(T990&lt;&gt;'Tabelas auxiliares'!$B$239,T990&lt;&gt;'Tabelas auxiliares'!$B$240),"FOLHA DE PESSOAL",IF(X990='Tabelas auxiliares'!$A$240,"CUSTEIO",IF(X990='Tabelas auxiliares'!$A$239,"INVESTIMENTO","ERRO - VERIFICAR"))))</f>
        <v/>
      </c>
      <c r="Z990" s="47"/>
    </row>
    <row r="991" spans="6:26" x14ac:dyDescent="0.25">
      <c r="F991" s="33" t="str">
        <f>IFERROR(VLOOKUP(D991,'Tabelas auxiliares'!$A$3:$B$61,2,FALSE),"")</f>
        <v/>
      </c>
      <c r="G991" s="33" t="str">
        <f>IFERROR(VLOOKUP($B991,'Tabelas auxiliares'!$A$65:$C$102,2,FALSE),"")</f>
        <v/>
      </c>
      <c r="H991" s="33" t="str">
        <f>IFERROR(VLOOKUP($B991,'Tabelas auxiliares'!$A$65:$C$102,3,FALSE),"")</f>
        <v/>
      </c>
      <c r="X991" s="33" t="str">
        <f t="shared" si="15"/>
        <v/>
      </c>
      <c r="Y991" s="33" t="str">
        <f>IF(T991="","",IF(AND(T991&lt;&gt;'Tabelas auxiliares'!$B$239,T991&lt;&gt;'Tabelas auxiliares'!$B$240),"FOLHA DE PESSOAL",IF(X991='Tabelas auxiliares'!$A$240,"CUSTEIO",IF(X991='Tabelas auxiliares'!$A$239,"INVESTIMENTO","ERRO - VERIFICAR"))))</f>
        <v/>
      </c>
      <c r="Z991" s="47"/>
    </row>
    <row r="992" spans="6:26" x14ac:dyDescent="0.25">
      <c r="F992" s="33" t="str">
        <f>IFERROR(VLOOKUP(D992,'Tabelas auxiliares'!$A$3:$B$61,2,FALSE),"")</f>
        <v/>
      </c>
      <c r="G992" s="33" t="str">
        <f>IFERROR(VLOOKUP($B992,'Tabelas auxiliares'!$A$65:$C$102,2,FALSE),"")</f>
        <v/>
      </c>
      <c r="H992" s="33" t="str">
        <f>IFERROR(VLOOKUP($B992,'Tabelas auxiliares'!$A$65:$C$102,3,FALSE),"")</f>
        <v/>
      </c>
      <c r="X992" s="33" t="str">
        <f t="shared" si="15"/>
        <v/>
      </c>
      <c r="Y992" s="33" t="str">
        <f>IF(T992="","",IF(AND(T992&lt;&gt;'Tabelas auxiliares'!$B$239,T992&lt;&gt;'Tabelas auxiliares'!$B$240),"FOLHA DE PESSOAL",IF(X992='Tabelas auxiliares'!$A$240,"CUSTEIO",IF(X992='Tabelas auxiliares'!$A$239,"INVESTIMENTO","ERRO - VERIFICAR"))))</f>
        <v/>
      </c>
      <c r="Z992" s="47"/>
    </row>
    <row r="993" spans="1:29" x14ac:dyDescent="0.25">
      <c r="F993" s="33" t="str">
        <f>IFERROR(VLOOKUP(D993,'Tabelas auxiliares'!$A$3:$B$61,2,FALSE),"")</f>
        <v/>
      </c>
      <c r="G993" s="33" t="str">
        <f>IFERROR(VLOOKUP($B993,'Tabelas auxiliares'!$A$65:$C$102,2,FALSE),"")</f>
        <v/>
      </c>
      <c r="H993" s="33" t="str">
        <f>IFERROR(VLOOKUP($B993,'Tabelas auxiliares'!$A$65:$C$102,3,FALSE),"")</f>
        <v/>
      </c>
      <c r="X993" s="33" t="str">
        <f t="shared" si="15"/>
        <v/>
      </c>
      <c r="Y993" s="33" t="str">
        <f>IF(T993="","",IF(AND(T993&lt;&gt;'Tabelas auxiliares'!$B$239,T993&lt;&gt;'Tabelas auxiliares'!$B$240),"FOLHA DE PESSOAL",IF(X993='Tabelas auxiliares'!$A$240,"CUSTEIO",IF(X993='Tabelas auxiliares'!$A$239,"INVESTIMENTO","ERRO - VERIFICAR"))))</f>
        <v/>
      </c>
      <c r="Z993" s="47"/>
    </row>
    <row r="994" spans="1:29" x14ac:dyDescent="0.25">
      <c r="F994" s="33" t="str">
        <f>IFERROR(VLOOKUP(D994,'Tabelas auxiliares'!$A$3:$B$61,2,FALSE),"")</f>
        <v/>
      </c>
      <c r="G994" s="33" t="str">
        <f>IFERROR(VLOOKUP($B994,'Tabelas auxiliares'!$A$65:$C$102,2,FALSE),"")</f>
        <v/>
      </c>
      <c r="H994" s="33" t="str">
        <f>IFERROR(VLOOKUP($B994,'Tabelas auxiliares'!$A$65:$C$102,3,FALSE),"")</f>
        <v/>
      </c>
      <c r="X994" s="33" t="str">
        <f t="shared" si="15"/>
        <v/>
      </c>
      <c r="Y994" s="33" t="str">
        <f>IF(T994="","",IF(AND(T994&lt;&gt;'Tabelas auxiliares'!$B$239,T994&lt;&gt;'Tabelas auxiliares'!$B$240),"FOLHA DE PESSOAL",IF(X994='Tabelas auxiliares'!$A$240,"CUSTEIO",IF(X994='Tabelas auxiliares'!$A$239,"INVESTIMENTO","ERRO - VERIFICAR"))))</f>
        <v/>
      </c>
      <c r="Z994" s="47"/>
    </row>
    <row r="995" spans="1:29" x14ac:dyDescent="0.25">
      <c r="F995" s="33" t="str">
        <f>IFERROR(VLOOKUP(D995,'Tabelas auxiliares'!$A$3:$B$61,2,FALSE),"")</f>
        <v/>
      </c>
      <c r="G995" s="33" t="str">
        <f>IFERROR(VLOOKUP($B995,'Tabelas auxiliares'!$A$65:$C$102,2,FALSE),"")</f>
        <v/>
      </c>
      <c r="H995" s="33" t="str">
        <f>IFERROR(VLOOKUP($B995,'Tabelas auxiliares'!$A$65:$C$102,3,FALSE),"")</f>
        <v/>
      </c>
      <c r="X995" s="33" t="str">
        <f t="shared" si="15"/>
        <v/>
      </c>
      <c r="Y995" s="33" t="str">
        <f>IF(T995="","",IF(AND(T995&lt;&gt;'Tabelas auxiliares'!$B$239,T995&lt;&gt;'Tabelas auxiliares'!$B$240),"FOLHA DE PESSOAL",IF(X995='Tabelas auxiliares'!$A$240,"CUSTEIO",IF(X995='Tabelas auxiliares'!$A$239,"INVESTIMENTO","ERRO - VERIFICAR"))))</f>
        <v/>
      </c>
      <c r="Z995" s="47"/>
    </row>
    <row r="996" spans="1:29" x14ac:dyDescent="0.25">
      <c r="F996" s="33" t="str">
        <f>IFERROR(VLOOKUP(D996,'Tabelas auxiliares'!$A$3:$B$61,2,FALSE),"")</f>
        <v/>
      </c>
      <c r="G996" s="33" t="str">
        <f>IFERROR(VLOOKUP($B996,'Tabelas auxiliares'!$A$65:$C$102,2,FALSE),"")</f>
        <v/>
      </c>
      <c r="H996" s="33" t="str">
        <f>IFERROR(VLOOKUP($B996,'Tabelas auxiliares'!$A$65:$C$102,3,FALSE),"")</f>
        <v/>
      </c>
      <c r="X996" s="33" t="str">
        <f t="shared" si="15"/>
        <v/>
      </c>
      <c r="Y996" s="33" t="str">
        <f>IF(T996="","",IF(AND(T996&lt;&gt;'Tabelas auxiliares'!$B$239,T996&lt;&gt;'Tabelas auxiliares'!$B$240),"FOLHA DE PESSOAL",IF(X996='Tabelas auxiliares'!$A$240,"CUSTEIO",IF(X996='Tabelas auxiliares'!$A$239,"INVESTIMENTO","ERRO - VERIFICAR"))))</f>
        <v/>
      </c>
      <c r="Z996" s="47"/>
    </row>
    <row r="997" spans="1:29" x14ac:dyDescent="0.25">
      <c r="F997" s="33" t="str">
        <f>IFERROR(VLOOKUP(D997,'Tabelas auxiliares'!$A$3:$B$61,2,FALSE),"")</f>
        <v/>
      </c>
      <c r="G997" s="33" t="str">
        <f>IFERROR(VLOOKUP($B997,'Tabelas auxiliares'!$A$65:$C$102,2,FALSE),"")</f>
        <v/>
      </c>
      <c r="H997" s="33" t="str">
        <f>IFERROR(VLOOKUP($B997,'Tabelas auxiliares'!$A$65:$C$102,3,FALSE),"")</f>
        <v/>
      </c>
      <c r="X997" s="33" t="str">
        <f t="shared" si="15"/>
        <v/>
      </c>
      <c r="Y997" s="33" t="str">
        <f>IF(T997="","",IF(AND(T997&lt;&gt;'Tabelas auxiliares'!$B$239,T997&lt;&gt;'Tabelas auxiliares'!$B$240),"FOLHA DE PESSOAL",IF(X997='Tabelas auxiliares'!$A$240,"CUSTEIO",IF(X997='Tabelas auxiliares'!$A$239,"INVESTIMENTO","ERRO - VERIFICAR"))))</f>
        <v/>
      </c>
      <c r="Z997" s="47"/>
    </row>
    <row r="998" spans="1:29" x14ac:dyDescent="0.25">
      <c r="F998" s="33" t="str">
        <f>IFERROR(VLOOKUP(D998,'Tabelas auxiliares'!$A$3:$B$61,2,FALSE),"")</f>
        <v/>
      </c>
      <c r="G998" s="33" t="str">
        <f>IFERROR(VLOOKUP($B998,'Tabelas auxiliares'!$A$65:$C$102,2,FALSE),"")</f>
        <v/>
      </c>
      <c r="H998" s="33" t="str">
        <f>IFERROR(VLOOKUP($B998,'Tabelas auxiliares'!$A$65:$C$102,3,FALSE),"")</f>
        <v/>
      </c>
      <c r="X998" s="33" t="str">
        <f t="shared" si="15"/>
        <v/>
      </c>
      <c r="Y998" s="33" t="str">
        <f>IF(T998="","",IF(AND(T998&lt;&gt;'Tabelas auxiliares'!$B$239,T998&lt;&gt;'Tabelas auxiliares'!$B$240),"FOLHA DE PESSOAL",IF(X998='Tabelas auxiliares'!$A$240,"CUSTEIO",IF(X998='Tabelas auxiliares'!$A$239,"INVESTIMENTO","ERRO - VERIFICAR"))))</f>
        <v/>
      </c>
      <c r="Z998" s="47"/>
    </row>
    <row r="999" spans="1:29" x14ac:dyDescent="0.25">
      <c r="F999" s="33" t="str">
        <f>IFERROR(VLOOKUP(D999,'Tabelas auxiliares'!$A$3:$B$61,2,FALSE),"")</f>
        <v/>
      </c>
      <c r="G999" s="33" t="str">
        <f>IFERROR(VLOOKUP($B999,'Tabelas auxiliares'!$A$65:$C$102,2,FALSE),"")</f>
        <v/>
      </c>
      <c r="H999" s="33" t="str">
        <f>IFERROR(VLOOKUP($B999,'Tabelas auxiliares'!$A$65:$C$102,3,FALSE),"")</f>
        <v/>
      </c>
      <c r="X999" s="33" t="str">
        <f t="shared" si="15"/>
        <v/>
      </c>
      <c r="Y999" s="33" t="str">
        <f>IF(T999="","",IF(AND(T999&lt;&gt;'Tabelas auxiliares'!$B$239,T999&lt;&gt;'Tabelas auxiliares'!$B$240),"FOLHA DE PESSOAL",IF(X999='Tabelas auxiliares'!$A$240,"CUSTEIO",IF(X999='Tabelas auxiliares'!$A$239,"INVESTIMENTO","ERRO - VERIFICAR"))))</f>
        <v/>
      </c>
      <c r="Z999" s="47"/>
    </row>
    <row r="1000" spans="1:29" x14ac:dyDescent="0.25">
      <c r="F1000" s="33" t="str">
        <f>IFERROR(VLOOKUP(D1000,'Tabelas auxiliares'!$A$3:$B$61,2,FALSE),"")</f>
        <v/>
      </c>
      <c r="G1000" s="33" t="str">
        <f>IFERROR(VLOOKUP($B1000,'Tabelas auxiliares'!$A$65:$C$102,2,FALSE),"")</f>
        <v/>
      </c>
      <c r="H1000" s="33" t="str">
        <f>IFERROR(VLOOKUP($B1000,'Tabelas auxiliares'!$A$65:$C$102,3,FALSE),"")</f>
        <v/>
      </c>
      <c r="X1000" s="33" t="str">
        <f t="shared" si="15"/>
        <v/>
      </c>
      <c r="Y1000" s="33" t="str">
        <f>IF(T1000="","",IF(AND(T1000&lt;&gt;'Tabelas auxiliares'!$B$239,T1000&lt;&gt;'Tabelas auxiliares'!$B$240),"FOLHA DE PESSOAL",IF(X1000='Tabelas auxiliares'!$A$240,"CUSTEIO",IF(X1000='Tabelas auxiliares'!$A$239,"INVESTIMENTO","ERRO - VERIFICAR"))))</f>
        <v/>
      </c>
      <c r="Z1000" s="47"/>
    </row>
    <row r="1001" spans="1:29" x14ac:dyDescent="0.25">
      <c r="A1001" s="39" t="s">
        <v>91</v>
      </c>
      <c r="B1001" s="39"/>
      <c r="C1001" s="39"/>
      <c r="D1001" s="39"/>
      <c r="E1001" s="39"/>
      <c r="F1001" s="39"/>
      <c r="G1001" s="39"/>
      <c r="H1001" s="39"/>
      <c r="I1001" s="39"/>
      <c r="J1001" s="39"/>
      <c r="K1001" s="39"/>
      <c r="L1001" s="39"/>
      <c r="M1001" s="39"/>
      <c r="N1001" s="39"/>
      <c r="O1001" s="39"/>
      <c r="P1001" s="39"/>
      <c r="Q1001" s="39"/>
      <c r="R1001" s="39"/>
      <c r="S1001" s="39"/>
      <c r="T1001" s="39"/>
      <c r="U1001" s="39"/>
      <c r="V1001" s="39"/>
      <c r="W1001" s="39"/>
      <c r="X1001" s="39"/>
      <c r="Y1001" s="39"/>
      <c r="Z1001" s="38">
        <f>SUBTOTAL(9,Z4:Z1000)</f>
        <v>16034533.779999999</v>
      </c>
      <c r="AA1001" s="38">
        <f t="shared" ref="AA1001:AC1001" si="16">SUBTOTAL(9,AA4:AA1000)</f>
        <v>5902615.3499999996</v>
      </c>
      <c r="AB1001" s="38">
        <f t="shared" si="16"/>
        <v>917031.42000000016</v>
      </c>
      <c r="AC1001" s="38">
        <f t="shared" si="16"/>
        <v>9114903.769999994</v>
      </c>
    </row>
  </sheetData>
  <sheetProtection password="FAA7" sheet="1" autoFilter="0"/>
  <autoFilter ref="A3:AB1000" xr:uid="{00000000-0009-0000-0000-000009000000}"/>
  <pageMargins left="0.511811024" right="0.511811024" top="0.78740157499999996" bottom="0.78740157499999996" header="0.31496062000000002" footer="0.31496062000000002"/>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V1001"/>
  <sheetViews>
    <sheetView tabSelected="1" topLeftCell="A3" zoomScaleNormal="100" workbookViewId="0">
      <selection activeCell="A10" sqref="A10"/>
    </sheetView>
  </sheetViews>
  <sheetFormatPr defaultColWidth="0" defaultRowHeight="15" zeroHeight="1" x14ac:dyDescent="0.25"/>
  <cols>
    <col min="1" max="1" width="15" customWidth="1"/>
    <col min="2" max="3" width="23.5703125" customWidth="1"/>
    <col min="4" max="4" width="21.28515625" customWidth="1"/>
    <col min="5" max="5" width="47.85546875" customWidth="1"/>
    <col min="6" max="7" width="25" customWidth="1"/>
    <col min="8" max="8" width="16.7109375" customWidth="1"/>
    <col min="9" max="9" width="16.140625" customWidth="1"/>
    <col min="10" max="10" width="19.7109375" customWidth="1"/>
    <col min="11" max="12" width="17.140625" customWidth="1"/>
    <col min="13" max="13" width="12.7109375" customWidth="1"/>
    <col min="14" max="14" width="17.140625" customWidth="1"/>
    <col min="15" max="15" width="14.5703125" customWidth="1"/>
    <col min="16" max="16" width="16" customWidth="1"/>
    <col min="17" max="17" width="19.5703125" customWidth="1"/>
    <col min="18" max="18" width="18.7109375" customWidth="1"/>
    <col min="19" max="19" width="18" customWidth="1"/>
    <col min="20" max="20" width="24.5703125" customWidth="1"/>
    <col min="21" max="21" width="19" customWidth="1"/>
    <col min="22" max="22" width="16.140625" customWidth="1"/>
    <col min="23" max="16384" width="9.140625" hidden="1"/>
  </cols>
  <sheetData>
    <row r="1" spans="1:22" ht="28.5" hidden="1" customHeight="1" x14ac:dyDescent="0.25">
      <c r="A1" s="226" t="s">
        <v>190</v>
      </c>
      <c r="B1" s="226"/>
      <c r="M1" s="36"/>
      <c r="N1" s="36"/>
      <c r="O1" s="36"/>
      <c r="P1" s="36"/>
      <c r="Q1" s="36"/>
    </row>
    <row r="2" spans="1:22" ht="18.75" hidden="1" x14ac:dyDescent="0.3">
      <c r="A2" s="226"/>
      <c r="B2" s="226"/>
      <c r="M2" s="36"/>
      <c r="O2" s="36"/>
      <c r="P2" s="36"/>
      <c r="Q2" s="36"/>
      <c r="S2" s="37" t="s">
        <v>136</v>
      </c>
    </row>
    <row r="3" spans="1:22" s="83" customFormat="1" ht="63" x14ac:dyDescent="0.25">
      <c r="A3" s="82" t="s">
        <v>187</v>
      </c>
      <c r="B3" s="82" t="s">
        <v>189</v>
      </c>
      <c r="C3" s="82" t="s">
        <v>184</v>
      </c>
      <c r="D3" s="82" t="s">
        <v>0</v>
      </c>
      <c r="E3" s="82" t="s">
        <v>144</v>
      </c>
      <c r="F3" s="82" t="s">
        <v>1</v>
      </c>
      <c r="G3" s="82" t="s">
        <v>145</v>
      </c>
      <c r="H3" s="81" t="s">
        <v>146</v>
      </c>
      <c r="I3" s="81" t="s">
        <v>147</v>
      </c>
      <c r="J3" s="81" t="s">
        <v>148</v>
      </c>
      <c r="K3" s="82" t="s">
        <v>432</v>
      </c>
      <c r="L3" s="81" t="s">
        <v>433</v>
      </c>
      <c r="M3" s="81" t="s">
        <v>151</v>
      </c>
      <c r="N3" s="81" t="s">
        <v>109</v>
      </c>
      <c r="O3" s="81" t="s">
        <v>375</v>
      </c>
      <c r="P3" s="82" t="s">
        <v>376</v>
      </c>
      <c r="Q3" s="81" t="s">
        <v>132</v>
      </c>
      <c r="R3" s="82" t="s">
        <v>133</v>
      </c>
      <c r="S3" s="82" t="s">
        <v>239</v>
      </c>
      <c r="T3" s="82" t="s">
        <v>191</v>
      </c>
      <c r="U3" s="82" t="s">
        <v>192</v>
      </c>
      <c r="V3" s="82" t="s">
        <v>193</v>
      </c>
    </row>
    <row r="4" spans="1:22" ht="14.45" customHeight="1" x14ac:dyDescent="0.25">
      <c r="A4" s="238" t="s">
        <v>3131</v>
      </c>
      <c r="B4" s="238" t="s">
        <v>3132</v>
      </c>
      <c r="C4" s="238" t="s">
        <v>1837</v>
      </c>
      <c r="D4" s="238" t="s">
        <v>3133</v>
      </c>
      <c r="E4" s="238" t="s">
        <v>3134</v>
      </c>
      <c r="F4" s="238" t="s">
        <v>3135</v>
      </c>
      <c r="G4" s="238" t="s">
        <v>2288</v>
      </c>
      <c r="H4" s="238" t="s">
        <v>3136</v>
      </c>
      <c r="I4" s="238" t="s">
        <v>1370</v>
      </c>
      <c r="J4" s="238" t="s">
        <v>3137</v>
      </c>
      <c r="K4" s="238" t="s">
        <v>107</v>
      </c>
      <c r="L4" s="238" t="s">
        <v>3138</v>
      </c>
      <c r="M4" s="238" t="s">
        <v>152</v>
      </c>
      <c r="N4" s="238" t="s">
        <v>3139</v>
      </c>
      <c r="O4" s="238" t="s">
        <v>2197</v>
      </c>
      <c r="P4" s="238" t="s">
        <v>2198</v>
      </c>
      <c r="Q4" s="33" t="str">
        <f>LEFT(O4,1)</f>
        <v>3</v>
      </c>
      <c r="R4" s="33" t="str">
        <f>IF(M4="","",IF(AND(M4&lt;&gt;'Tabelas auxiliares'!$B$239,M4&lt;&gt;'Tabelas auxiliares'!$B$240,M4&lt;&gt;'Tabelas auxiliares'!$C$239,M4&lt;&gt;'Tabelas auxiliares'!$C$240),"FOLHA DE PESSOAL",IF(Q4='Tabelas auxiliares'!$A$240,"CUSTEIO",IF(Q4='Tabelas auxiliares'!$A$239,"INVESTIMENTO","ERRO - VERIFICAR"))))</f>
        <v>CUSTEIO</v>
      </c>
      <c r="S4" s="240">
        <v>25000</v>
      </c>
      <c r="T4" s="239"/>
      <c r="U4" s="240">
        <v>25000</v>
      </c>
      <c r="V4" s="239"/>
    </row>
    <row r="5" spans="1:22" ht="14.45" customHeight="1" x14ac:dyDescent="0.25">
      <c r="A5" s="238" t="s">
        <v>3131</v>
      </c>
      <c r="B5" s="238" t="s">
        <v>3132</v>
      </c>
      <c r="C5" s="238" t="s">
        <v>1837</v>
      </c>
      <c r="D5" s="238" t="s">
        <v>3133</v>
      </c>
      <c r="E5" s="238" t="s">
        <v>3140</v>
      </c>
      <c r="F5" s="238" t="s">
        <v>3135</v>
      </c>
      <c r="G5" s="238" t="s">
        <v>2288</v>
      </c>
      <c r="H5" s="238" t="s">
        <v>3136</v>
      </c>
      <c r="I5" s="238" t="s">
        <v>155</v>
      </c>
      <c r="J5" s="238" t="s">
        <v>3141</v>
      </c>
      <c r="K5" s="238" t="s">
        <v>107</v>
      </c>
      <c r="L5" s="238" t="s">
        <v>3142</v>
      </c>
      <c r="M5" s="238" t="s">
        <v>216</v>
      </c>
      <c r="N5" s="238" t="s">
        <v>3143</v>
      </c>
      <c r="O5" s="238" t="s">
        <v>2197</v>
      </c>
      <c r="P5" s="238" t="s">
        <v>2198</v>
      </c>
      <c r="Q5" s="33" t="str">
        <f t="shared" ref="Q5:Q68" si="0">LEFT(O5,1)</f>
        <v>3</v>
      </c>
      <c r="R5" s="33" t="str">
        <f>IF(M5="","",IF(AND(M5&lt;&gt;'Tabelas auxiliares'!$B$239,M5&lt;&gt;'Tabelas auxiliares'!$B$240,M5&lt;&gt;'Tabelas auxiliares'!$C$239,M5&lt;&gt;'Tabelas auxiliares'!$C$240),"FOLHA DE PESSOAL",IF(Q5='Tabelas auxiliares'!$A$240,"CUSTEIO",IF(Q5='Tabelas auxiliares'!$A$239,"INVESTIMENTO","ERRO - VERIFICAR"))))</f>
        <v>CUSTEIO</v>
      </c>
      <c r="S5" s="240">
        <v>31064</v>
      </c>
      <c r="T5" s="239"/>
      <c r="U5" s="240">
        <v>31064</v>
      </c>
      <c r="V5" s="239"/>
    </row>
    <row r="6" spans="1:22" x14ac:dyDescent="0.25">
      <c r="A6" s="238" t="s">
        <v>3131</v>
      </c>
      <c r="B6" s="238" t="s">
        <v>3132</v>
      </c>
      <c r="C6" s="238" t="s">
        <v>1837</v>
      </c>
      <c r="D6" s="238" t="s">
        <v>3144</v>
      </c>
      <c r="E6" s="238" t="s">
        <v>3145</v>
      </c>
      <c r="F6" s="238" t="s">
        <v>3146</v>
      </c>
      <c r="G6" s="238" t="s">
        <v>2288</v>
      </c>
      <c r="H6" s="238" t="s">
        <v>3136</v>
      </c>
      <c r="I6" s="238" t="s">
        <v>1370</v>
      </c>
      <c r="J6" s="238" t="s">
        <v>3137</v>
      </c>
      <c r="K6" s="238" t="s">
        <v>107</v>
      </c>
      <c r="L6" s="238" t="s">
        <v>3138</v>
      </c>
      <c r="M6" s="238" t="s">
        <v>152</v>
      </c>
      <c r="N6" s="238" t="s">
        <v>3139</v>
      </c>
      <c r="O6" s="238" t="s">
        <v>1553</v>
      </c>
      <c r="P6" s="238" t="s">
        <v>1554</v>
      </c>
      <c r="Q6" s="33" t="str">
        <f t="shared" si="0"/>
        <v>3</v>
      </c>
      <c r="R6" s="33" t="str">
        <f>IF(M6="","",IF(AND(M6&lt;&gt;'Tabelas auxiliares'!$B$239,M6&lt;&gt;'Tabelas auxiliares'!$B$240,M6&lt;&gt;'Tabelas auxiliares'!$C$239,M6&lt;&gt;'Tabelas auxiliares'!$C$240),"FOLHA DE PESSOAL",IF(Q6='Tabelas auxiliares'!$A$240,"CUSTEIO",IF(Q6='Tabelas auxiliares'!$A$239,"INVESTIMENTO","ERRO - VERIFICAR"))))</f>
        <v>CUSTEIO</v>
      </c>
      <c r="S6" s="240">
        <v>10000</v>
      </c>
      <c r="T6" s="240">
        <v>9000</v>
      </c>
      <c r="U6" s="240">
        <v>1000</v>
      </c>
      <c r="V6" s="239"/>
    </row>
    <row r="7" spans="1:22" ht="14.45" customHeight="1" x14ac:dyDescent="0.25">
      <c r="A7" s="238" t="s">
        <v>3147</v>
      </c>
      <c r="B7" s="238" t="s">
        <v>3148</v>
      </c>
      <c r="C7" s="238" t="s">
        <v>477</v>
      </c>
      <c r="D7" s="238" t="s">
        <v>3149</v>
      </c>
      <c r="E7" s="238" t="s">
        <v>3150</v>
      </c>
      <c r="F7" s="238" t="s">
        <v>3151</v>
      </c>
      <c r="G7" s="238" t="s">
        <v>3152</v>
      </c>
      <c r="H7" s="238" t="s">
        <v>3153</v>
      </c>
      <c r="I7" s="238" t="s">
        <v>155</v>
      </c>
      <c r="J7" s="238" t="s">
        <v>3154</v>
      </c>
      <c r="K7" s="238" t="s">
        <v>3155</v>
      </c>
      <c r="L7" s="238" t="s">
        <v>3156</v>
      </c>
      <c r="M7" s="238" t="s">
        <v>152</v>
      </c>
      <c r="N7" s="238" t="s">
        <v>3157</v>
      </c>
      <c r="O7" s="238" t="s">
        <v>1975</v>
      </c>
      <c r="P7" s="238" t="s">
        <v>1976</v>
      </c>
      <c r="Q7" s="33" t="str">
        <f t="shared" si="0"/>
        <v>4</v>
      </c>
      <c r="R7" s="33" t="str">
        <f>IF(M7="","",IF(AND(M7&lt;&gt;'Tabelas auxiliares'!$B$239,M7&lt;&gt;'Tabelas auxiliares'!$B$240,M7&lt;&gt;'Tabelas auxiliares'!$C$239,M7&lt;&gt;'Tabelas auxiliares'!$C$240),"FOLHA DE PESSOAL",IF(Q7='Tabelas auxiliares'!$A$240,"CUSTEIO",IF(Q7='Tabelas auxiliares'!$A$239,"INVESTIMENTO","ERRO - VERIFICAR"))))</f>
        <v>INVESTIMENTO</v>
      </c>
      <c r="S7" s="240">
        <v>390543.59</v>
      </c>
      <c r="T7" s="239"/>
      <c r="U7" s="239"/>
      <c r="V7" s="240">
        <v>10767.19</v>
      </c>
    </row>
    <row r="8" spans="1:22" x14ac:dyDescent="0.25">
      <c r="A8" s="238" t="s">
        <v>3147</v>
      </c>
      <c r="B8" s="238" t="s">
        <v>3148</v>
      </c>
      <c r="C8" s="238" t="s">
        <v>2928</v>
      </c>
      <c r="D8" s="238" t="s">
        <v>3158</v>
      </c>
      <c r="E8" s="238" t="s">
        <v>3159</v>
      </c>
      <c r="F8" s="238" t="s">
        <v>3160</v>
      </c>
      <c r="G8" s="238" t="s">
        <v>3161</v>
      </c>
      <c r="H8" s="238" t="s">
        <v>3153</v>
      </c>
      <c r="I8" s="238" t="s">
        <v>155</v>
      </c>
      <c r="J8" s="238" t="s">
        <v>3154</v>
      </c>
      <c r="K8" s="238" t="s">
        <v>3155</v>
      </c>
      <c r="L8" s="238" t="s">
        <v>3156</v>
      </c>
      <c r="M8" s="238" t="s">
        <v>152</v>
      </c>
      <c r="N8" s="238" t="s">
        <v>3157</v>
      </c>
      <c r="O8" s="238" t="s">
        <v>1975</v>
      </c>
      <c r="P8" s="238" t="s">
        <v>1976</v>
      </c>
      <c r="Q8" s="33" t="str">
        <f t="shared" si="0"/>
        <v>4</v>
      </c>
      <c r="R8" s="33" t="str">
        <f>IF(M8="","",IF(AND(M8&lt;&gt;'Tabelas auxiliares'!$B$239,M8&lt;&gt;'Tabelas auxiliares'!$B$240,M8&lt;&gt;'Tabelas auxiliares'!$C$239,M8&lt;&gt;'Tabelas auxiliares'!$C$240),"FOLHA DE PESSOAL",IF(Q8='Tabelas auxiliares'!$A$240,"CUSTEIO",IF(Q8='Tabelas auxiliares'!$A$239,"INVESTIMENTO","ERRO - VERIFICAR"))))</f>
        <v>INVESTIMENTO</v>
      </c>
      <c r="S8" s="240">
        <v>52916.83</v>
      </c>
      <c r="T8" s="239"/>
      <c r="U8" s="239"/>
      <c r="V8" s="239"/>
    </row>
    <row r="9" spans="1:22" ht="14.45" customHeight="1" x14ac:dyDescent="0.25">
      <c r="A9" s="238" t="s">
        <v>3147</v>
      </c>
      <c r="B9" s="238" t="s">
        <v>3148</v>
      </c>
      <c r="C9" s="238" t="s">
        <v>2087</v>
      </c>
      <c r="D9" s="238" t="s">
        <v>3162</v>
      </c>
      <c r="E9" s="238" t="s">
        <v>3163</v>
      </c>
      <c r="F9" s="238" t="s">
        <v>3164</v>
      </c>
      <c r="G9" s="238" t="s">
        <v>3165</v>
      </c>
      <c r="H9" s="238" t="s">
        <v>3153</v>
      </c>
      <c r="I9" s="238" t="s">
        <v>155</v>
      </c>
      <c r="J9" s="238" t="s">
        <v>3154</v>
      </c>
      <c r="K9" s="238" t="s">
        <v>3155</v>
      </c>
      <c r="L9" s="238" t="s">
        <v>3156</v>
      </c>
      <c r="M9" s="238" t="s">
        <v>152</v>
      </c>
      <c r="N9" s="238" t="s">
        <v>3157</v>
      </c>
      <c r="O9" s="238" t="s">
        <v>1584</v>
      </c>
      <c r="P9" s="238" t="s">
        <v>1585</v>
      </c>
      <c r="Q9" s="33" t="str">
        <f t="shared" si="0"/>
        <v>3</v>
      </c>
      <c r="R9" s="33" t="str">
        <f>IF(M9="","",IF(AND(M9&lt;&gt;'Tabelas auxiliares'!$B$239,M9&lt;&gt;'Tabelas auxiliares'!$B$240,M9&lt;&gt;'Tabelas auxiliares'!$C$239,M9&lt;&gt;'Tabelas auxiliares'!$C$240),"FOLHA DE PESSOAL",IF(Q9='Tabelas auxiliares'!$A$240,"CUSTEIO",IF(Q9='Tabelas auxiliares'!$A$239,"INVESTIMENTO","ERRO - VERIFICAR"))))</f>
        <v>CUSTEIO</v>
      </c>
      <c r="S9" s="240">
        <v>738737</v>
      </c>
      <c r="T9" s="239"/>
      <c r="U9" s="240">
        <v>69810.64</v>
      </c>
      <c r="V9" s="240">
        <v>668926.36</v>
      </c>
    </row>
    <row r="10" spans="1:22" ht="14.45" customHeight="1" x14ac:dyDescent="0.25">
      <c r="A10" s="238" t="s">
        <v>3147</v>
      </c>
      <c r="B10" s="238" t="s">
        <v>3148</v>
      </c>
      <c r="C10" s="238" t="s">
        <v>2616</v>
      </c>
      <c r="D10" s="238" t="s">
        <v>3166</v>
      </c>
      <c r="E10" s="238" t="s">
        <v>3167</v>
      </c>
      <c r="F10" s="238" t="s">
        <v>3168</v>
      </c>
      <c r="G10" s="238" t="s">
        <v>3169</v>
      </c>
      <c r="H10" s="238" t="s">
        <v>3153</v>
      </c>
      <c r="I10" s="238" t="s">
        <v>155</v>
      </c>
      <c r="J10" s="238" t="s">
        <v>3154</v>
      </c>
      <c r="K10" s="238" t="s">
        <v>3155</v>
      </c>
      <c r="L10" s="238" t="s">
        <v>3156</v>
      </c>
      <c r="M10" s="238" t="s">
        <v>152</v>
      </c>
      <c r="N10" s="238" t="s">
        <v>3157</v>
      </c>
      <c r="O10" s="238" t="s">
        <v>1584</v>
      </c>
      <c r="P10" s="238" t="s">
        <v>1585</v>
      </c>
      <c r="Q10" s="33" t="str">
        <f t="shared" si="0"/>
        <v>3</v>
      </c>
      <c r="R10" s="33" t="str">
        <f>IF(M10="","",IF(AND(M10&lt;&gt;'Tabelas auxiliares'!$B$239,M10&lt;&gt;'Tabelas auxiliares'!$B$240,M10&lt;&gt;'Tabelas auxiliares'!$C$239,M10&lt;&gt;'Tabelas auxiliares'!$C$240),"FOLHA DE PESSOAL",IF(Q10='Tabelas auxiliares'!$A$240,"CUSTEIO",IF(Q10='Tabelas auxiliares'!$A$239,"INVESTIMENTO","ERRO - VERIFICAR"))))</f>
        <v>CUSTEIO</v>
      </c>
      <c r="S10" s="240">
        <v>92964</v>
      </c>
      <c r="T10" s="240">
        <v>92964</v>
      </c>
      <c r="U10" s="239"/>
      <c r="V10" s="239"/>
    </row>
    <row r="11" spans="1:22" ht="14.45" customHeight="1" x14ac:dyDescent="0.25">
      <c r="A11" s="238" t="s">
        <v>3147</v>
      </c>
      <c r="B11" s="238" t="s">
        <v>3148</v>
      </c>
      <c r="C11" s="238" t="s">
        <v>2152</v>
      </c>
      <c r="D11" s="238" t="s">
        <v>3170</v>
      </c>
      <c r="E11" s="238" t="s">
        <v>3171</v>
      </c>
      <c r="F11" s="238" t="s">
        <v>3172</v>
      </c>
      <c r="G11" s="238" t="s">
        <v>3173</v>
      </c>
      <c r="H11" s="238" t="s">
        <v>3153</v>
      </c>
      <c r="I11" s="238" t="s">
        <v>155</v>
      </c>
      <c r="J11" s="238" t="s">
        <v>3154</v>
      </c>
      <c r="K11" s="238" t="s">
        <v>3155</v>
      </c>
      <c r="L11" s="238" t="s">
        <v>3156</v>
      </c>
      <c r="M11" s="238" t="s">
        <v>152</v>
      </c>
      <c r="N11" s="238" t="s">
        <v>3157</v>
      </c>
      <c r="O11" s="238" t="s">
        <v>2361</v>
      </c>
      <c r="P11" s="238" t="s">
        <v>2362</v>
      </c>
      <c r="Q11" s="33" t="str">
        <f t="shared" si="0"/>
        <v>3</v>
      </c>
      <c r="R11" s="33" t="str">
        <f>IF(M11="","",IF(AND(M11&lt;&gt;'Tabelas auxiliares'!$B$239,M11&lt;&gt;'Tabelas auxiliares'!$B$240,M11&lt;&gt;'Tabelas auxiliares'!$C$239,M11&lt;&gt;'Tabelas auxiliares'!$C$240),"FOLHA DE PESSOAL",IF(Q11='Tabelas auxiliares'!$A$240,"CUSTEIO",IF(Q11='Tabelas auxiliares'!$A$239,"INVESTIMENTO","ERRO - VERIFICAR"))))</f>
        <v>CUSTEIO</v>
      </c>
      <c r="S11" s="240">
        <v>117579.81</v>
      </c>
      <c r="T11" s="239"/>
      <c r="U11" s="240">
        <v>117579.81</v>
      </c>
      <c r="V11" s="239"/>
    </row>
    <row r="12" spans="1:22" ht="14.45" customHeight="1" x14ac:dyDescent="0.25">
      <c r="A12" s="238" t="s">
        <v>3147</v>
      </c>
      <c r="B12" s="238" t="s">
        <v>3148</v>
      </c>
      <c r="C12" s="238" t="s">
        <v>1771</v>
      </c>
      <c r="D12" s="238" t="s">
        <v>3174</v>
      </c>
      <c r="E12" s="238" t="s">
        <v>3175</v>
      </c>
      <c r="F12" s="238" t="s">
        <v>3176</v>
      </c>
      <c r="G12" s="238" t="s">
        <v>3173</v>
      </c>
      <c r="H12" s="238" t="s">
        <v>3153</v>
      </c>
      <c r="I12" s="238" t="s">
        <v>155</v>
      </c>
      <c r="J12" s="238" t="s">
        <v>3154</v>
      </c>
      <c r="K12" s="238" t="s">
        <v>3155</v>
      </c>
      <c r="L12" s="238" t="s">
        <v>3156</v>
      </c>
      <c r="M12" s="238" t="s">
        <v>152</v>
      </c>
      <c r="N12" s="238" t="s">
        <v>3157</v>
      </c>
      <c r="O12" s="238" t="s">
        <v>1584</v>
      </c>
      <c r="P12" s="238" t="s">
        <v>1585</v>
      </c>
      <c r="Q12" s="33" t="str">
        <f t="shared" si="0"/>
        <v>3</v>
      </c>
      <c r="R12" s="33" t="str">
        <f>IF(M12="","",IF(AND(M12&lt;&gt;'Tabelas auxiliares'!$B$239,M12&lt;&gt;'Tabelas auxiliares'!$B$240,M12&lt;&gt;'Tabelas auxiliares'!$C$239,M12&lt;&gt;'Tabelas auxiliares'!$C$240),"FOLHA DE PESSOAL",IF(Q12='Tabelas auxiliares'!$A$240,"CUSTEIO",IF(Q12='Tabelas auxiliares'!$A$239,"INVESTIMENTO","ERRO - VERIFICAR"))))</f>
        <v>CUSTEIO</v>
      </c>
      <c r="S12" s="240">
        <v>194420</v>
      </c>
      <c r="T12" s="239"/>
      <c r="U12" s="240">
        <v>93936.66</v>
      </c>
      <c r="V12" s="240">
        <v>100483.34</v>
      </c>
    </row>
    <row r="13" spans="1:22" ht="14.45" customHeight="1" x14ac:dyDescent="0.25">
      <c r="A13" s="238" t="s">
        <v>3147</v>
      </c>
      <c r="B13" s="238" t="s">
        <v>3148</v>
      </c>
      <c r="C13" s="238" t="s">
        <v>2231</v>
      </c>
      <c r="D13" s="238" t="s">
        <v>3177</v>
      </c>
      <c r="E13" s="238" t="s">
        <v>3178</v>
      </c>
      <c r="F13" s="238" t="s">
        <v>3179</v>
      </c>
      <c r="G13" s="238" t="s">
        <v>3180</v>
      </c>
      <c r="H13" s="238" t="s">
        <v>3153</v>
      </c>
      <c r="I13" s="238" t="s">
        <v>155</v>
      </c>
      <c r="J13" s="238" t="s">
        <v>3154</v>
      </c>
      <c r="K13" s="238" t="s">
        <v>3155</v>
      </c>
      <c r="L13" s="238" t="s">
        <v>3156</v>
      </c>
      <c r="M13" s="238" t="s">
        <v>152</v>
      </c>
      <c r="N13" s="238" t="s">
        <v>3157</v>
      </c>
      <c r="O13" s="238" t="s">
        <v>1584</v>
      </c>
      <c r="P13" s="238" t="s">
        <v>1585</v>
      </c>
      <c r="Q13" s="33" t="str">
        <f t="shared" si="0"/>
        <v>3</v>
      </c>
      <c r="R13" s="33" t="str">
        <f>IF(M13="","",IF(AND(M13&lt;&gt;'Tabelas auxiliares'!$B$239,M13&lt;&gt;'Tabelas auxiliares'!$B$240,M13&lt;&gt;'Tabelas auxiliares'!$C$239,M13&lt;&gt;'Tabelas auxiliares'!$C$240),"FOLHA DE PESSOAL",IF(Q13='Tabelas auxiliares'!$A$240,"CUSTEIO",IF(Q13='Tabelas auxiliares'!$A$239,"INVESTIMENTO","ERRO - VERIFICAR"))))</f>
        <v>CUSTEIO</v>
      </c>
      <c r="S13" s="240">
        <v>170750</v>
      </c>
      <c r="T13" s="240">
        <v>170750</v>
      </c>
      <c r="U13" s="239"/>
      <c r="V13" s="239"/>
    </row>
    <row r="14" spans="1:22" ht="14.45" customHeight="1" x14ac:dyDescent="0.25">
      <c r="A14" s="238" t="s">
        <v>3181</v>
      </c>
      <c r="B14" s="238" t="s">
        <v>3182</v>
      </c>
      <c r="C14" s="238" t="s">
        <v>3183</v>
      </c>
      <c r="D14" s="238" t="s">
        <v>3184</v>
      </c>
      <c r="E14" s="238" t="s">
        <v>3185</v>
      </c>
      <c r="F14" s="238" t="s">
        <v>3186</v>
      </c>
      <c r="G14" s="238" t="s">
        <v>3187</v>
      </c>
      <c r="H14" s="238" t="s">
        <v>3188</v>
      </c>
      <c r="I14" s="238" t="s">
        <v>155</v>
      </c>
      <c r="J14" s="238" t="s">
        <v>3189</v>
      </c>
      <c r="K14" s="238" t="s">
        <v>3190</v>
      </c>
      <c r="L14" s="238" t="s">
        <v>3191</v>
      </c>
      <c r="M14" s="238" t="s">
        <v>152</v>
      </c>
      <c r="N14" s="238" t="s">
        <v>3192</v>
      </c>
      <c r="O14" s="238" t="s">
        <v>3193</v>
      </c>
      <c r="P14" s="238" t="s">
        <v>3194</v>
      </c>
      <c r="Q14" s="33" t="str">
        <f t="shared" si="0"/>
        <v>4</v>
      </c>
      <c r="R14" s="33" t="str">
        <f>IF(M14="","",IF(AND(M14&lt;&gt;'Tabelas auxiliares'!$B$239,M14&lt;&gt;'Tabelas auxiliares'!$B$240,M14&lt;&gt;'Tabelas auxiliares'!$C$239,M14&lt;&gt;'Tabelas auxiliares'!$C$240),"FOLHA DE PESSOAL",IF(Q14='Tabelas auxiliares'!$A$240,"CUSTEIO",IF(Q14='Tabelas auxiliares'!$A$239,"INVESTIMENTO","ERRO - VERIFICAR"))))</f>
        <v>INVESTIMENTO</v>
      </c>
      <c r="S14" s="240">
        <v>2199060.35</v>
      </c>
      <c r="T14" s="240">
        <v>545288.14</v>
      </c>
      <c r="U14" s="240">
        <v>227581.9</v>
      </c>
      <c r="V14" s="240">
        <v>1426190.31</v>
      </c>
    </row>
    <row r="15" spans="1:22" ht="14.45" customHeight="1" x14ac:dyDescent="0.25">
      <c r="A15" s="238" t="s">
        <v>3181</v>
      </c>
      <c r="B15" s="238" t="s">
        <v>3182</v>
      </c>
      <c r="C15" s="238" t="s">
        <v>1939</v>
      </c>
      <c r="D15" s="238" t="s">
        <v>3195</v>
      </c>
      <c r="E15" s="238" t="s">
        <v>3196</v>
      </c>
      <c r="F15" s="238" t="s">
        <v>3197</v>
      </c>
      <c r="G15" s="238" t="s">
        <v>1980</v>
      </c>
      <c r="H15" s="238" t="s">
        <v>3188</v>
      </c>
      <c r="I15" s="238" t="s">
        <v>155</v>
      </c>
      <c r="J15" s="238" t="s">
        <v>3189</v>
      </c>
      <c r="K15" s="238" t="s">
        <v>462</v>
      </c>
      <c r="L15" s="238" t="s">
        <v>3198</v>
      </c>
      <c r="M15" s="238" t="s">
        <v>458</v>
      </c>
      <c r="N15" s="238" t="s">
        <v>3199</v>
      </c>
      <c r="O15" s="238" t="s">
        <v>2330</v>
      </c>
      <c r="P15" s="238" t="s">
        <v>2331</v>
      </c>
      <c r="Q15" s="33" t="str">
        <f t="shared" si="0"/>
        <v>4</v>
      </c>
      <c r="R15" s="33" t="str">
        <f>IF(M15="","",IF(AND(M15&lt;&gt;'Tabelas auxiliares'!$B$239,M15&lt;&gt;'Tabelas auxiliares'!$B$240,M15&lt;&gt;'Tabelas auxiliares'!$C$239,M15&lt;&gt;'Tabelas auxiliares'!$C$240),"FOLHA DE PESSOAL",IF(Q15='Tabelas auxiliares'!$A$240,"CUSTEIO",IF(Q15='Tabelas auxiliares'!$A$239,"INVESTIMENTO","ERRO - VERIFICAR"))))</f>
        <v>FOLHA DE PESSOAL</v>
      </c>
      <c r="S15" s="240">
        <v>98920</v>
      </c>
      <c r="T15" s="240">
        <v>98920</v>
      </c>
      <c r="U15" s="239"/>
      <c r="V15" s="239"/>
    </row>
    <row r="16" spans="1:22" x14ac:dyDescent="0.25">
      <c r="A16" s="238" t="s">
        <v>3181</v>
      </c>
      <c r="B16" s="238" t="s">
        <v>3182</v>
      </c>
      <c r="C16" s="238" t="s">
        <v>1939</v>
      </c>
      <c r="D16" s="238" t="s">
        <v>3195</v>
      </c>
      <c r="E16" s="238" t="s">
        <v>3196</v>
      </c>
      <c r="F16" s="238" t="s">
        <v>3197</v>
      </c>
      <c r="G16" s="238" t="s">
        <v>1980</v>
      </c>
      <c r="H16" s="238" t="s">
        <v>3188</v>
      </c>
      <c r="I16" s="238" t="s">
        <v>155</v>
      </c>
      <c r="J16" s="238" t="s">
        <v>3189</v>
      </c>
      <c r="K16" s="238" t="s">
        <v>462</v>
      </c>
      <c r="L16" s="238" t="s">
        <v>3198</v>
      </c>
      <c r="M16" s="238" t="s">
        <v>458</v>
      </c>
      <c r="N16" s="238" t="s">
        <v>3199</v>
      </c>
      <c r="O16" s="238" t="s">
        <v>1975</v>
      </c>
      <c r="P16" s="238" t="s">
        <v>1976</v>
      </c>
      <c r="Q16" s="33" t="str">
        <f t="shared" si="0"/>
        <v>4</v>
      </c>
      <c r="R16" s="33" t="str">
        <f>IF(M16="","",IF(AND(M16&lt;&gt;'Tabelas auxiliares'!$B$239,M16&lt;&gt;'Tabelas auxiliares'!$B$240,M16&lt;&gt;'Tabelas auxiliares'!$C$239,M16&lt;&gt;'Tabelas auxiliares'!$C$240),"FOLHA DE PESSOAL",IF(Q16='Tabelas auxiliares'!$A$240,"CUSTEIO",IF(Q16='Tabelas auxiliares'!$A$239,"INVESTIMENTO","ERRO - VERIFICAR"))))</f>
        <v>FOLHA DE PESSOAL</v>
      </c>
      <c r="S16" s="240">
        <v>22780</v>
      </c>
      <c r="T16" s="240">
        <v>22780</v>
      </c>
      <c r="U16" s="239"/>
      <c r="V16" s="239"/>
    </row>
    <row r="17" spans="1:22" ht="14.45" customHeight="1" x14ac:dyDescent="0.25">
      <c r="A17" s="238" t="s">
        <v>3181</v>
      </c>
      <c r="B17" s="238" t="s">
        <v>3182</v>
      </c>
      <c r="C17" s="238" t="s">
        <v>2616</v>
      </c>
      <c r="D17" s="238" t="s">
        <v>3184</v>
      </c>
      <c r="E17" s="238" t="s">
        <v>3200</v>
      </c>
      <c r="F17" s="238" t="s">
        <v>3186</v>
      </c>
      <c r="G17" s="238" t="s">
        <v>3187</v>
      </c>
      <c r="H17" s="238" t="s">
        <v>3188</v>
      </c>
      <c r="I17" s="238" t="s">
        <v>155</v>
      </c>
      <c r="J17" s="238" t="s">
        <v>3189</v>
      </c>
      <c r="K17" s="238" t="s">
        <v>3190</v>
      </c>
      <c r="L17" s="238" t="s">
        <v>3191</v>
      </c>
      <c r="M17" s="238" t="s">
        <v>152</v>
      </c>
      <c r="N17" s="238" t="s">
        <v>3192</v>
      </c>
      <c r="O17" s="238" t="s">
        <v>3193</v>
      </c>
      <c r="P17" s="238" t="s">
        <v>3194</v>
      </c>
      <c r="Q17" s="33" t="str">
        <f t="shared" si="0"/>
        <v>4</v>
      </c>
      <c r="R17" s="33" t="str">
        <f>IF(M17="","",IF(AND(M17&lt;&gt;'Tabelas auxiliares'!$B$239,M17&lt;&gt;'Tabelas auxiliares'!$B$240,M17&lt;&gt;'Tabelas auxiliares'!$C$239,M17&lt;&gt;'Tabelas auxiliares'!$C$240),"FOLHA DE PESSOAL",IF(Q17='Tabelas auxiliares'!$A$240,"CUSTEIO",IF(Q17='Tabelas auxiliares'!$A$239,"INVESTIMENTO","ERRO - VERIFICAR"))))</f>
        <v>INVESTIMENTO</v>
      </c>
      <c r="S17" s="240">
        <v>7227526.5</v>
      </c>
      <c r="T17" s="240">
        <v>7227526.5</v>
      </c>
      <c r="U17" s="239"/>
      <c r="V17" s="239"/>
    </row>
    <row r="18" spans="1:22" ht="14.45" customHeight="1" x14ac:dyDescent="0.25">
      <c r="A18" s="238" t="s">
        <v>3201</v>
      </c>
      <c r="B18" s="238" t="s">
        <v>3202</v>
      </c>
      <c r="C18" s="238" t="s">
        <v>3203</v>
      </c>
      <c r="D18" s="238" t="s">
        <v>3204</v>
      </c>
      <c r="E18" s="238" t="s">
        <v>3205</v>
      </c>
      <c r="F18" s="238" t="s">
        <v>3206</v>
      </c>
      <c r="G18" s="238" t="s">
        <v>3207</v>
      </c>
      <c r="H18" s="238" t="s">
        <v>154</v>
      </c>
      <c r="I18" s="238" t="s">
        <v>155</v>
      </c>
      <c r="J18" s="238" t="s">
        <v>188</v>
      </c>
      <c r="K18" s="238" t="s">
        <v>107</v>
      </c>
      <c r="L18" s="238" t="s">
        <v>3208</v>
      </c>
      <c r="M18" s="238" t="s">
        <v>226</v>
      </c>
      <c r="N18" s="238" t="s">
        <v>3209</v>
      </c>
      <c r="O18" s="238" t="s">
        <v>2910</v>
      </c>
      <c r="P18" s="238" t="s">
        <v>2911</v>
      </c>
      <c r="Q18" s="33" t="str">
        <f t="shared" si="0"/>
        <v>4</v>
      </c>
      <c r="R18" s="33" t="str">
        <f>IF(M18="","",IF(AND(M18&lt;&gt;'Tabelas auxiliares'!$B$239,M18&lt;&gt;'Tabelas auxiliares'!$B$240,M18&lt;&gt;'Tabelas auxiliares'!$C$239,M18&lt;&gt;'Tabelas auxiliares'!$C$240),"FOLHA DE PESSOAL",IF(Q18='Tabelas auxiliares'!$A$240,"CUSTEIO",IF(Q18='Tabelas auxiliares'!$A$239,"INVESTIMENTO","ERRO - VERIFICAR"))))</f>
        <v>INVESTIMENTO</v>
      </c>
      <c r="S18" s="240">
        <v>652823.55000000005</v>
      </c>
      <c r="T18" s="240">
        <v>652823.55000000005</v>
      </c>
      <c r="U18" s="239"/>
      <c r="V18" s="239"/>
    </row>
    <row r="19" spans="1:22" ht="14.45" customHeight="1" x14ac:dyDescent="0.25">
      <c r="A19" s="238" t="s">
        <v>3201</v>
      </c>
      <c r="B19" s="238" t="s">
        <v>3202</v>
      </c>
      <c r="C19" s="238" t="s">
        <v>2236</v>
      </c>
      <c r="D19" s="238" t="s">
        <v>2912</v>
      </c>
      <c r="E19" s="238" t="s">
        <v>3210</v>
      </c>
      <c r="F19" s="238" t="s">
        <v>3211</v>
      </c>
      <c r="G19" s="238" t="s">
        <v>2915</v>
      </c>
      <c r="H19" s="238" t="s">
        <v>154</v>
      </c>
      <c r="I19" s="238" t="s">
        <v>155</v>
      </c>
      <c r="J19" s="238" t="s">
        <v>188</v>
      </c>
      <c r="K19" s="238" t="s">
        <v>107</v>
      </c>
      <c r="L19" s="238" t="s">
        <v>3208</v>
      </c>
      <c r="M19" s="238" t="s">
        <v>226</v>
      </c>
      <c r="N19" s="238" t="s">
        <v>3209</v>
      </c>
      <c r="O19" s="238" t="s">
        <v>2910</v>
      </c>
      <c r="P19" s="238" t="s">
        <v>2911</v>
      </c>
      <c r="Q19" s="33" t="str">
        <f t="shared" si="0"/>
        <v>4</v>
      </c>
      <c r="R19" s="33" t="str">
        <f>IF(M19="","",IF(AND(M19&lt;&gt;'Tabelas auxiliares'!$B$239,M19&lt;&gt;'Tabelas auxiliares'!$B$240,M19&lt;&gt;'Tabelas auxiliares'!$C$239,M19&lt;&gt;'Tabelas auxiliares'!$C$240),"FOLHA DE PESSOAL",IF(Q19='Tabelas auxiliares'!$A$240,"CUSTEIO",IF(Q19='Tabelas auxiliares'!$A$239,"INVESTIMENTO","ERRO - VERIFICAR"))))</f>
        <v>INVESTIMENTO</v>
      </c>
      <c r="S19" s="240">
        <v>115840.04</v>
      </c>
      <c r="T19" s="239"/>
      <c r="U19" s="239"/>
      <c r="V19" s="240">
        <v>115840.04</v>
      </c>
    </row>
    <row r="20" spans="1:22" ht="14.45" customHeight="1" x14ac:dyDescent="0.25">
      <c r="A20" s="238" t="s">
        <v>3201</v>
      </c>
      <c r="B20" s="238" t="s">
        <v>3202</v>
      </c>
      <c r="C20" s="238" t="s">
        <v>2712</v>
      </c>
      <c r="D20" s="238" t="s">
        <v>3184</v>
      </c>
      <c r="E20" s="238" t="s">
        <v>3212</v>
      </c>
      <c r="F20" s="238" t="s">
        <v>3213</v>
      </c>
      <c r="G20" s="238" t="s">
        <v>3187</v>
      </c>
      <c r="H20" s="238" t="s">
        <v>154</v>
      </c>
      <c r="I20" s="238" t="s">
        <v>155</v>
      </c>
      <c r="J20" s="238" t="s">
        <v>188</v>
      </c>
      <c r="K20" s="238" t="s">
        <v>107</v>
      </c>
      <c r="L20" s="238" t="s">
        <v>3214</v>
      </c>
      <c r="M20" s="238" t="s">
        <v>226</v>
      </c>
      <c r="N20" s="238" t="s">
        <v>3215</v>
      </c>
      <c r="O20" s="238" t="s">
        <v>3193</v>
      </c>
      <c r="P20" s="238" t="s">
        <v>3194</v>
      </c>
      <c r="Q20" s="33" t="str">
        <f t="shared" si="0"/>
        <v>4</v>
      </c>
      <c r="R20" s="33" t="str">
        <f>IF(M20="","",IF(AND(M20&lt;&gt;'Tabelas auxiliares'!$B$239,M20&lt;&gt;'Tabelas auxiliares'!$B$240,M20&lt;&gt;'Tabelas auxiliares'!$C$239,M20&lt;&gt;'Tabelas auxiliares'!$C$240),"FOLHA DE PESSOAL",IF(Q20='Tabelas auxiliares'!$A$240,"CUSTEIO",IF(Q20='Tabelas auxiliares'!$A$239,"INVESTIMENTO","ERRO - VERIFICAR"))))</f>
        <v>INVESTIMENTO</v>
      </c>
      <c r="S20" s="240">
        <v>30627.83</v>
      </c>
      <c r="T20" s="239"/>
      <c r="U20" s="240">
        <v>30627.83</v>
      </c>
      <c r="V20" s="239"/>
    </row>
    <row r="21" spans="1:22" ht="14.45" customHeight="1" x14ac:dyDescent="0.25">
      <c r="A21" s="238" t="s">
        <v>3201</v>
      </c>
      <c r="B21" s="238" t="s">
        <v>3202</v>
      </c>
      <c r="C21" s="238" t="s">
        <v>2172</v>
      </c>
      <c r="D21" s="238" t="s">
        <v>2906</v>
      </c>
      <c r="E21" s="238" t="s">
        <v>3216</v>
      </c>
      <c r="F21" s="238" t="s">
        <v>3217</v>
      </c>
      <c r="G21" s="238" t="s">
        <v>2909</v>
      </c>
      <c r="H21" s="238" t="s">
        <v>154</v>
      </c>
      <c r="I21" s="238" t="s">
        <v>155</v>
      </c>
      <c r="J21" s="238" t="s">
        <v>188</v>
      </c>
      <c r="K21" s="238" t="s">
        <v>107</v>
      </c>
      <c r="L21" s="238" t="s">
        <v>3214</v>
      </c>
      <c r="M21" s="238" t="s">
        <v>226</v>
      </c>
      <c r="N21" s="238" t="s">
        <v>3215</v>
      </c>
      <c r="O21" s="238" t="s">
        <v>2910</v>
      </c>
      <c r="P21" s="238" t="s">
        <v>2911</v>
      </c>
      <c r="Q21" s="33" t="str">
        <f t="shared" si="0"/>
        <v>4</v>
      </c>
      <c r="R21" s="33" t="str">
        <f>IF(M21="","",IF(AND(M21&lt;&gt;'Tabelas auxiliares'!$B$239,M21&lt;&gt;'Tabelas auxiliares'!$B$240,M21&lt;&gt;'Tabelas auxiliares'!$C$239,M21&lt;&gt;'Tabelas auxiliares'!$C$240),"FOLHA DE PESSOAL",IF(Q21='Tabelas auxiliares'!$A$240,"CUSTEIO",IF(Q21='Tabelas auxiliares'!$A$239,"INVESTIMENTO","ERRO - VERIFICAR"))))</f>
        <v>INVESTIMENTO</v>
      </c>
      <c r="S21" s="240">
        <v>3393635.34</v>
      </c>
      <c r="T21" s="240">
        <v>3385532.82</v>
      </c>
      <c r="U21" s="240">
        <v>488.65</v>
      </c>
      <c r="V21" s="240">
        <v>7613.87</v>
      </c>
    </row>
    <row r="22" spans="1:22" ht="14.45" customHeight="1" x14ac:dyDescent="0.25">
      <c r="A22" s="238" t="s">
        <v>3201</v>
      </c>
      <c r="B22" s="238" t="s">
        <v>3202</v>
      </c>
      <c r="C22" s="238" t="s">
        <v>2172</v>
      </c>
      <c r="D22" s="238" t="s">
        <v>3023</v>
      </c>
      <c r="E22" s="238" t="s">
        <v>3218</v>
      </c>
      <c r="F22" s="238" t="s">
        <v>3219</v>
      </c>
      <c r="G22" s="238" t="s">
        <v>2021</v>
      </c>
      <c r="H22" s="238" t="s">
        <v>154</v>
      </c>
      <c r="I22" s="238" t="s">
        <v>155</v>
      </c>
      <c r="J22" s="238" t="s">
        <v>188</v>
      </c>
      <c r="K22" s="238" t="s">
        <v>107</v>
      </c>
      <c r="L22" s="238" t="s">
        <v>3220</v>
      </c>
      <c r="M22" s="238" t="s">
        <v>226</v>
      </c>
      <c r="N22" s="238" t="s">
        <v>3215</v>
      </c>
      <c r="O22" s="238" t="s">
        <v>2956</v>
      </c>
      <c r="P22" s="238" t="s">
        <v>2957</v>
      </c>
      <c r="Q22" s="33" t="str">
        <f t="shared" si="0"/>
        <v>4</v>
      </c>
      <c r="R22" s="33" t="str">
        <f>IF(M22="","",IF(AND(M22&lt;&gt;'Tabelas auxiliares'!$B$239,M22&lt;&gt;'Tabelas auxiliares'!$B$240,M22&lt;&gt;'Tabelas auxiliares'!$C$239,M22&lt;&gt;'Tabelas auxiliares'!$C$240),"FOLHA DE PESSOAL",IF(Q22='Tabelas auxiliares'!$A$240,"CUSTEIO",IF(Q22='Tabelas auxiliares'!$A$239,"INVESTIMENTO","ERRO - VERIFICAR"))))</f>
        <v>INVESTIMENTO</v>
      </c>
      <c r="S22" s="240">
        <v>144000</v>
      </c>
      <c r="T22" s="239"/>
      <c r="U22" s="240">
        <v>8424</v>
      </c>
      <c r="V22" s="240">
        <v>135576</v>
      </c>
    </row>
    <row r="23" spans="1:22" ht="14.45" customHeight="1" x14ac:dyDescent="0.25">
      <c r="A23" s="238" t="s">
        <v>3201</v>
      </c>
      <c r="B23" s="238" t="s">
        <v>3202</v>
      </c>
      <c r="C23" s="238" t="s">
        <v>1780</v>
      </c>
      <c r="D23" s="238" t="s">
        <v>2018</v>
      </c>
      <c r="E23" s="238" t="s">
        <v>3221</v>
      </c>
      <c r="F23" s="238" t="s">
        <v>3222</v>
      </c>
      <c r="G23" s="238" t="s">
        <v>2021</v>
      </c>
      <c r="H23" s="238" t="s">
        <v>154</v>
      </c>
      <c r="I23" s="238" t="s">
        <v>155</v>
      </c>
      <c r="J23" s="238" t="s">
        <v>188</v>
      </c>
      <c r="K23" s="238" t="s">
        <v>107</v>
      </c>
      <c r="L23" s="238" t="s">
        <v>3220</v>
      </c>
      <c r="M23" s="238" t="s">
        <v>226</v>
      </c>
      <c r="N23" s="238" t="s">
        <v>3215</v>
      </c>
      <c r="O23" s="238" t="s">
        <v>2022</v>
      </c>
      <c r="P23" s="238" t="s">
        <v>2023</v>
      </c>
      <c r="Q23" s="33" t="str">
        <f t="shared" si="0"/>
        <v>4</v>
      </c>
      <c r="R23" s="33" t="str">
        <f>IF(M23="","",IF(AND(M23&lt;&gt;'Tabelas auxiliares'!$B$239,M23&lt;&gt;'Tabelas auxiliares'!$B$240,M23&lt;&gt;'Tabelas auxiliares'!$C$239,M23&lt;&gt;'Tabelas auxiliares'!$C$240),"FOLHA DE PESSOAL",IF(Q23='Tabelas auxiliares'!$A$240,"CUSTEIO",IF(Q23='Tabelas auxiliares'!$A$239,"INVESTIMENTO","ERRO - VERIFICAR"))))</f>
        <v>INVESTIMENTO</v>
      </c>
      <c r="S23" s="240">
        <v>490000</v>
      </c>
      <c r="T23" s="240">
        <v>490000</v>
      </c>
      <c r="U23" s="239"/>
      <c r="V23" s="239"/>
    </row>
    <row r="24" spans="1:22" ht="14.45" customHeight="1" x14ac:dyDescent="0.25">
      <c r="A24" s="238" t="s">
        <v>3201</v>
      </c>
      <c r="B24" s="238" t="s">
        <v>3202</v>
      </c>
      <c r="C24" s="238" t="s">
        <v>1780</v>
      </c>
      <c r="D24" s="238" t="s">
        <v>3019</v>
      </c>
      <c r="E24" s="238" t="s">
        <v>3223</v>
      </c>
      <c r="F24" s="238" t="s">
        <v>3224</v>
      </c>
      <c r="G24" s="238" t="s">
        <v>3225</v>
      </c>
      <c r="H24" s="238" t="s">
        <v>154</v>
      </c>
      <c r="I24" s="238" t="s">
        <v>155</v>
      </c>
      <c r="J24" s="238" t="s">
        <v>188</v>
      </c>
      <c r="K24" s="238" t="s">
        <v>107</v>
      </c>
      <c r="L24" s="238" t="s">
        <v>3220</v>
      </c>
      <c r="M24" s="238" t="s">
        <v>226</v>
      </c>
      <c r="N24" s="238" t="s">
        <v>3215</v>
      </c>
      <c r="O24" s="238" t="s">
        <v>2337</v>
      </c>
      <c r="P24" s="238" t="s">
        <v>2338</v>
      </c>
      <c r="Q24" s="33" t="str">
        <f t="shared" si="0"/>
        <v>4</v>
      </c>
      <c r="R24" s="33" t="str">
        <f>IF(M24="","",IF(AND(M24&lt;&gt;'Tabelas auxiliares'!$B$239,M24&lt;&gt;'Tabelas auxiliares'!$B$240,M24&lt;&gt;'Tabelas auxiliares'!$C$239,M24&lt;&gt;'Tabelas auxiliares'!$C$240),"FOLHA DE PESSOAL",IF(Q24='Tabelas auxiliares'!$A$240,"CUSTEIO",IF(Q24='Tabelas auxiliares'!$A$239,"INVESTIMENTO","ERRO - VERIFICAR"))))</f>
        <v>INVESTIMENTO</v>
      </c>
      <c r="S24" s="240">
        <v>397203</v>
      </c>
      <c r="T24" s="239"/>
      <c r="U24" s="240">
        <v>23236.37</v>
      </c>
      <c r="V24" s="240">
        <v>373966.63</v>
      </c>
    </row>
    <row r="25" spans="1:22" ht="14.45" customHeight="1" x14ac:dyDescent="0.25">
      <c r="A25" s="238" t="s">
        <v>3201</v>
      </c>
      <c r="B25" s="238" t="s">
        <v>3202</v>
      </c>
      <c r="C25" s="238" t="s">
        <v>1837</v>
      </c>
      <c r="D25" s="238" t="s">
        <v>3019</v>
      </c>
      <c r="E25" s="238" t="s">
        <v>3226</v>
      </c>
      <c r="F25" s="238" t="s">
        <v>3227</v>
      </c>
      <c r="G25" s="238" t="s">
        <v>3225</v>
      </c>
      <c r="H25" s="238" t="s">
        <v>154</v>
      </c>
      <c r="I25" s="238" t="s">
        <v>155</v>
      </c>
      <c r="J25" s="238" t="s">
        <v>188</v>
      </c>
      <c r="K25" s="238" t="s">
        <v>107</v>
      </c>
      <c r="L25" s="238" t="s">
        <v>3220</v>
      </c>
      <c r="M25" s="238" t="s">
        <v>226</v>
      </c>
      <c r="N25" s="238" t="s">
        <v>3215</v>
      </c>
      <c r="O25" s="238" t="s">
        <v>2337</v>
      </c>
      <c r="P25" s="238" t="s">
        <v>2338</v>
      </c>
      <c r="Q25" s="33" t="str">
        <f t="shared" si="0"/>
        <v>4</v>
      </c>
      <c r="R25" s="33" t="str">
        <f>IF(M25="","",IF(AND(M25&lt;&gt;'Tabelas auxiliares'!$B$239,M25&lt;&gt;'Tabelas auxiliares'!$B$240,M25&lt;&gt;'Tabelas auxiliares'!$C$239,M25&lt;&gt;'Tabelas auxiliares'!$C$240),"FOLHA DE PESSOAL",IF(Q25='Tabelas auxiliares'!$A$240,"CUSTEIO",IF(Q25='Tabelas auxiliares'!$A$239,"INVESTIMENTO","ERRO - VERIFICAR"))))</f>
        <v>INVESTIMENTO</v>
      </c>
      <c r="S25" s="240">
        <v>217821</v>
      </c>
      <c r="T25" s="239"/>
      <c r="U25" s="240">
        <v>12742.52</v>
      </c>
      <c r="V25" s="240">
        <v>205078.48</v>
      </c>
    </row>
    <row r="26" spans="1:22" ht="14.45" customHeight="1" x14ac:dyDescent="0.25">
      <c r="A26" s="238" t="s">
        <v>1742</v>
      </c>
      <c r="B26" s="238" t="s">
        <v>1743</v>
      </c>
      <c r="C26" s="238" t="s">
        <v>3228</v>
      </c>
      <c r="D26" s="238" t="s">
        <v>3229</v>
      </c>
      <c r="E26" s="238" t="s">
        <v>3230</v>
      </c>
      <c r="F26" s="238" t="s">
        <v>3231</v>
      </c>
      <c r="G26" s="238" t="s">
        <v>223</v>
      </c>
      <c r="H26" s="238" t="s">
        <v>3232</v>
      </c>
      <c r="I26" s="238" t="s">
        <v>2096</v>
      </c>
      <c r="J26" s="238" t="s">
        <v>3233</v>
      </c>
      <c r="K26" s="238" t="s">
        <v>3234</v>
      </c>
      <c r="L26" s="238" t="s">
        <v>3235</v>
      </c>
      <c r="M26" s="238" t="s">
        <v>152</v>
      </c>
      <c r="N26" s="238" t="s">
        <v>3236</v>
      </c>
      <c r="O26" s="238" t="s">
        <v>407</v>
      </c>
      <c r="P26" s="238" t="s">
        <v>391</v>
      </c>
      <c r="Q26" s="33" t="str">
        <f t="shared" si="0"/>
        <v>3</v>
      </c>
      <c r="R26" s="33" t="str">
        <f>IF(M26="","",IF(AND(M26&lt;&gt;'Tabelas auxiliares'!$B$239,M26&lt;&gt;'Tabelas auxiliares'!$B$240,M26&lt;&gt;'Tabelas auxiliares'!$C$239,M26&lt;&gt;'Tabelas auxiliares'!$C$240),"FOLHA DE PESSOAL",IF(Q26='Tabelas auxiliares'!$A$240,"CUSTEIO",IF(Q26='Tabelas auxiliares'!$A$239,"INVESTIMENTO","ERRO - VERIFICAR"))))</f>
        <v>CUSTEIO</v>
      </c>
      <c r="S26" s="240">
        <v>30000</v>
      </c>
      <c r="T26" s="239"/>
      <c r="U26" s="239"/>
      <c r="V26" s="239"/>
    </row>
    <row r="27" spans="1:22" ht="14.45" customHeight="1" x14ac:dyDescent="0.25">
      <c r="A27" s="238" t="s">
        <v>1742</v>
      </c>
      <c r="B27" s="238" t="s">
        <v>1743</v>
      </c>
      <c r="C27" s="238" t="s">
        <v>3228</v>
      </c>
      <c r="D27" s="238" t="s">
        <v>3229</v>
      </c>
      <c r="E27" s="238" t="s">
        <v>3237</v>
      </c>
      <c r="F27" s="238" t="s">
        <v>3238</v>
      </c>
      <c r="G27" s="238" t="s">
        <v>223</v>
      </c>
      <c r="H27" s="238" t="s">
        <v>3232</v>
      </c>
      <c r="I27" s="238" t="s">
        <v>2096</v>
      </c>
      <c r="J27" s="238" t="s">
        <v>3233</v>
      </c>
      <c r="K27" s="238" t="s">
        <v>3234</v>
      </c>
      <c r="L27" s="238" t="s">
        <v>3235</v>
      </c>
      <c r="M27" s="238" t="s">
        <v>152</v>
      </c>
      <c r="N27" s="238" t="s">
        <v>3236</v>
      </c>
      <c r="O27" s="238" t="s">
        <v>406</v>
      </c>
      <c r="P27" s="238" t="s">
        <v>390</v>
      </c>
      <c r="Q27" s="33" t="str">
        <f t="shared" si="0"/>
        <v>3</v>
      </c>
      <c r="R27" s="33" t="str">
        <f>IF(M27="","",IF(AND(M27&lt;&gt;'Tabelas auxiliares'!$B$239,M27&lt;&gt;'Tabelas auxiliares'!$B$240,M27&lt;&gt;'Tabelas auxiliares'!$C$239,M27&lt;&gt;'Tabelas auxiliares'!$C$240),"FOLHA DE PESSOAL",IF(Q27='Tabelas auxiliares'!$A$240,"CUSTEIO",IF(Q27='Tabelas auxiliares'!$A$239,"INVESTIMENTO","ERRO - VERIFICAR"))))</f>
        <v>CUSTEIO</v>
      </c>
      <c r="S27" s="240">
        <v>40000</v>
      </c>
      <c r="T27" s="239"/>
      <c r="U27" s="239"/>
      <c r="V27" s="239"/>
    </row>
    <row r="28" spans="1:22" ht="14.45" customHeight="1" x14ac:dyDescent="0.25">
      <c r="A28" s="238" t="s">
        <v>1742</v>
      </c>
      <c r="B28" s="238" t="s">
        <v>1743</v>
      </c>
      <c r="C28" s="238" t="s">
        <v>3239</v>
      </c>
      <c r="D28" s="238" t="s">
        <v>2756</v>
      </c>
      <c r="E28" s="238" t="s">
        <v>3240</v>
      </c>
      <c r="F28" s="238" t="s">
        <v>2762</v>
      </c>
      <c r="G28" s="238" t="s">
        <v>2759</v>
      </c>
      <c r="H28" s="238" t="s">
        <v>3232</v>
      </c>
      <c r="I28" s="238" t="s">
        <v>2096</v>
      </c>
      <c r="J28" s="238" t="s">
        <v>3233</v>
      </c>
      <c r="K28" s="238" t="s">
        <v>3234</v>
      </c>
      <c r="L28" s="238" t="s">
        <v>3235</v>
      </c>
      <c r="M28" s="238" t="s">
        <v>152</v>
      </c>
      <c r="N28" s="238" t="s">
        <v>3236</v>
      </c>
      <c r="O28" s="238" t="s">
        <v>1559</v>
      </c>
      <c r="P28" s="238" t="s">
        <v>1560</v>
      </c>
      <c r="Q28" s="33" t="str">
        <f t="shared" si="0"/>
        <v>3</v>
      </c>
      <c r="R28" s="33" t="str">
        <f>IF(M28="","",IF(AND(M28&lt;&gt;'Tabelas auxiliares'!$B$239,M28&lt;&gt;'Tabelas auxiliares'!$B$240,M28&lt;&gt;'Tabelas auxiliares'!$C$239,M28&lt;&gt;'Tabelas auxiliares'!$C$240),"FOLHA DE PESSOAL",IF(Q28='Tabelas auxiliares'!$A$240,"CUSTEIO",IF(Q28='Tabelas auxiliares'!$A$239,"INVESTIMENTO","ERRO - VERIFICAR"))))</f>
        <v>CUSTEIO</v>
      </c>
      <c r="S28" s="240">
        <v>336</v>
      </c>
      <c r="T28" s="240">
        <v>336</v>
      </c>
      <c r="U28" s="239"/>
      <c r="V28" s="239"/>
    </row>
    <row r="29" spans="1:22" ht="14.45" customHeight="1" x14ac:dyDescent="0.25">
      <c r="A29" s="238" t="s">
        <v>1742</v>
      </c>
      <c r="B29" s="238" t="s">
        <v>1743</v>
      </c>
      <c r="C29" s="238" t="s">
        <v>3241</v>
      </c>
      <c r="D29" s="238" t="s">
        <v>583</v>
      </c>
      <c r="E29" s="238" t="s">
        <v>3242</v>
      </c>
      <c r="F29" s="238" t="s">
        <v>3243</v>
      </c>
      <c r="G29" s="238" t="s">
        <v>223</v>
      </c>
      <c r="H29" s="238" t="s">
        <v>3232</v>
      </c>
      <c r="I29" s="238" t="s">
        <v>2096</v>
      </c>
      <c r="J29" s="238" t="s">
        <v>3233</v>
      </c>
      <c r="K29" s="238" t="s">
        <v>3234</v>
      </c>
      <c r="L29" s="238" t="s">
        <v>3235</v>
      </c>
      <c r="M29" s="238" t="s">
        <v>152</v>
      </c>
      <c r="N29" s="238" t="s">
        <v>3236</v>
      </c>
      <c r="O29" s="238" t="s">
        <v>406</v>
      </c>
      <c r="P29" s="238" t="s">
        <v>390</v>
      </c>
      <c r="Q29" s="33" t="str">
        <f t="shared" si="0"/>
        <v>3</v>
      </c>
      <c r="R29" s="33" t="str">
        <f>IF(M29="","",IF(AND(M29&lt;&gt;'Tabelas auxiliares'!$B$239,M29&lt;&gt;'Tabelas auxiliares'!$B$240,M29&lt;&gt;'Tabelas auxiliares'!$C$239,M29&lt;&gt;'Tabelas auxiliares'!$C$240),"FOLHA DE PESSOAL",IF(Q29='Tabelas auxiliares'!$A$240,"CUSTEIO",IF(Q29='Tabelas auxiliares'!$A$239,"INVESTIMENTO","ERRO - VERIFICAR"))))</f>
        <v>CUSTEIO</v>
      </c>
      <c r="S29" s="240">
        <v>40000</v>
      </c>
      <c r="T29" s="239"/>
      <c r="U29" s="239"/>
      <c r="V29" s="239"/>
    </row>
    <row r="30" spans="1:22" ht="14.45" customHeight="1" x14ac:dyDescent="0.25">
      <c r="A30" s="238" t="s">
        <v>1742</v>
      </c>
      <c r="B30" s="238" t="s">
        <v>1743</v>
      </c>
      <c r="C30" s="238" t="s">
        <v>3244</v>
      </c>
      <c r="D30" s="238" t="s">
        <v>583</v>
      </c>
      <c r="E30" s="238" t="s">
        <v>3245</v>
      </c>
      <c r="F30" s="238" t="s">
        <v>224</v>
      </c>
      <c r="G30" s="238" t="s">
        <v>223</v>
      </c>
      <c r="H30" s="238" t="s">
        <v>3232</v>
      </c>
      <c r="I30" s="238" t="s">
        <v>2096</v>
      </c>
      <c r="J30" s="238" t="s">
        <v>3233</v>
      </c>
      <c r="K30" s="238" t="s">
        <v>3234</v>
      </c>
      <c r="L30" s="238" t="s">
        <v>3235</v>
      </c>
      <c r="M30" s="238" t="s">
        <v>152</v>
      </c>
      <c r="N30" s="238" t="s">
        <v>3236</v>
      </c>
      <c r="O30" s="238" t="s">
        <v>407</v>
      </c>
      <c r="P30" s="238" t="s">
        <v>391</v>
      </c>
      <c r="Q30" s="33" t="str">
        <f t="shared" si="0"/>
        <v>3</v>
      </c>
      <c r="R30" s="33" t="str">
        <f>IF(M30="","",IF(AND(M30&lt;&gt;'Tabelas auxiliares'!$B$239,M30&lt;&gt;'Tabelas auxiliares'!$B$240,M30&lt;&gt;'Tabelas auxiliares'!$C$239,M30&lt;&gt;'Tabelas auxiliares'!$C$240),"FOLHA DE PESSOAL",IF(Q30='Tabelas auxiliares'!$A$240,"CUSTEIO",IF(Q30='Tabelas auxiliares'!$A$239,"INVESTIMENTO","ERRO - VERIFICAR"))))</f>
        <v>CUSTEIO</v>
      </c>
      <c r="S30" s="240">
        <v>30000</v>
      </c>
      <c r="T30" s="239"/>
      <c r="U30" s="239"/>
      <c r="V30" s="239"/>
    </row>
    <row r="31" spans="1:22" ht="14.45" customHeight="1" x14ac:dyDescent="0.25">
      <c r="A31" s="238" t="s">
        <v>1742</v>
      </c>
      <c r="B31" s="238" t="s">
        <v>1743</v>
      </c>
      <c r="C31" s="238" t="s">
        <v>3246</v>
      </c>
      <c r="D31" s="238" t="s">
        <v>583</v>
      </c>
      <c r="E31" s="238" t="s">
        <v>3247</v>
      </c>
      <c r="F31" s="238" t="s">
        <v>3248</v>
      </c>
      <c r="G31" s="238" t="s">
        <v>223</v>
      </c>
      <c r="H31" s="238" t="s">
        <v>3232</v>
      </c>
      <c r="I31" s="238" t="s">
        <v>2096</v>
      </c>
      <c r="J31" s="238" t="s">
        <v>3233</v>
      </c>
      <c r="K31" s="238" t="s">
        <v>3234</v>
      </c>
      <c r="L31" s="238" t="s">
        <v>3235</v>
      </c>
      <c r="M31" s="238" t="s">
        <v>152</v>
      </c>
      <c r="N31" s="238" t="s">
        <v>3236</v>
      </c>
      <c r="O31" s="238" t="s">
        <v>406</v>
      </c>
      <c r="P31" s="238" t="s">
        <v>390</v>
      </c>
      <c r="Q31" s="33" t="str">
        <f t="shared" si="0"/>
        <v>3</v>
      </c>
      <c r="R31" s="33" t="str">
        <f>IF(M31="","",IF(AND(M31&lt;&gt;'Tabelas auxiliares'!$B$239,M31&lt;&gt;'Tabelas auxiliares'!$B$240,M31&lt;&gt;'Tabelas auxiliares'!$C$239,M31&lt;&gt;'Tabelas auxiliares'!$C$240),"FOLHA DE PESSOAL",IF(Q31='Tabelas auxiliares'!$A$240,"CUSTEIO",IF(Q31='Tabelas auxiliares'!$A$239,"INVESTIMENTO","ERRO - VERIFICAR"))))</f>
        <v>CUSTEIO</v>
      </c>
      <c r="S31" s="240">
        <v>82759.63</v>
      </c>
      <c r="T31" s="239"/>
      <c r="U31" s="239"/>
      <c r="V31" s="239"/>
    </row>
    <row r="32" spans="1:22" ht="14.45" customHeight="1" x14ac:dyDescent="0.25">
      <c r="A32" s="238" t="s">
        <v>1742</v>
      </c>
      <c r="B32" s="238" t="s">
        <v>1743</v>
      </c>
      <c r="C32" s="238" t="s">
        <v>3246</v>
      </c>
      <c r="D32" s="238" t="s">
        <v>583</v>
      </c>
      <c r="E32" s="238" t="s">
        <v>3249</v>
      </c>
      <c r="F32" s="238" t="s">
        <v>3248</v>
      </c>
      <c r="G32" s="238" t="s">
        <v>223</v>
      </c>
      <c r="H32" s="238" t="s">
        <v>3232</v>
      </c>
      <c r="I32" s="238" t="s">
        <v>2096</v>
      </c>
      <c r="J32" s="238" t="s">
        <v>3233</v>
      </c>
      <c r="K32" s="238" t="s">
        <v>3234</v>
      </c>
      <c r="L32" s="238" t="s">
        <v>3235</v>
      </c>
      <c r="M32" s="238" t="s">
        <v>152</v>
      </c>
      <c r="N32" s="238" t="s">
        <v>3236</v>
      </c>
      <c r="O32" s="238" t="s">
        <v>407</v>
      </c>
      <c r="P32" s="238" t="s">
        <v>391</v>
      </c>
      <c r="Q32" s="33" t="str">
        <f t="shared" si="0"/>
        <v>3</v>
      </c>
      <c r="R32" s="33" t="str">
        <f>IF(M32="","",IF(AND(M32&lt;&gt;'Tabelas auxiliares'!$B$239,M32&lt;&gt;'Tabelas auxiliares'!$B$240,M32&lt;&gt;'Tabelas auxiliares'!$C$239,M32&lt;&gt;'Tabelas auxiliares'!$C$240),"FOLHA DE PESSOAL",IF(Q32='Tabelas auxiliares'!$A$240,"CUSTEIO",IF(Q32='Tabelas auxiliares'!$A$239,"INVESTIMENTO","ERRO - VERIFICAR"))))</f>
        <v>CUSTEIO</v>
      </c>
      <c r="S32" s="240">
        <v>45000</v>
      </c>
      <c r="T32" s="239"/>
      <c r="U32" s="239"/>
      <c r="V32" s="239"/>
    </row>
    <row r="33" spans="1:22" ht="14.45" customHeight="1" x14ac:dyDescent="0.25">
      <c r="A33" s="238" t="s">
        <v>1742</v>
      </c>
      <c r="B33" s="238" t="s">
        <v>1743</v>
      </c>
      <c r="C33" s="238" t="s">
        <v>2181</v>
      </c>
      <c r="D33" s="238" t="s">
        <v>3250</v>
      </c>
      <c r="E33" s="238" t="s">
        <v>3251</v>
      </c>
      <c r="F33" s="238" t="s">
        <v>3252</v>
      </c>
      <c r="G33" s="238" t="s">
        <v>3253</v>
      </c>
      <c r="H33" s="238" t="s">
        <v>3232</v>
      </c>
      <c r="I33" s="238" t="s">
        <v>2096</v>
      </c>
      <c r="J33" s="238" t="s">
        <v>3233</v>
      </c>
      <c r="K33" s="238" t="s">
        <v>3234</v>
      </c>
      <c r="L33" s="238" t="s">
        <v>3235</v>
      </c>
      <c r="M33" s="238" t="s">
        <v>152</v>
      </c>
      <c r="N33" s="238" t="s">
        <v>3236</v>
      </c>
      <c r="O33" s="238" t="s">
        <v>982</v>
      </c>
      <c r="P33" s="238" t="s">
        <v>983</v>
      </c>
      <c r="Q33" s="33" t="str">
        <f t="shared" si="0"/>
        <v>3</v>
      </c>
      <c r="R33" s="33" t="str">
        <f>IF(M33="","",IF(AND(M33&lt;&gt;'Tabelas auxiliares'!$B$239,M33&lt;&gt;'Tabelas auxiliares'!$B$240,M33&lt;&gt;'Tabelas auxiliares'!$C$239,M33&lt;&gt;'Tabelas auxiliares'!$C$240),"FOLHA DE PESSOAL",IF(Q33='Tabelas auxiliares'!$A$240,"CUSTEIO",IF(Q33='Tabelas auxiliares'!$A$239,"INVESTIMENTO","ERRO - VERIFICAR"))))</f>
        <v>CUSTEIO</v>
      </c>
      <c r="S33" s="240">
        <v>6183</v>
      </c>
      <c r="T33" s="239"/>
      <c r="U33" s="239"/>
      <c r="V33" s="239"/>
    </row>
    <row r="34" spans="1:22" x14ac:dyDescent="0.25">
      <c r="A34" s="238" t="s">
        <v>1742</v>
      </c>
      <c r="B34" s="238" t="s">
        <v>1743</v>
      </c>
      <c r="C34" s="238" t="s">
        <v>2120</v>
      </c>
      <c r="D34" s="238" t="s">
        <v>604</v>
      </c>
      <c r="E34" s="238" t="s">
        <v>3254</v>
      </c>
      <c r="F34" s="238" t="s">
        <v>3255</v>
      </c>
      <c r="G34" s="238" t="s">
        <v>153</v>
      </c>
      <c r="H34" s="238" t="s">
        <v>3232</v>
      </c>
      <c r="I34" s="238" t="s">
        <v>2096</v>
      </c>
      <c r="J34" s="238" t="s">
        <v>3233</v>
      </c>
      <c r="K34" s="238" t="s">
        <v>3234</v>
      </c>
      <c r="L34" s="238" t="s">
        <v>3235</v>
      </c>
      <c r="M34" s="238" t="s">
        <v>152</v>
      </c>
      <c r="N34" s="238" t="s">
        <v>3236</v>
      </c>
      <c r="O34" s="238" t="s">
        <v>404</v>
      </c>
      <c r="P34" s="238" t="s">
        <v>442</v>
      </c>
      <c r="Q34" s="33" t="str">
        <f t="shared" si="0"/>
        <v>3</v>
      </c>
      <c r="R34" s="33" t="str">
        <f>IF(M34="","",IF(AND(M34&lt;&gt;'Tabelas auxiliares'!$B$239,M34&lt;&gt;'Tabelas auxiliares'!$B$240,M34&lt;&gt;'Tabelas auxiliares'!$C$239,M34&lt;&gt;'Tabelas auxiliares'!$C$240),"FOLHA DE PESSOAL",IF(Q34='Tabelas auxiliares'!$A$240,"CUSTEIO",IF(Q34='Tabelas auxiliares'!$A$239,"INVESTIMENTO","ERRO - VERIFICAR"))))</f>
        <v>CUSTEIO</v>
      </c>
      <c r="S34" s="240">
        <v>1449.05</v>
      </c>
      <c r="T34" s="240">
        <v>1449.05</v>
      </c>
      <c r="U34" s="239"/>
      <c r="V34" s="239"/>
    </row>
    <row r="35" spans="1:22" x14ac:dyDescent="0.25">
      <c r="A35" s="238" t="s">
        <v>1742</v>
      </c>
      <c r="B35" s="238" t="s">
        <v>1743</v>
      </c>
      <c r="C35" s="238" t="s">
        <v>2998</v>
      </c>
      <c r="D35" s="238" t="s">
        <v>583</v>
      </c>
      <c r="E35" s="238" t="s">
        <v>3256</v>
      </c>
      <c r="F35" s="238" t="s">
        <v>3257</v>
      </c>
      <c r="G35" s="238" t="s">
        <v>223</v>
      </c>
      <c r="H35" s="238" t="s">
        <v>3232</v>
      </c>
      <c r="I35" s="238" t="s">
        <v>2096</v>
      </c>
      <c r="J35" s="238" t="s">
        <v>3233</v>
      </c>
      <c r="K35" s="238" t="s">
        <v>3234</v>
      </c>
      <c r="L35" s="238" t="s">
        <v>3235</v>
      </c>
      <c r="M35" s="238" t="s">
        <v>152</v>
      </c>
      <c r="N35" s="238" t="s">
        <v>3236</v>
      </c>
      <c r="O35" s="238" t="s">
        <v>406</v>
      </c>
      <c r="P35" s="238" t="s">
        <v>390</v>
      </c>
      <c r="Q35" s="33" t="str">
        <f t="shared" si="0"/>
        <v>3</v>
      </c>
      <c r="R35" s="33" t="str">
        <f>IF(M35="","",IF(AND(M35&lt;&gt;'Tabelas auxiliares'!$B$239,M35&lt;&gt;'Tabelas auxiliares'!$B$240,M35&lt;&gt;'Tabelas auxiliares'!$C$239,M35&lt;&gt;'Tabelas auxiliares'!$C$240),"FOLHA DE PESSOAL",IF(Q35='Tabelas auxiliares'!$A$240,"CUSTEIO",IF(Q35='Tabelas auxiliares'!$A$239,"INVESTIMENTO","ERRO - VERIFICAR"))))</f>
        <v>CUSTEIO</v>
      </c>
      <c r="S35" s="240">
        <v>30143.07</v>
      </c>
      <c r="T35" s="240">
        <v>1373.51</v>
      </c>
      <c r="U35" s="239"/>
      <c r="V35" s="240">
        <v>4605.03</v>
      </c>
    </row>
    <row r="36" spans="1:22" x14ac:dyDescent="0.25">
      <c r="A36" s="238" t="s">
        <v>1742</v>
      </c>
      <c r="B36" s="238" t="s">
        <v>1743</v>
      </c>
      <c r="C36" s="238" t="s">
        <v>2998</v>
      </c>
      <c r="D36" s="238" t="s">
        <v>583</v>
      </c>
      <c r="E36" s="238" t="s">
        <v>3258</v>
      </c>
      <c r="F36" s="238" t="s">
        <v>3257</v>
      </c>
      <c r="G36" s="238" t="s">
        <v>223</v>
      </c>
      <c r="H36" s="238" t="s">
        <v>3232</v>
      </c>
      <c r="I36" s="238" t="s">
        <v>2096</v>
      </c>
      <c r="J36" s="238" t="s">
        <v>3233</v>
      </c>
      <c r="K36" s="238" t="s">
        <v>3234</v>
      </c>
      <c r="L36" s="238" t="s">
        <v>3235</v>
      </c>
      <c r="M36" s="238" t="s">
        <v>152</v>
      </c>
      <c r="N36" s="238" t="s">
        <v>3236</v>
      </c>
      <c r="O36" s="238" t="s">
        <v>407</v>
      </c>
      <c r="P36" s="238" t="s">
        <v>391</v>
      </c>
      <c r="Q36" s="33" t="str">
        <f t="shared" si="0"/>
        <v>3</v>
      </c>
      <c r="R36" s="33" t="str">
        <f>IF(M36="","",IF(AND(M36&lt;&gt;'Tabelas auxiliares'!$B$239,M36&lt;&gt;'Tabelas auxiliares'!$B$240,M36&lt;&gt;'Tabelas auxiliares'!$C$239,M36&lt;&gt;'Tabelas auxiliares'!$C$240),"FOLHA DE PESSOAL",IF(Q36='Tabelas auxiliares'!$A$240,"CUSTEIO",IF(Q36='Tabelas auxiliares'!$A$239,"INVESTIMENTO","ERRO - VERIFICAR"))))</f>
        <v>CUSTEIO</v>
      </c>
      <c r="S36" s="240">
        <v>17400.32</v>
      </c>
      <c r="T36" s="239"/>
      <c r="U36" s="239"/>
      <c r="V36" s="239"/>
    </row>
    <row r="37" spans="1:22" x14ac:dyDescent="0.25">
      <c r="A37" s="238" t="s">
        <v>1742</v>
      </c>
      <c r="B37" s="238" t="s">
        <v>1743</v>
      </c>
      <c r="C37" s="238" t="s">
        <v>3259</v>
      </c>
      <c r="D37" s="238" t="s">
        <v>3260</v>
      </c>
      <c r="E37" s="238" t="s">
        <v>3261</v>
      </c>
      <c r="F37" s="238" t="s">
        <v>3262</v>
      </c>
      <c r="G37" s="238" t="s">
        <v>3263</v>
      </c>
      <c r="H37" s="238" t="s">
        <v>3232</v>
      </c>
      <c r="I37" s="238" t="s">
        <v>2096</v>
      </c>
      <c r="J37" s="238" t="s">
        <v>3233</v>
      </c>
      <c r="K37" s="238" t="s">
        <v>3234</v>
      </c>
      <c r="L37" s="238" t="s">
        <v>3235</v>
      </c>
      <c r="M37" s="238" t="s">
        <v>152</v>
      </c>
      <c r="N37" s="238" t="s">
        <v>3236</v>
      </c>
      <c r="O37" s="238" t="s">
        <v>2197</v>
      </c>
      <c r="P37" s="238" t="s">
        <v>2198</v>
      </c>
      <c r="Q37" s="33" t="str">
        <f t="shared" si="0"/>
        <v>3</v>
      </c>
      <c r="R37" s="33" t="str">
        <f>IF(M37="","",IF(AND(M37&lt;&gt;'Tabelas auxiliares'!$B$239,M37&lt;&gt;'Tabelas auxiliares'!$B$240,M37&lt;&gt;'Tabelas auxiliares'!$C$239,M37&lt;&gt;'Tabelas auxiliares'!$C$240),"FOLHA DE PESSOAL",IF(Q37='Tabelas auxiliares'!$A$240,"CUSTEIO",IF(Q37='Tabelas auxiliares'!$A$239,"INVESTIMENTO","ERRO - VERIFICAR"))))</f>
        <v>CUSTEIO</v>
      </c>
      <c r="S37" s="240">
        <v>1050</v>
      </c>
      <c r="T37" s="240">
        <v>1050</v>
      </c>
      <c r="U37" s="239"/>
      <c r="V37" s="239"/>
    </row>
    <row r="38" spans="1:22" x14ac:dyDescent="0.25">
      <c r="A38" s="238" t="s">
        <v>1742</v>
      </c>
      <c r="B38" s="238" t="s">
        <v>1743</v>
      </c>
      <c r="C38" s="238" t="s">
        <v>3022</v>
      </c>
      <c r="D38" s="238" t="s">
        <v>3264</v>
      </c>
      <c r="E38" s="238" t="s">
        <v>3265</v>
      </c>
      <c r="F38" s="238" t="s">
        <v>3266</v>
      </c>
      <c r="G38" s="238" t="s">
        <v>3267</v>
      </c>
      <c r="H38" s="238" t="s">
        <v>3232</v>
      </c>
      <c r="I38" s="238" t="s">
        <v>2096</v>
      </c>
      <c r="J38" s="238" t="s">
        <v>3233</v>
      </c>
      <c r="K38" s="238" t="s">
        <v>3234</v>
      </c>
      <c r="L38" s="238" t="s">
        <v>3235</v>
      </c>
      <c r="M38" s="238" t="s">
        <v>152</v>
      </c>
      <c r="N38" s="238" t="s">
        <v>3236</v>
      </c>
      <c r="O38" s="238" t="s">
        <v>982</v>
      </c>
      <c r="P38" s="238" t="s">
        <v>983</v>
      </c>
      <c r="Q38" s="33" t="str">
        <f t="shared" si="0"/>
        <v>3</v>
      </c>
      <c r="R38" s="33" t="str">
        <f>IF(M38="","",IF(AND(M38&lt;&gt;'Tabelas auxiliares'!$B$239,M38&lt;&gt;'Tabelas auxiliares'!$B$240,M38&lt;&gt;'Tabelas auxiliares'!$C$239,M38&lt;&gt;'Tabelas auxiliares'!$C$240),"FOLHA DE PESSOAL",IF(Q38='Tabelas auxiliares'!$A$240,"CUSTEIO",IF(Q38='Tabelas auxiliares'!$A$239,"INVESTIMENTO","ERRO - VERIFICAR"))))</f>
        <v>CUSTEIO</v>
      </c>
      <c r="S38" s="240">
        <v>2712.5</v>
      </c>
      <c r="T38" s="240">
        <v>2712.5</v>
      </c>
      <c r="U38" s="239"/>
      <c r="V38" s="239"/>
    </row>
    <row r="39" spans="1:22" x14ac:dyDescent="0.25">
      <c r="A39" s="238" t="s">
        <v>1742</v>
      </c>
      <c r="B39" s="238" t="s">
        <v>1743</v>
      </c>
      <c r="C39" s="238" t="s">
        <v>3268</v>
      </c>
      <c r="D39" s="238" t="s">
        <v>3269</v>
      </c>
      <c r="E39" s="238" t="s">
        <v>3270</v>
      </c>
      <c r="F39" s="238" t="s">
        <v>3271</v>
      </c>
      <c r="G39" s="238" t="s">
        <v>3272</v>
      </c>
      <c r="H39" s="238" t="s">
        <v>3232</v>
      </c>
      <c r="I39" s="238" t="s">
        <v>2096</v>
      </c>
      <c r="J39" s="238" t="s">
        <v>3233</v>
      </c>
      <c r="K39" s="238" t="s">
        <v>3234</v>
      </c>
      <c r="L39" s="238" t="s">
        <v>3235</v>
      </c>
      <c r="M39" s="238" t="s">
        <v>152</v>
      </c>
      <c r="N39" s="238" t="s">
        <v>3236</v>
      </c>
      <c r="O39" s="238" t="s">
        <v>982</v>
      </c>
      <c r="P39" s="238" t="s">
        <v>983</v>
      </c>
      <c r="Q39" s="33" t="str">
        <f t="shared" si="0"/>
        <v>3</v>
      </c>
      <c r="R39" s="33" t="str">
        <f>IF(M39="","",IF(AND(M39&lt;&gt;'Tabelas auxiliares'!$B$239,M39&lt;&gt;'Tabelas auxiliares'!$B$240,M39&lt;&gt;'Tabelas auxiliares'!$C$239,M39&lt;&gt;'Tabelas auxiliares'!$C$240),"FOLHA DE PESSOAL",IF(Q39='Tabelas auxiliares'!$A$240,"CUSTEIO",IF(Q39='Tabelas auxiliares'!$A$239,"INVESTIMENTO","ERRO - VERIFICAR"))))</f>
        <v>CUSTEIO</v>
      </c>
      <c r="S39" s="240">
        <v>1050</v>
      </c>
      <c r="T39" s="240">
        <v>1050</v>
      </c>
      <c r="U39" s="239"/>
      <c r="V39" s="239"/>
    </row>
    <row r="40" spans="1:22" ht="14.45" customHeight="1" x14ac:dyDescent="0.25">
      <c r="A40" s="238" t="s">
        <v>1742</v>
      </c>
      <c r="B40" s="238" t="s">
        <v>1743</v>
      </c>
      <c r="C40" s="238" t="s">
        <v>3268</v>
      </c>
      <c r="D40" s="238" t="s">
        <v>3273</v>
      </c>
      <c r="E40" s="238" t="s">
        <v>3274</v>
      </c>
      <c r="F40" s="238" t="s">
        <v>3275</v>
      </c>
      <c r="G40" s="238" t="s">
        <v>3276</v>
      </c>
      <c r="H40" s="238" t="s">
        <v>3232</v>
      </c>
      <c r="I40" s="238" t="s">
        <v>2096</v>
      </c>
      <c r="J40" s="238" t="s">
        <v>3233</v>
      </c>
      <c r="K40" s="238" t="s">
        <v>3234</v>
      </c>
      <c r="L40" s="238" t="s">
        <v>3235</v>
      </c>
      <c r="M40" s="238" t="s">
        <v>152</v>
      </c>
      <c r="N40" s="238" t="s">
        <v>3236</v>
      </c>
      <c r="O40" s="238" t="s">
        <v>982</v>
      </c>
      <c r="P40" s="238" t="s">
        <v>983</v>
      </c>
      <c r="Q40" s="33" t="str">
        <f t="shared" si="0"/>
        <v>3</v>
      </c>
      <c r="R40" s="33" t="str">
        <f>IF(M40="","",IF(AND(M40&lt;&gt;'Tabelas auxiliares'!$B$239,M40&lt;&gt;'Tabelas auxiliares'!$B$240,M40&lt;&gt;'Tabelas auxiliares'!$C$239,M40&lt;&gt;'Tabelas auxiliares'!$C$240),"FOLHA DE PESSOAL",IF(Q40='Tabelas auxiliares'!$A$240,"CUSTEIO",IF(Q40='Tabelas auxiliares'!$A$239,"INVESTIMENTO","ERRO - VERIFICAR"))))</f>
        <v>CUSTEIO</v>
      </c>
      <c r="S40" s="240">
        <v>1900</v>
      </c>
      <c r="T40" s="240">
        <v>1900</v>
      </c>
      <c r="U40" s="239"/>
      <c r="V40" s="239"/>
    </row>
    <row r="41" spans="1:22" ht="14.45" customHeight="1" x14ac:dyDescent="0.25">
      <c r="A41" s="238" t="s">
        <v>1742</v>
      </c>
      <c r="B41" s="238" t="s">
        <v>1743</v>
      </c>
      <c r="C41" s="238" t="s">
        <v>3277</v>
      </c>
      <c r="D41" s="238" t="s">
        <v>3278</v>
      </c>
      <c r="E41" s="238" t="s">
        <v>3279</v>
      </c>
      <c r="F41" s="238" t="s">
        <v>3280</v>
      </c>
      <c r="G41" s="238" t="s">
        <v>153</v>
      </c>
      <c r="H41" s="238" t="s">
        <v>3232</v>
      </c>
      <c r="I41" s="238" t="s">
        <v>2096</v>
      </c>
      <c r="J41" s="238" t="s">
        <v>3233</v>
      </c>
      <c r="K41" s="238" t="s">
        <v>3234</v>
      </c>
      <c r="L41" s="238" t="s">
        <v>3235</v>
      </c>
      <c r="M41" s="238" t="s">
        <v>152</v>
      </c>
      <c r="N41" s="238" t="s">
        <v>3236</v>
      </c>
      <c r="O41" s="238" t="s">
        <v>982</v>
      </c>
      <c r="P41" s="238" t="s">
        <v>983</v>
      </c>
      <c r="Q41" s="33" t="str">
        <f t="shared" si="0"/>
        <v>3</v>
      </c>
      <c r="R41" s="33" t="str">
        <f>IF(M41="","",IF(AND(M41&lt;&gt;'Tabelas auxiliares'!$B$239,M41&lt;&gt;'Tabelas auxiliares'!$B$240,M41&lt;&gt;'Tabelas auxiliares'!$C$239,M41&lt;&gt;'Tabelas auxiliares'!$C$240),"FOLHA DE PESSOAL",IF(Q41='Tabelas auxiliares'!$A$240,"CUSTEIO",IF(Q41='Tabelas auxiliares'!$A$239,"INVESTIMENTO","ERRO - VERIFICAR"))))</f>
        <v>CUSTEIO</v>
      </c>
      <c r="S41" s="240">
        <v>6876.37</v>
      </c>
      <c r="T41" s="240">
        <v>6876.37</v>
      </c>
      <c r="U41" s="239"/>
      <c r="V41" s="239"/>
    </row>
    <row r="42" spans="1:22" x14ac:dyDescent="0.25">
      <c r="A42" s="238" t="s">
        <v>1742</v>
      </c>
      <c r="B42" s="238" t="s">
        <v>1743</v>
      </c>
      <c r="C42" s="238" t="s">
        <v>2902</v>
      </c>
      <c r="D42" s="238" t="s">
        <v>3281</v>
      </c>
      <c r="E42" s="238" t="s">
        <v>3282</v>
      </c>
      <c r="F42" s="238" t="s">
        <v>3283</v>
      </c>
      <c r="G42" s="238" t="s">
        <v>3284</v>
      </c>
      <c r="H42" s="238" t="s">
        <v>3232</v>
      </c>
      <c r="I42" s="238" t="s">
        <v>2096</v>
      </c>
      <c r="J42" s="238" t="s">
        <v>3233</v>
      </c>
      <c r="K42" s="238" t="s">
        <v>3234</v>
      </c>
      <c r="L42" s="238" t="s">
        <v>3235</v>
      </c>
      <c r="M42" s="238" t="s">
        <v>152</v>
      </c>
      <c r="N42" s="238" t="s">
        <v>3236</v>
      </c>
      <c r="O42" s="238" t="s">
        <v>982</v>
      </c>
      <c r="P42" s="238" t="s">
        <v>983</v>
      </c>
      <c r="Q42" s="33" t="str">
        <f t="shared" si="0"/>
        <v>3</v>
      </c>
      <c r="R42" s="33" t="str">
        <f>IF(M42="","",IF(AND(M42&lt;&gt;'Tabelas auxiliares'!$B$239,M42&lt;&gt;'Tabelas auxiliares'!$B$240,M42&lt;&gt;'Tabelas auxiliares'!$C$239,M42&lt;&gt;'Tabelas auxiliares'!$C$240),"FOLHA DE PESSOAL",IF(Q42='Tabelas auxiliares'!$A$240,"CUSTEIO",IF(Q42='Tabelas auxiliares'!$A$239,"INVESTIMENTO","ERRO - VERIFICAR"))))</f>
        <v>CUSTEIO</v>
      </c>
      <c r="S42" s="240">
        <v>556</v>
      </c>
      <c r="T42" s="240">
        <v>556</v>
      </c>
      <c r="U42" s="239"/>
      <c r="V42" s="239"/>
    </row>
    <row r="43" spans="1:22" x14ac:dyDescent="0.25">
      <c r="A43" s="238" t="s">
        <v>1742</v>
      </c>
      <c r="B43" s="238" t="s">
        <v>1743</v>
      </c>
      <c r="C43" s="238" t="s">
        <v>3285</v>
      </c>
      <c r="D43" s="238" t="s">
        <v>3286</v>
      </c>
      <c r="E43" s="238" t="s">
        <v>3287</v>
      </c>
      <c r="F43" s="238" t="s">
        <v>3288</v>
      </c>
      <c r="G43" s="238" t="s">
        <v>3284</v>
      </c>
      <c r="H43" s="238" t="s">
        <v>3232</v>
      </c>
      <c r="I43" s="238" t="s">
        <v>2096</v>
      </c>
      <c r="J43" s="238" t="s">
        <v>3233</v>
      </c>
      <c r="K43" s="238" t="s">
        <v>3234</v>
      </c>
      <c r="L43" s="238" t="s">
        <v>3235</v>
      </c>
      <c r="M43" s="238" t="s">
        <v>152</v>
      </c>
      <c r="N43" s="238" t="s">
        <v>3236</v>
      </c>
      <c r="O43" s="238" t="s">
        <v>982</v>
      </c>
      <c r="P43" s="238" t="s">
        <v>983</v>
      </c>
      <c r="Q43" s="33" t="str">
        <f t="shared" si="0"/>
        <v>3</v>
      </c>
      <c r="R43" s="33" t="str">
        <f>IF(M43="","",IF(AND(M43&lt;&gt;'Tabelas auxiliares'!$B$239,M43&lt;&gt;'Tabelas auxiliares'!$B$240,M43&lt;&gt;'Tabelas auxiliares'!$C$239,M43&lt;&gt;'Tabelas auxiliares'!$C$240),"FOLHA DE PESSOAL",IF(Q43='Tabelas auxiliares'!$A$240,"CUSTEIO",IF(Q43='Tabelas auxiliares'!$A$239,"INVESTIMENTO","ERRO - VERIFICAR"))))</f>
        <v>CUSTEIO</v>
      </c>
      <c r="S43" s="240">
        <v>485.65</v>
      </c>
      <c r="T43" s="240">
        <v>485.65</v>
      </c>
      <c r="U43" s="239"/>
      <c r="V43" s="239"/>
    </row>
    <row r="44" spans="1:22" x14ac:dyDescent="0.25">
      <c r="A44" s="238" t="s">
        <v>1742</v>
      </c>
      <c r="B44" s="238" t="s">
        <v>1743</v>
      </c>
      <c r="C44" s="238" t="s">
        <v>3289</v>
      </c>
      <c r="D44" s="238" t="s">
        <v>3290</v>
      </c>
      <c r="E44" s="238" t="s">
        <v>3291</v>
      </c>
      <c r="F44" s="238" t="s">
        <v>3292</v>
      </c>
      <c r="G44" s="238" t="s">
        <v>153</v>
      </c>
      <c r="H44" s="238" t="s">
        <v>3232</v>
      </c>
      <c r="I44" s="238" t="s">
        <v>2096</v>
      </c>
      <c r="J44" s="238" t="s">
        <v>3233</v>
      </c>
      <c r="K44" s="238" t="s">
        <v>3234</v>
      </c>
      <c r="L44" s="238" t="s">
        <v>3235</v>
      </c>
      <c r="M44" s="238" t="s">
        <v>152</v>
      </c>
      <c r="N44" s="238" t="s">
        <v>3236</v>
      </c>
      <c r="O44" s="238" t="s">
        <v>982</v>
      </c>
      <c r="P44" s="238" t="s">
        <v>983</v>
      </c>
      <c r="Q44" s="33" t="str">
        <f t="shared" si="0"/>
        <v>3</v>
      </c>
      <c r="R44" s="33" t="str">
        <f>IF(M44="","",IF(AND(M44&lt;&gt;'Tabelas auxiliares'!$B$239,M44&lt;&gt;'Tabelas auxiliares'!$B$240,M44&lt;&gt;'Tabelas auxiliares'!$C$239,M44&lt;&gt;'Tabelas auxiliares'!$C$240),"FOLHA DE PESSOAL",IF(Q44='Tabelas auxiliares'!$A$240,"CUSTEIO",IF(Q44='Tabelas auxiliares'!$A$239,"INVESTIMENTO","ERRO - VERIFICAR"))))</f>
        <v>CUSTEIO</v>
      </c>
      <c r="S44" s="240">
        <v>2321.39</v>
      </c>
      <c r="T44" s="240">
        <v>2321.39</v>
      </c>
      <c r="U44" s="239"/>
      <c r="V44" s="239"/>
    </row>
    <row r="45" spans="1:22" x14ac:dyDescent="0.25">
      <c r="A45" s="238" t="s">
        <v>1742</v>
      </c>
      <c r="B45" s="238" t="s">
        <v>1743</v>
      </c>
      <c r="C45" s="238" t="s">
        <v>1939</v>
      </c>
      <c r="D45" s="238" t="s">
        <v>3293</v>
      </c>
      <c r="E45" s="238" t="s">
        <v>3294</v>
      </c>
      <c r="F45" s="238" t="s">
        <v>3295</v>
      </c>
      <c r="G45" s="238" t="s">
        <v>153</v>
      </c>
      <c r="H45" s="238" t="s">
        <v>3232</v>
      </c>
      <c r="I45" s="238" t="s">
        <v>2096</v>
      </c>
      <c r="J45" s="238" t="s">
        <v>3233</v>
      </c>
      <c r="K45" s="238" t="s">
        <v>3234</v>
      </c>
      <c r="L45" s="238" t="s">
        <v>3235</v>
      </c>
      <c r="M45" s="238" t="s">
        <v>152</v>
      </c>
      <c r="N45" s="238" t="s">
        <v>3236</v>
      </c>
      <c r="O45" s="238" t="s">
        <v>982</v>
      </c>
      <c r="P45" s="238" t="s">
        <v>983</v>
      </c>
      <c r="Q45" s="33" t="str">
        <f t="shared" si="0"/>
        <v>3</v>
      </c>
      <c r="R45" s="33" t="str">
        <f>IF(M45="","",IF(AND(M45&lt;&gt;'Tabelas auxiliares'!$B$239,M45&lt;&gt;'Tabelas auxiliares'!$B$240,M45&lt;&gt;'Tabelas auxiliares'!$C$239,M45&lt;&gt;'Tabelas auxiliares'!$C$240),"FOLHA DE PESSOAL",IF(Q45='Tabelas auxiliares'!$A$240,"CUSTEIO",IF(Q45='Tabelas auxiliares'!$A$239,"INVESTIMENTO","ERRO - VERIFICAR"))))</f>
        <v>CUSTEIO</v>
      </c>
      <c r="S45" s="240">
        <v>2050</v>
      </c>
      <c r="T45" s="240">
        <v>2050</v>
      </c>
      <c r="U45" s="239"/>
      <c r="V45" s="239"/>
    </row>
    <row r="46" spans="1:22" x14ac:dyDescent="0.25">
      <c r="A46" s="238" t="s">
        <v>1742</v>
      </c>
      <c r="B46" s="238" t="s">
        <v>1743</v>
      </c>
      <c r="C46" s="238" t="s">
        <v>2332</v>
      </c>
      <c r="D46" s="238" t="s">
        <v>3296</v>
      </c>
      <c r="E46" s="238" t="s">
        <v>3297</v>
      </c>
      <c r="F46" s="238" t="s">
        <v>3033</v>
      </c>
      <c r="G46" s="238" t="s">
        <v>3031</v>
      </c>
      <c r="H46" s="238" t="s">
        <v>1746</v>
      </c>
      <c r="I46" s="238" t="s">
        <v>1069</v>
      </c>
      <c r="J46" s="238" t="s">
        <v>3298</v>
      </c>
      <c r="K46" s="238" t="s">
        <v>462</v>
      </c>
      <c r="L46" s="238" t="s">
        <v>1749</v>
      </c>
      <c r="M46" s="238" t="s">
        <v>152</v>
      </c>
      <c r="N46" s="238" t="s">
        <v>3299</v>
      </c>
      <c r="O46" s="238" t="s">
        <v>2956</v>
      </c>
      <c r="P46" s="238" t="s">
        <v>2957</v>
      </c>
      <c r="Q46" s="33" t="str">
        <f t="shared" si="0"/>
        <v>4</v>
      </c>
      <c r="R46" s="33" t="str">
        <f>IF(M46="","",IF(AND(M46&lt;&gt;'Tabelas auxiliares'!$B$239,M46&lt;&gt;'Tabelas auxiliares'!$B$240,M46&lt;&gt;'Tabelas auxiliares'!$C$239,M46&lt;&gt;'Tabelas auxiliares'!$C$240),"FOLHA DE PESSOAL",IF(Q46='Tabelas auxiliares'!$A$240,"CUSTEIO",IF(Q46='Tabelas auxiliares'!$A$239,"INVESTIMENTO","ERRO - VERIFICAR"))))</f>
        <v>INVESTIMENTO</v>
      </c>
      <c r="S46" s="240">
        <v>15272</v>
      </c>
      <c r="T46" s="239"/>
      <c r="U46" s="240">
        <v>15272</v>
      </c>
      <c r="V46" s="239"/>
    </row>
    <row r="47" spans="1:22" x14ac:dyDescent="0.25">
      <c r="A47" s="238" t="s">
        <v>1742</v>
      </c>
      <c r="B47" s="238" t="s">
        <v>1743</v>
      </c>
      <c r="C47" s="238" t="s">
        <v>2332</v>
      </c>
      <c r="D47" s="238" t="s">
        <v>3028</v>
      </c>
      <c r="E47" s="238" t="s">
        <v>3300</v>
      </c>
      <c r="F47" s="238" t="s">
        <v>3033</v>
      </c>
      <c r="G47" s="238" t="s">
        <v>3031</v>
      </c>
      <c r="H47" s="238" t="s">
        <v>1746</v>
      </c>
      <c r="I47" s="238" t="s">
        <v>1069</v>
      </c>
      <c r="J47" s="238" t="s">
        <v>3298</v>
      </c>
      <c r="K47" s="238" t="s">
        <v>462</v>
      </c>
      <c r="L47" s="238" t="s">
        <v>1749</v>
      </c>
      <c r="M47" s="238" t="s">
        <v>152</v>
      </c>
      <c r="N47" s="238" t="s">
        <v>3299</v>
      </c>
      <c r="O47" s="238" t="s">
        <v>2956</v>
      </c>
      <c r="P47" s="238" t="s">
        <v>2957</v>
      </c>
      <c r="Q47" s="33" t="str">
        <f t="shared" si="0"/>
        <v>4</v>
      </c>
      <c r="R47" s="33" t="str">
        <f>IF(M47="","",IF(AND(M47&lt;&gt;'Tabelas auxiliares'!$B$239,M47&lt;&gt;'Tabelas auxiliares'!$B$240,M47&lt;&gt;'Tabelas auxiliares'!$C$239,M47&lt;&gt;'Tabelas auxiliares'!$C$240),"FOLHA DE PESSOAL",IF(Q47='Tabelas auxiliares'!$A$240,"CUSTEIO",IF(Q47='Tabelas auxiliares'!$A$239,"INVESTIMENTO","ERRO - VERIFICAR"))))</f>
        <v>INVESTIMENTO</v>
      </c>
      <c r="S47" s="240">
        <v>21342</v>
      </c>
      <c r="T47" s="239"/>
      <c r="U47" s="240">
        <v>21342</v>
      </c>
      <c r="V47" s="239"/>
    </row>
    <row r="48" spans="1:22" x14ac:dyDescent="0.25">
      <c r="A48" s="238" t="s">
        <v>1742</v>
      </c>
      <c r="B48" s="238" t="s">
        <v>1743</v>
      </c>
      <c r="C48" s="238" t="s">
        <v>2473</v>
      </c>
      <c r="D48" s="238" t="s">
        <v>3301</v>
      </c>
      <c r="E48" s="238" t="s">
        <v>3302</v>
      </c>
      <c r="F48" s="238" t="s">
        <v>3303</v>
      </c>
      <c r="G48" s="238" t="s">
        <v>3304</v>
      </c>
      <c r="H48" s="238" t="s">
        <v>1746</v>
      </c>
      <c r="I48" s="238" t="s">
        <v>1069</v>
      </c>
      <c r="J48" s="238" t="s">
        <v>3298</v>
      </c>
      <c r="K48" s="238" t="s">
        <v>462</v>
      </c>
      <c r="L48" s="238" t="s">
        <v>1749</v>
      </c>
      <c r="M48" s="238" t="s">
        <v>152</v>
      </c>
      <c r="N48" s="238" t="s">
        <v>3299</v>
      </c>
      <c r="O48" s="238" t="s">
        <v>1553</v>
      </c>
      <c r="P48" s="238" t="s">
        <v>1554</v>
      </c>
      <c r="Q48" s="33" t="str">
        <f t="shared" si="0"/>
        <v>3</v>
      </c>
      <c r="R48" s="33" t="str">
        <f>IF(M48="","",IF(AND(M48&lt;&gt;'Tabelas auxiliares'!$B$239,M48&lt;&gt;'Tabelas auxiliares'!$B$240,M48&lt;&gt;'Tabelas auxiliares'!$C$239,M48&lt;&gt;'Tabelas auxiliares'!$C$240),"FOLHA DE PESSOAL",IF(Q48='Tabelas auxiliares'!$A$240,"CUSTEIO",IF(Q48='Tabelas auxiliares'!$A$239,"INVESTIMENTO","ERRO - VERIFICAR"))))</f>
        <v>CUSTEIO</v>
      </c>
      <c r="S48" s="240">
        <v>50655.11</v>
      </c>
      <c r="T48" s="239"/>
      <c r="U48" s="239"/>
      <c r="V48" s="240">
        <v>50655.11</v>
      </c>
    </row>
    <row r="49" spans="1:22" x14ac:dyDescent="0.25">
      <c r="A49" s="238" t="s">
        <v>1742</v>
      </c>
      <c r="B49" s="238" t="s">
        <v>1743</v>
      </c>
      <c r="C49" s="238" t="s">
        <v>2473</v>
      </c>
      <c r="D49" s="238" t="s">
        <v>3305</v>
      </c>
      <c r="E49" s="238" t="s">
        <v>3306</v>
      </c>
      <c r="F49" s="238" t="s">
        <v>3307</v>
      </c>
      <c r="G49" s="238" t="s">
        <v>3304</v>
      </c>
      <c r="H49" s="238" t="s">
        <v>1746</v>
      </c>
      <c r="I49" s="238" t="s">
        <v>1069</v>
      </c>
      <c r="J49" s="238" t="s">
        <v>3298</v>
      </c>
      <c r="K49" s="238" t="s">
        <v>462</v>
      </c>
      <c r="L49" s="238" t="s">
        <v>1749</v>
      </c>
      <c r="M49" s="238" t="s">
        <v>152</v>
      </c>
      <c r="N49" s="238" t="s">
        <v>3299</v>
      </c>
      <c r="O49" s="238" t="s">
        <v>1553</v>
      </c>
      <c r="P49" s="238" t="s">
        <v>1554</v>
      </c>
      <c r="Q49" s="33" t="str">
        <f t="shared" si="0"/>
        <v>3</v>
      </c>
      <c r="R49" s="33" t="str">
        <f>IF(M49="","",IF(AND(M49&lt;&gt;'Tabelas auxiliares'!$B$239,M49&lt;&gt;'Tabelas auxiliares'!$B$240,M49&lt;&gt;'Tabelas auxiliares'!$C$239,M49&lt;&gt;'Tabelas auxiliares'!$C$240),"FOLHA DE PESSOAL",IF(Q49='Tabelas auxiliares'!$A$240,"CUSTEIO",IF(Q49='Tabelas auxiliares'!$A$239,"INVESTIMENTO","ERRO - VERIFICAR"))))</f>
        <v>CUSTEIO</v>
      </c>
      <c r="S49" s="240">
        <v>363323.91</v>
      </c>
      <c r="T49" s="239"/>
      <c r="U49" s="239"/>
      <c r="V49" s="240">
        <v>363323.91</v>
      </c>
    </row>
    <row r="50" spans="1:22" x14ac:dyDescent="0.25">
      <c r="A50" s="238" t="s">
        <v>1742</v>
      </c>
      <c r="B50" s="238" t="s">
        <v>1743</v>
      </c>
      <c r="C50" s="238" t="s">
        <v>2473</v>
      </c>
      <c r="D50" s="238" t="s">
        <v>3308</v>
      </c>
      <c r="E50" s="238" t="s">
        <v>3309</v>
      </c>
      <c r="F50" s="238" t="s">
        <v>3310</v>
      </c>
      <c r="G50" s="238" t="s">
        <v>3304</v>
      </c>
      <c r="H50" s="238" t="s">
        <v>1746</v>
      </c>
      <c r="I50" s="238" t="s">
        <v>1069</v>
      </c>
      <c r="J50" s="238" t="s">
        <v>3298</v>
      </c>
      <c r="K50" s="238" t="s">
        <v>462</v>
      </c>
      <c r="L50" s="238" t="s">
        <v>1749</v>
      </c>
      <c r="M50" s="238" t="s">
        <v>152</v>
      </c>
      <c r="N50" s="238" t="s">
        <v>3299</v>
      </c>
      <c r="O50" s="238" t="s">
        <v>1553</v>
      </c>
      <c r="P50" s="238" t="s">
        <v>1554</v>
      </c>
      <c r="Q50" s="33" t="str">
        <f t="shared" si="0"/>
        <v>3</v>
      </c>
      <c r="R50" s="33" t="str">
        <f>IF(M50="","",IF(AND(M50&lt;&gt;'Tabelas auxiliares'!$B$239,M50&lt;&gt;'Tabelas auxiliares'!$B$240,M50&lt;&gt;'Tabelas auxiliares'!$C$239,M50&lt;&gt;'Tabelas auxiliares'!$C$240),"FOLHA DE PESSOAL",IF(Q50='Tabelas auxiliares'!$A$240,"CUSTEIO",IF(Q50='Tabelas auxiliares'!$A$239,"INVESTIMENTO","ERRO - VERIFICAR"))))</f>
        <v>CUSTEIO</v>
      </c>
      <c r="S50" s="240">
        <v>82821.8</v>
      </c>
      <c r="T50" s="240">
        <v>77645.45</v>
      </c>
      <c r="U50" s="239"/>
      <c r="V50" s="240">
        <v>5176.3500000000004</v>
      </c>
    </row>
    <row r="51" spans="1:22" x14ac:dyDescent="0.25">
      <c r="A51" s="238" t="s">
        <v>1742</v>
      </c>
      <c r="B51" s="238" t="s">
        <v>1743</v>
      </c>
      <c r="C51" s="238" t="s">
        <v>2473</v>
      </c>
      <c r="D51" s="238" t="s">
        <v>3311</v>
      </c>
      <c r="E51" s="238" t="s">
        <v>3312</v>
      </c>
      <c r="F51" s="238" t="s">
        <v>3313</v>
      </c>
      <c r="G51" s="238" t="s">
        <v>3304</v>
      </c>
      <c r="H51" s="238" t="s">
        <v>1746</v>
      </c>
      <c r="I51" s="238" t="s">
        <v>1069</v>
      </c>
      <c r="J51" s="238" t="s">
        <v>3298</v>
      </c>
      <c r="K51" s="238" t="s">
        <v>462</v>
      </c>
      <c r="L51" s="238" t="s">
        <v>1749</v>
      </c>
      <c r="M51" s="238" t="s">
        <v>152</v>
      </c>
      <c r="N51" s="238" t="s">
        <v>3299</v>
      </c>
      <c r="O51" s="238" t="s">
        <v>1553</v>
      </c>
      <c r="P51" s="238" t="s">
        <v>1554</v>
      </c>
      <c r="Q51" s="33" t="str">
        <f t="shared" si="0"/>
        <v>3</v>
      </c>
      <c r="R51" s="33" t="str">
        <f>IF(M51="","",IF(AND(M51&lt;&gt;'Tabelas auxiliares'!$B$239,M51&lt;&gt;'Tabelas auxiliares'!$B$240,M51&lt;&gt;'Tabelas auxiliares'!$C$239,M51&lt;&gt;'Tabelas auxiliares'!$C$240),"FOLHA DE PESSOAL",IF(Q51='Tabelas auxiliares'!$A$240,"CUSTEIO",IF(Q51='Tabelas auxiliares'!$A$239,"INVESTIMENTO","ERRO - VERIFICAR"))))</f>
        <v>CUSTEIO</v>
      </c>
      <c r="S51" s="240">
        <v>8959.09</v>
      </c>
      <c r="T51" s="240">
        <v>8212.5</v>
      </c>
      <c r="U51" s="239"/>
      <c r="V51" s="240">
        <v>746.59</v>
      </c>
    </row>
    <row r="52" spans="1:22" x14ac:dyDescent="0.25">
      <c r="A52" s="238" t="s">
        <v>1742</v>
      </c>
      <c r="B52" s="238" t="s">
        <v>1743</v>
      </c>
      <c r="C52" s="238" t="s">
        <v>1771</v>
      </c>
      <c r="D52" s="238" t="s">
        <v>3314</v>
      </c>
      <c r="E52" s="238" t="s">
        <v>3315</v>
      </c>
      <c r="F52" s="238" t="s">
        <v>3316</v>
      </c>
      <c r="G52" s="238" t="s">
        <v>3304</v>
      </c>
      <c r="H52" s="238" t="s">
        <v>1746</v>
      </c>
      <c r="I52" s="238" t="s">
        <v>1069</v>
      </c>
      <c r="J52" s="238" t="s">
        <v>3298</v>
      </c>
      <c r="K52" s="238" t="s">
        <v>462</v>
      </c>
      <c r="L52" s="238" t="s">
        <v>1749</v>
      </c>
      <c r="M52" s="238" t="s">
        <v>152</v>
      </c>
      <c r="N52" s="238" t="s">
        <v>3299</v>
      </c>
      <c r="O52" s="238" t="s">
        <v>2337</v>
      </c>
      <c r="P52" s="238" t="s">
        <v>2338</v>
      </c>
      <c r="Q52" s="33" t="str">
        <f t="shared" si="0"/>
        <v>4</v>
      </c>
      <c r="R52" s="33" t="str">
        <f>IF(M52="","",IF(AND(M52&lt;&gt;'Tabelas auxiliares'!$B$239,M52&lt;&gt;'Tabelas auxiliares'!$B$240,M52&lt;&gt;'Tabelas auxiliares'!$C$239,M52&lt;&gt;'Tabelas auxiliares'!$C$240),"FOLHA DE PESSOAL",IF(Q52='Tabelas auxiliares'!$A$240,"CUSTEIO",IF(Q52='Tabelas auxiliares'!$A$239,"INVESTIMENTO","ERRO - VERIFICAR"))))</f>
        <v>INVESTIMENTO</v>
      </c>
      <c r="S52" s="240">
        <v>79186.05</v>
      </c>
      <c r="T52" s="239"/>
      <c r="U52" s="240">
        <v>79186.05</v>
      </c>
      <c r="V52" s="239"/>
    </row>
    <row r="53" spans="1:22" x14ac:dyDescent="0.25">
      <c r="A53" s="238" t="s">
        <v>1742</v>
      </c>
      <c r="B53" s="238" t="s">
        <v>1743</v>
      </c>
      <c r="C53" s="238" t="s">
        <v>1771</v>
      </c>
      <c r="D53" s="238" t="s">
        <v>3314</v>
      </c>
      <c r="E53" s="238" t="s">
        <v>3315</v>
      </c>
      <c r="F53" s="238" t="s">
        <v>3316</v>
      </c>
      <c r="G53" s="238" t="s">
        <v>3304</v>
      </c>
      <c r="H53" s="238" t="s">
        <v>1746</v>
      </c>
      <c r="I53" s="238" t="s">
        <v>1069</v>
      </c>
      <c r="J53" s="238" t="s">
        <v>3298</v>
      </c>
      <c r="K53" s="238" t="s">
        <v>462</v>
      </c>
      <c r="L53" s="238" t="s">
        <v>1749</v>
      </c>
      <c r="M53" s="238" t="s">
        <v>152</v>
      </c>
      <c r="N53" s="238" t="s">
        <v>3299</v>
      </c>
      <c r="O53" s="238" t="s">
        <v>2022</v>
      </c>
      <c r="P53" s="238" t="s">
        <v>2023</v>
      </c>
      <c r="Q53" s="33" t="str">
        <f t="shared" si="0"/>
        <v>4</v>
      </c>
      <c r="R53" s="33" t="str">
        <f>IF(M53="","",IF(AND(M53&lt;&gt;'Tabelas auxiliares'!$B$239,M53&lt;&gt;'Tabelas auxiliares'!$B$240,M53&lt;&gt;'Tabelas auxiliares'!$C$239,M53&lt;&gt;'Tabelas auxiliares'!$C$240),"FOLHA DE PESSOAL",IF(Q53='Tabelas auxiliares'!$A$240,"CUSTEIO",IF(Q53='Tabelas auxiliares'!$A$239,"INVESTIMENTO","ERRO - VERIFICAR"))))</f>
        <v>INVESTIMENTO</v>
      </c>
      <c r="S53" s="240">
        <v>630</v>
      </c>
      <c r="T53" s="239"/>
      <c r="U53" s="240">
        <v>630</v>
      </c>
      <c r="V53" s="239"/>
    </row>
    <row r="54" spans="1:22" x14ac:dyDescent="0.25">
      <c r="A54" s="238" t="s">
        <v>1742</v>
      </c>
      <c r="B54" s="238" t="s">
        <v>1743</v>
      </c>
      <c r="C54" s="238" t="s">
        <v>1771</v>
      </c>
      <c r="D54" s="238" t="s">
        <v>3314</v>
      </c>
      <c r="E54" s="238" t="s">
        <v>3315</v>
      </c>
      <c r="F54" s="238" t="s">
        <v>3316</v>
      </c>
      <c r="G54" s="238" t="s">
        <v>3304</v>
      </c>
      <c r="H54" s="238" t="s">
        <v>1746</v>
      </c>
      <c r="I54" s="238" t="s">
        <v>1069</v>
      </c>
      <c r="J54" s="238" t="s">
        <v>3298</v>
      </c>
      <c r="K54" s="238" t="s">
        <v>462</v>
      </c>
      <c r="L54" s="238" t="s">
        <v>1749</v>
      </c>
      <c r="M54" s="238" t="s">
        <v>152</v>
      </c>
      <c r="N54" s="238" t="s">
        <v>3299</v>
      </c>
      <c r="O54" s="238" t="s">
        <v>2956</v>
      </c>
      <c r="P54" s="238" t="s">
        <v>2957</v>
      </c>
      <c r="Q54" s="33" t="str">
        <f t="shared" si="0"/>
        <v>4</v>
      </c>
      <c r="R54" s="33" t="str">
        <f>IF(M54="","",IF(AND(M54&lt;&gt;'Tabelas auxiliares'!$B$239,M54&lt;&gt;'Tabelas auxiliares'!$B$240,M54&lt;&gt;'Tabelas auxiliares'!$C$239,M54&lt;&gt;'Tabelas auxiliares'!$C$240),"FOLHA DE PESSOAL",IF(Q54='Tabelas auxiliares'!$A$240,"CUSTEIO",IF(Q54='Tabelas auxiliares'!$A$239,"INVESTIMENTO","ERRO - VERIFICAR"))))</f>
        <v>INVESTIMENTO</v>
      </c>
      <c r="S54" s="240">
        <v>11093.04</v>
      </c>
      <c r="T54" s="239"/>
      <c r="U54" s="240">
        <v>11093.04</v>
      </c>
      <c r="V54" s="239"/>
    </row>
    <row r="55" spans="1:22" x14ac:dyDescent="0.25">
      <c r="A55" s="238" t="s">
        <v>1742</v>
      </c>
      <c r="B55" s="238" t="s">
        <v>1743</v>
      </c>
      <c r="C55" s="238" t="s">
        <v>1771</v>
      </c>
      <c r="D55" s="238" t="s">
        <v>3317</v>
      </c>
      <c r="E55" s="238" t="s">
        <v>3318</v>
      </c>
      <c r="F55" s="238" t="s">
        <v>3319</v>
      </c>
      <c r="G55" s="238" t="s">
        <v>3304</v>
      </c>
      <c r="H55" s="238" t="s">
        <v>1746</v>
      </c>
      <c r="I55" s="238" t="s">
        <v>1069</v>
      </c>
      <c r="J55" s="238" t="s">
        <v>3298</v>
      </c>
      <c r="K55" s="238" t="s">
        <v>462</v>
      </c>
      <c r="L55" s="238" t="s">
        <v>1749</v>
      </c>
      <c r="M55" s="238" t="s">
        <v>152</v>
      </c>
      <c r="N55" s="238" t="s">
        <v>3299</v>
      </c>
      <c r="O55" s="238" t="s">
        <v>3320</v>
      </c>
      <c r="P55" s="238" t="s">
        <v>1554</v>
      </c>
      <c r="Q55" s="33" t="str">
        <f t="shared" si="0"/>
        <v>4</v>
      </c>
      <c r="R55" s="33" t="str">
        <f>IF(M55="","",IF(AND(M55&lt;&gt;'Tabelas auxiliares'!$B$239,M55&lt;&gt;'Tabelas auxiliares'!$B$240,M55&lt;&gt;'Tabelas auxiliares'!$C$239,M55&lt;&gt;'Tabelas auxiliares'!$C$240),"FOLHA DE PESSOAL",IF(Q55='Tabelas auxiliares'!$A$240,"CUSTEIO",IF(Q55='Tabelas auxiliares'!$A$239,"INVESTIMENTO","ERRO - VERIFICAR"))))</f>
        <v>INVESTIMENTO</v>
      </c>
      <c r="S55" s="240">
        <v>9090.91</v>
      </c>
      <c r="T55" s="240">
        <v>6818.2</v>
      </c>
      <c r="U55" s="240">
        <v>2272.71</v>
      </c>
      <c r="V55" s="239"/>
    </row>
    <row r="56" spans="1:22" x14ac:dyDescent="0.25">
      <c r="A56" s="238" t="s">
        <v>1742</v>
      </c>
      <c r="B56" s="238" t="s">
        <v>1743</v>
      </c>
      <c r="C56" s="238" t="s">
        <v>1780</v>
      </c>
      <c r="D56" s="238" t="s">
        <v>3019</v>
      </c>
      <c r="E56" s="238" t="s">
        <v>3321</v>
      </c>
      <c r="F56" s="238" t="s">
        <v>3322</v>
      </c>
      <c r="G56" s="238" t="s">
        <v>3225</v>
      </c>
      <c r="H56" s="238" t="s">
        <v>1746</v>
      </c>
      <c r="I56" s="238" t="s">
        <v>1069</v>
      </c>
      <c r="J56" s="238" t="s">
        <v>3298</v>
      </c>
      <c r="K56" s="238" t="s">
        <v>462</v>
      </c>
      <c r="L56" s="238" t="s">
        <v>1749</v>
      </c>
      <c r="M56" s="238" t="s">
        <v>152</v>
      </c>
      <c r="N56" s="238" t="s">
        <v>3299</v>
      </c>
      <c r="O56" s="238" t="s">
        <v>2337</v>
      </c>
      <c r="P56" s="238" t="s">
        <v>2338</v>
      </c>
      <c r="Q56" s="33" t="str">
        <f t="shared" si="0"/>
        <v>4</v>
      </c>
      <c r="R56" s="33" t="str">
        <f>IF(M56="","",IF(AND(M56&lt;&gt;'Tabelas auxiliares'!$B$239,M56&lt;&gt;'Tabelas auxiliares'!$B$240,M56&lt;&gt;'Tabelas auxiliares'!$C$239,M56&lt;&gt;'Tabelas auxiliares'!$C$240),"FOLHA DE PESSOAL",IF(Q56='Tabelas auxiliares'!$A$240,"CUSTEIO",IF(Q56='Tabelas auxiliares'!$A$239,"INVESTIMENTO","ERRO - VERIFICAR"))))</f>
        <v>INVESTIMENTO</v>
      </c>
      <c r="S56" s="240">
        <v>21355</v>
      </c>
      <c r="T56" s="239"/>
      <c r="U56" s="240">
        <v>21355</v>
      </c>
      <c r="V56" s="239"/>
    </row>
    <row r="57" spans="1:22" x14ac:dyDescent="0.25">
      <c r="A57" s="238" t="s">
        <v>3323</v>
      </c>
      <c r="B57" s="238" t="s">
        <v>3324</v>
      </c>
      <c r="C57" s="238" t="s">
        <v>3325</v>
      </c>
      <c r="D57" s="238" t="s">
        <v>3326</v>
      </c>
      <c r="E57" s="238" t="s">
        <v>3327</v>
      </c>
      <c r="F57" s="238" t="s">
        <v>3328</v>
      </c>
      <c r="G57" s="238" t="s">
        <v>2288</v>
      </c>
      <c r="H57" s="238" t="s">
        <v>3329</v>
      </c>
      <c r="I57" s="238" t="s">
        <v>2096</v>
      </c>
      <c r="J57" s="238" t="s">
        <v>3330</v>
      </c>
      <c r="K57" s="238" t="s">
        <v>3331</v>
      </c>
      <c r="L57" s="238" t="s">
        <v>3332</v>
      </c>
      <c r="M57" s="238" t="s">
        <v>152</v>
      </c>
      <c r="N57" s="238" t="s">
        <v>3333</v>
      </c>
      <c r="O57" s="238" t="s">
        <v>1553</v>
      </c>
      <c r="P57" s="238" t="s">
        <v>1554</v>
      </c>
      <c r="Q57" s="33" t="str">
        <f t="shared" si="0"/>
        <v>3</v>
      </c>
      <c r="R57" s="33" t="str">
        <f>IF(M57="","",IF(AND(M57&lt;&gt;'Tabelas auxiliares'!$B$239,M57&lt;&gt;'Tabelas auxiliares'!$B$240,M57&lt;&gt;'Tabelas auxiliares'!$C$239,M57&lt;&gt;'Tabelas auxiliares'!$C$240),"FOLHA DE PESSOAL",IF(Q57='Tabelas auxiliares'!$A$240,"CUSTEIO",IF(Q57='Tabelas auxiliares'!$A$239,"INVESTIMENTO","ERRO - VERIFICAR"))))</f>
        <v>CUSTEIO</v>
      </c>
      <c r="S57" s="240">
        <v>15000</v>
      </c>
      <c r="T57" s="240">
        <v>15000</v>
      </c>
      <c r="U57" s="239"/>
      <c r="V57" s="239"/>
    </row>
    <row r="58" spans="1:22" x14ac:dyDescent="0.25">
      <c r="A58" s="238" t="s">
        <v>3323</v>
      </c>
      <c r="B58" s="238" t="s">
        <v>3324</v>
      </c>
      <c r="C58" s="238" t="s">
        <v>3334</v>
      </c>
      <c r="D58" s="238" t="s">
        <v>3335</v>
      </c>
      <c r="E58" s="238" t="s">
        <v>3336</v>
      </c>
      <c r="F58" s="238" t="s">
        <v>3337</v>
      </c>
      <c r="G58" s="238" t="s">
        <v>2288</v>
      </c>
      <c r="H58" s="238" t="s">
        <v>3329</v>
      </c>
      <c r="I58" s="238" t="s">
        <v>2096</v>
      </c>
      <c r="J58" s="238" t="s">
        <v>3330</v>
      </c>
      <c r="K58" s="238" t="s">
        <v>3331</v>
      </c>
      <c r="L58" s="238" t="s">
        <v>3332</v>
      </c>
      <c r="M58" s="238" t="s">
        <v>152</v>
      </c>
      <c r="N58" s="238" t="s">
        <v>3333</v>
      </c>
      <c r="O58" s="238" t="s">
        <v>1553</v>
      </c>
      <c r="P58" s="238" t="s">
        <v>1554</v>
      </c>
      <c r="Q58" s="33" t="str">
        <f t="shared" si="0"/>
        <v>3</v>
      </c>
      <c r="R58" s="33" t="str">
        <f>IF(M58="","",IF(AND(M58&lt;&gt;'Tabelas auxiliares'!$B$239,M58&lt;&gt;'Tabelas auxiliares'!$B$240,M58&lt;&gt;'Tabelas auxiliares'!$C$239,M58&lt;&gt;'Tabelas auxiliares'!$C$240),"FOLHA DE PESSOAL",IF(Q58='Tabelas auxiliares'!$A$240,"CUSTEIO",IF(Q58='Tabelas auxiliares'!$A$239,"INVESTIMENTO","ERRO - VERIFICAR"))))</f>
        <v>CUSTEIO</v>
      </c>
      <c r="S58" s="240">
        <v>75000</v>
      </c>
      <c r="T58" s="240">
        <v>75000</v>
      </c>
      <c r="U58" s="239"/>
      <c r="V58" s="239"/>
    </row>
    <row r="59" spans="1:22" x14ac:dyDescent="0.25">
      <c r="A59" s="238" t="s">
        <v>3338</v>
      </c>
      <c r="B59" s="238" t="s">
        <v>3339</v>
      </c>
      <c r="C59" s="238" t="s">
        <v>3340</v>
      </c>
      <c r="D59" s="238" t="s">
        <v>3341</v>
      </c>
      <c r="E59" s="238" t="s">
        <v>3342</v>
      </c>
      <c r="F59" s="238" t="s">
        <v>3343</v>
      </c>
      <c r="G59" s="238" t="s">
        <v>2288</v>
      </c>
      <c r="H59" s="238" t="s">
        <v>3344</v>
      </c>
      <c r="I59" s="238" t="s">
        <v>155</v>
      </c>
      <c r="J59" s="238" t="s">
        <v>3345</v>
      </c>
      <c r="K59" s="238" t="s">
        <v>3346</v>
      </c>
      <c r="L59" s="238" t="s">
        <v>3347</v>
      </c>
      <c r="M59" s="238" t="s">
        <v>152</v>
      </c>
      <c r="N59" s="238" t="s">
        <v>3348</v>
      </c>
      <c r="O59" s="238" t="s">
        <v>1159</v>
      </c>
      <c r="P59" s="238" t="s">
        <v>1056</v>
      </c>
      <c r="Q59" s="33" t="str">
        <f t="shared" si="0"/>
        <v>3</v>
      </c>
      <c r="R59" s="33" t="str">
        <f>IF(M59="","",IF(AND(M59&lt;&gt;'Tabelas auxiliares'!$B$239,M59&lt;&gt;'Tabelas auxiliares'!$B$240,M59&lt;&gt;'Tabelas auxiliares'!$C$239,M59&lt;&gt;'Tabelas auxiliares'!$C$240),"FOLHA DE PESSOAL",IF(Q59='Tabelas auxiliares'!$A$240,"CUSTEIO",IF(Q59='Tabelas auxiliares'!$A$239,"INVESTIMENTO","ERRO - VERIFICAR"))))</f>
        <v>CUSTEIO</v>
      </c>
      <c r="S59" s="240">
        <v>11113.5</v>
      </c>
      <c r="T59" s="240">
        <v>11113.5</v>
      </c>
      <c r="U59" s="239"/>
      <c r="V59" s="239"/>
    </row>
    <row r="60" spans="1:22" x14ac:dyDescent="0.25">
      <c r="A60" s="238" t="s">
        <v>3338</v>
      </c>
      <c r="B60" s="238" t="s">
        <v>3339</v>
      </c>
      <c r="C60" s="238" t="s">
        <v>3340</v>
      </c>
      <c r="D60" s="238" t="s">
        <v>3341</v>
      </c>
      <c r="E60" s="238" t="s">
        <v>3349</v>
      </c>
      <c r="F60" s="238" t="s">
        <v>3343</v>
      </c>
      <c r="G60" s="238" t="s">
        <v>2288</v>
      </c>
      <c r="H60" s="238" t="s">
        <v>3344</v>
      </c>
      <c r="I60" s="238" t="s">
        <v>155</v>
      </c>
      <c r="J60" s="238" t="s">
        <v>3345</v>
      </c>
      <c r="K60" s="238" t="s">
        <v>3346</v>
      </c>
      <c r="L60" s="238" t="s">
        <v>3347</v>
      </c>
      <c r="M60" s="238" t="s">
        <v>152</v>
      </c>
      <c r="N60" s="238" t="s">
        <v>3348</v>
      </c>
      <c r="O60" s="238" t="s">
        <v>3350</v>
      </c>
      <c r="P60" s="238" t="s">
        <v>3351</v>
      </c>
      <c r="Q60" s="33" t="str">
        <f t="shared" si="0"/>
        <v>3</v>
      </c>
      <c r="R60" s="33" t="str">
        <f>IF(M60="","",IF(AND(M60&lt;&gt;'Tabelas auxiliares'!$B$239,M60&lt;&gt;'Tabelas auxiliares'!$B$240,M60&lt;&gt;'Tabelas auxiliares'!$C$239,M60&lt;&gt;'Tabelas auxiliares'!$C$240),"FOLHA DE PESSOAL",IF(Q60='Tabelas auxiliares'!$A$240,"CUSTEIO",IF(Q60='Tabelas auxiliares'!$A$239,"INVESTIMENTO","ERRO - VERIFICAR"))))</f>
        <v>CUSTEIO</v>
      </c>
      <c r="S60" s="240">
        <v>25920</v>
      </c>
      <c r="T60" s="240">
        <v>25920</v>
      </c>
      <c r="U60" s="239"/>
      <c r="V60" s="239"/>
    </row>
    <row r="61" spans="1:22" x14ac:dyDescent="0.25">
      <c r="A61" s="238" t="s">
        <v>3338</v>
      </c>
      <c r="B61" s="238" t="s">
        <v>3339</v>
      </c>
      <c r="C61" s="238" t="s">
        <v>3340</v>
      </c>
      <c r="D61" s="238" t="s">
        <v>3341</v>
      </c>
      <c r="E61" s="238" t="s">
        <v>3349</v>
      </c>
      <c r="F61" s="238" t="s">
        <v>3343</v>
      </c>
      <c r="G61" s="238" t="s">
        <v>2288</v>
      </c>
      <c r="H61" s="238" t="s">
        <v>3344</v>
      </c>
      <c r="I61" s="238" t="s">
        <v>155</v>
      </c>
      <c r="J61" s="238" t="s">
        <v>3345</v>
      </c>
      <c r="K61" s="238" t="s">
        <v>3346</v>
      </c>
      <c r="L61" s="238" t="s">
        <v>3347</v>
      </c>
      <c r="M61" s="238" t="s">
        <v>152</v>
      </c>
      <c r="N61" s="238" t="s">
        <v>3348</v>
      </c>
      <c r="O61" s="238" t="s">
        <v>1504</v>
      </c>
      <c r="P61" s="238" t="s">
        <v>1505</v>
      </c>
      <c r="Q61" s="33" t="str">
        <f t="shared" si="0"/>
        <v>3</v>
      </c>
      <c r="R61" s="33" t="str">
        <f>IF(M61="","",IF(AND(M61&lt;&gt;'Tabelas auxiliares'!$B$239,M61&lt;&gt;'Tabelas auxiliares'!$B$240,M61&lt;&gt;'Tabelas auxiliares'!$C$239,M61&lt;&gt;'Tabelas auxiliares'!$C$240),"FOLHA DE PESSOAL",IF(Q61='Tabelas auxiliares'!$A$240,"CUSTEIO",IF(Q61='Tabelas auxiliares'!$A$239,"INVESTIMENTO","ERRO - VERIFICAR"))))</f>
        <v>CUSTEIO</v>
      </c>
      <c r="S61" s="240">
        <v>25122.799999999999</v>
      </c>
      <c r="T61" s="240">
        <v>25122.799999999999</v>
      </c>
      <c r="U61" s="239"/>
      <c r="V61" s="239"/>
    </row>
    <row r="62" spans="1:22" x14ac:dyDescent="0.25">
      <c r="A62" s="238" t="s">
        <v>3338</v>
      </c>
      <c r="B62" s="238" t="s">
        <v>3339</v>
      </c>
      <c r="C62" s="238" t="s">
        <v>3340</v>
      </c>
      <c r="D62" s="238" t="s">
        <v>3341</v>
      </c>
      <c r="E62" s="238" t="s">
        <v>3352</v>
      </c>
      <c r="F62" s="238" t="s">
        <v>3343</v>
      </c>
      <c r="G62" s="238" t="s">
        <v>2288</v>
      </c>
      <c r="H62" s="238" t="s">
        <v>3344</v>
      </c>
      <c r="I62" s="238" t="s">
        <v>155</v>
      </c>
      <c r="J62" s="238" t="s">
        <v>3345</v>
      </c>
      <c r="K62" s="238" t="s">
        <v>3346</v>
      </c>
      <c r="L62" s="238" t="s">
        <v>3347</v>
      </c>
      <c r="M62" s="238" t="s">
        <v>152</v>
      </c>
      <c r="N62" s="238" t="s">
        <v>3348</v>
      </c>
      <c r="O62" s="238" t="s">
        <v>3353</v>
      </c>
      <c r="P62" s="238" t="s">
        <v>1056</v>
      </c>
      <c r="Q62" s="33" t="str">
        <f t="shared" si="0"/>
        <v>3</v>
      </c>
      <c r="R62" s="33" t="str">
        <f>IF(M62="","",IF(AND(M62&lt;&gt;'Tabelas auxiliares'!$B$239,M62&lt;&gt;'Tabelas auxiliares'!$B$240,M62&lt;&gt;'Tabelas auxiliares'!$C$239,M62&lt;&gt;'Tabelas auxiliares'!$C$240),"FOLHA DE PESSOAL",IF(Q62='Tabelas auxiliares'!$A$240,"CUSTEIO",IF(Q62='Tabelas auxiliares'!$A$239,"INVESTIMENTO","ERRO - VERIFICAR"))))</f>
        <v>CUSTEIO</v>
      </c>
      <c r="S62" s="240">
        <v>8000</v>
      </c>
      <c r="T62" s="240">
        <v>8000</v>
      </c>
      <c r="U62" s="239"/>
    </row>
    <row r="63" spans="1:22" x14ac:dyDescent="0.25">
      <c r="A63" s="238" t="s">
        <v>3338</v>
      </c>
      <c r="B63" s="238" t="s">
        <v>3339</v>
      </c>
      <c r="C63" s="238" t="s">
        <v>3340</v>
      </c>
      <c r="D63" s="238" t="s">
        <v>3341</v>
      </c>
      <c r="E63" s="238" t="s">
        <v>3354</v>
      </c>
      <c r="F63" s="238" t="s">
        <v>3355</v>
      </c>
      <c r="G63" s="238" t="s">
        <v>2288</v>
      </c>
      <c r="H63" s="238" t="s">
        <v>3344</v>
      </c>
      <c r="I63" s="238" t="s">
        <v>155</v>
      </c>
      <c r="J63" s="238" t="s">
        <v>3345</v>
      </c>
      <c r="K63" s="238" t="s">
        <v>3346</v>
      </c>
      <c r="L63" s="238" t="s">
        <v>3347</v>
      </c>
      <c r="M63" s="238" t="s">
        <v>152</v>
      </c>
      <c r="N63" s="238" t="s">
        <v>3348</v>
      </c>
      <c r="O63" s="238" t="s">
        <v>1159</v>
      </c>
      <c r="P63" s="238" t="s">
        <v>1056</v>
      </c>
      <c r="Q63" s="33" t="str">
        <f t="shared" si="0"/>
        <v>3</v>
      </c>
      <c r="R63" s="33" t="str">
        <f>IF(M63="","",IF(AND(M63&lt;&gt;'Tabelas auxiliares'!$B$239,M63&lt;&gt;'Tabelas auxiliares'!$B$240,M63&lt;&gt;'Tabelas auxiliares'!$C$239,M63&lt;&gt;'Tabelas auxiliares'!$C$240),"FOLHA DE PESSOAL",IF(Q63='Tabelas auxiliares'!$A$240,"CUSTEIO",IF(Q63='Tabelas auxiliares'!$A$239,"INVESTIMENTO","ERRO - VERIFICAR"))))</f>
        <v>CUSTEIO</v>
      </c>
      <c r="S63" s="240">
        <v>56486.5</v>
      </c>
      <c r="T63" s="240">
        <v>56486.5</v>
      </c>
      <c r="U63" s="239"/>
    </row>
    <row r="64" spans="1:22" x14ac:dyDescent="0.25">
      <c r="A64" s="238" t="s">
        <v>3338</v>
      </c>
      <c r="B64" s="238" t="s">
        <v>3339</v>
      </c>
      <c r="C64" s="238" t="s">
        <v>3340</v>
      </c>
      <c r="D64" s="238" t="s">
        <v>3341</v>
      </c>
      <c r="E64" s="238" t="s">
        <v>3354</v>
      </c>
      <c r="F64" s="238" t="s">
        <v>3355</v>
      </c>
      <c r="G64" s="238" t="s">
        <v>2288</v>
      </c>
      <c r="H64" s="238" t="s">
        <v>3344</v>
      </c>
      <c r="I64" s="238" t="s">
        <v>155</v>
      </c>
      <c r="J64" s="238" t="s">
        <v>3345</v>
      </c>
      <c r="K64" s="238" t="s">
        <v>3346</v>
      </c>
      <c r="L64" s="238" t="s">
        <v>3347</v>
      </c>
      <c r="M64" s="238" t="s">
        <v>152</v>
      </c>
      <c r="N64" s="238" t="s">
        <v>3348</v>
      </c>
      <c r="O64" s="238" t="s">
        <v>400</v>
      </c>
      <c r="P64" s="238" t="s">
        <v>381</v>
      </c>
      <c r="Q64" s="33" t="str">
        <f t="shared" si="0"/>
        <v>3</v>
      </c>
      <c r="R64" s="33" t="str">
        <f>IF(M64="","",IF(AND(M64&lt;&gt;'Tabelas auxiliares'!$B$239,M64&lt;&gt;'Tabelas auxiliares'!$B$240,M64&lt;&gt;'Tabelas auxiliares'!$C$239,M64&lt;&gt;'Tabelas auxiliares'!$C$240),"FOLHA DE PESSOAL",IF(Q64='Tabelas auxiliares'!$A$240,"CUSTEIO",IF(Q64='Tabelas auxiliares'!$A$239,"INVESTIMENTO","ERRO - VERIFICAR"))))</f>
        <v>CUSTEIO</v>
      </c>
      <c r="S64" s="240">
        <v>80114.12</v>
      </c>
      <c r="T64" s="240">
        <v>80114.12</v>
      </c>
      <c r="U64" s="239"/>
    </row>
    <row r="65" spans="1:22" x14ac:dyDescent="0.25">
      <c r="A65" s="238" t="s">
        <v>3338</v>
      </c>
      <c r="B65" s="238" t="s">
        <v>3339</v>
      </c>
      <c r="C65" s="238" t="s">
        <v>3340</v>
      </c>
      <c r="D65" s="238" t="s">
        <v>3341</v>
      </c>
      <c r="E65" s="238" t="s">
        <v>3356</v>
      </c>
      <c r="F65" s="238" t="s">
        <v>3355</v>
      </c>
      <c r="G65" s="238" t="s">
        <v>2288</v>
      </c>
      <c r="H65" s="238" t="s">
        <v>3344</v>
      </c>
      <c r="I65" s="238" t="s">
        <v>155</v>
      </c>
      <c r="J65" s="238" t="s">
        <v>3345</v>
      </c>
      <c r="K65" s="238" t="s">
        <v>3346</v>
      </c>
      <c r="L65" s="238" t="s">
        <v>3347</v>
      </c>
      <c r="M65" s="238" t="s">
        <v>152</v>
      </c>
      <c r="N65" s="238" t="s">
        <v>3348</v>
      </c>
      <c r="O65" s="238" t="s">
        <v>1504</v>
      </c>
      <c r="P65" s="238" t="s">
        <v>1505</v>
      </c>
      <c r="Q65" s="33" t="str">
        <f t="shared" si="0"/>
        <v>3</v>
      </c>
      <c r="R65" s="33" t="str">
        <f>IF(M65="","",IF(AND(M65&lt;&gt;'Tabelas auxiliares'!$B$239,M65&lt;&gt;'Tabelas auxiliares'!$B$240,M65&lt;&gt;'Tabelas auxiliares'!$C$239,M65&lt;&gt;'Tabelas auxiliares'!$C$240),"FOLHA DE PESSOAL",IF(Q65='Tabelas auxiliares'!$A$240,"CUSTEIO",IF(Q65='Tabelas auxiliares'!$A$239,"INVESTIMENTO","ERRO - VERIFICAR"))))</f>
        <v>CUSTEIO</v>
      </c>
      <c r="S65" s="240">
        <v>34087.199999999997</v>
      </c>
      <c r="T65" s="240">
        <v>34087.199999999997</v>
      </c>
      <c r="U65" s="239"/>
    </row>
    <row r="66" spans="1:22" x14ac:dyDescent="0.25">
      <c r="A66" s="238" t="s">
        <v>3338</v>
      </c>
      <c r="B66" s="238" t="s">
        <v>3339</v>
      </c>
      <c r="C66" s="238" t="s">
        <v>3340</v>
      </c>
      <c r="D66" s="238" t="s">
        <v>3341</v>
      </c>
      <c r="E66" s="238" t="s">
        <v>3356</v>
      </c>
      <c r="F66" s="238" t="s">
        <v>3355</v>
      </c>
      <c r="G66" s="238" t="s">
        <v>2288</v>
      </c>
      <c r="H66" s="238" t="s">
        <v>3344</v>
      </c>
      <c r="I66" s="238" t="s">
        <v>155</v>
      </c>
      <c r="J66" s="238" t="s">
        <v>3345</v>
      </c>
      <c r="K66" s="238" t="s">
        <v>3346</v>
      </c>
      <c r="L66" s="238" t="s">
        <v>3347</v>
      </c>
      <c r="M66" s="238" t="s">
        <v>152</v>
      </c>
      <c r="N66" s="238" t="s">
        <v>3348</v>
      </c>
      <c r="O66" s="238" t="s">
        <v>1559</v>
      </c>
      <c r="P66" s="238" t="s">
        <v>1560</v>
      </c>
      <c r="Q66" s="33" t="str">
        <f t="shared" si="0"/>
        <v>3</v>
      </c>
      <c r="R66" s="33" t="str">
        <f>IF(M66="","",IF(AND(M66&lt;&gt;'Tabelas auxiliares'!$B$239,M66&lt;&gt;'Tabelas auxiliares'!$B$240,M66&lt;&gt;'Tabelas auxiliares'!$C$239,M66&lt;&gt;'Tabelas auxiliares'!$C$240),"FOLHA DE PESSOAL",IF(Q66='Tabelas auxiliares'!$A$240,"CUSTEIO",IF(Q66='Tabelas auxiliares'!$A$239,"INVESTIMENTO","ERRO - VERIFICAR"))))</f>
        <v>CUSTEIO</v>
      </c>
      <c r="S66" s="240">
        <v>6477</v>
      </c>
      <c r="T66" s="240">
        <v>6477</v>
      </c>
      <c r="U66" s="239"/>
    </row>
    <row r="67" spans="1:22" x14ac:dyDescent="0.25">
      <c r="A67" s="238" t="s">
        <v>3338</v>
      </c>
      <c r="B67" s="238" t="s">
        <v>3339</v>
      </c>
      <c r="C67" s="238" t="s">
        <v>3340</v>
      </c>
      <c r="D67" s="238" t="s">
        <v>3341</v>
      </c>
      <c r="E67" s="238" t="s">
        <v>3356</v>
      </c>
      <c r="F67" s="238" t="s">
        <v>3355</v>
      </c>
      <c r="G67" s="238" t="s">
        <v>2288</v>
      </c>
      <c r="H67" s="238" t="s">
        <v>3344</v>
      </c>
      <c r="I67" s="238" t="s">
        <v>155</v>
      </c>
      <c r="J67" s="238" t="s">
        <v>3345</v>
      </c>
      <c r="K67" s="238" t="s">
        <v>3346</v>
      </c>
      <c r="L67" s="238" t="s">
        <v>3347</v>
      </c>
      <c r="M67" s="238" t="s">
        <v>152</v>
      </c>
      <c r="N67" s="238" t="s">
        <v>3348</v>
      </c>
      <c r="O67" s="238" t="s">
        <v>2725</v>
      </c>
      <c r="P67" s="238" t="s">
        <v>2726</v>
      </c>
      <c r="Q67" s="33" t="str">
        <f t="shared" si="0"/>
        <v>3</v>
      </c>
      <c r="R67" s="33" t="str">
        <f>IF(M67="","",IF(AND(M67&lt;&gt;'Tabelas auxiliares'!$B$239,M67&lt;&gt;'Tabelas auxiliares'!$B$240,M67&lt;&gt;'Tabelas auxiliares'!$C$239,M67&lt;&gt;'Tabelas auxiliares'!$C$240),"FOLHA DE PESSOAL",IF(Q67='Tabelas auxiliares'!$A$240,"CUSTEIO",IF(Q67='Tabelas auxiliares'!$A$239,"INVESTIMENTO","ERRO - VERIFICAR"))))</f>
        <v>CUSTEIO</v>
      </c>
      <c r="S67" s="240">
        <v>36000</v>
      </c>
      <c r="T67" s="240">
        <v>36000</v>
      </c>
      <c r="U67" s="239"/>
    </row>
    <row r="68" spans="1:22" x14ac:dyDescent="0.25">
      <c r="A68" s="238" t="s">
        <v>3338</v>
      </c>
      <c r="B68" s="238" t="s">
        <v>3339</v>
      </c>
      <c r="C68" s="238" t="s">
        <v>3340</v>
      </c>
      <c r="D68" s="238" t="s">
        <v>3341</v>
      </c>
      <c r="E68" s="238" t="s">
        <v>3357</v>
      </c>
      <c r="F68" s="238" t="s">
        <v>3355</v>
      </c>
      <c r="G68" s="238" t="s">
        <v>2288</v>
      </c>
      <c r="H68" s="238" t="s">
        <v>3344</v>
      </c>
      <c r="I68" s="238" t="s">
        <v>155</v>
      </c>
      <c r="J68" s="238" t="s">
        <v>3345</v>
      </c>
      <c r="K68" s="238" t="s">
        <v>3346</v>
      </c>
      <c r="L68" s="238" t="s">
        <v>3347</v>
      </c>
      <c r="M68" s="238" t="s">
        <v>152</v>
      </c>
      <c r="N68" s="238" t="s">
        <v>3348</v>
      </c>
      <c r="O68" s="238" t="s">
        <v>3353</v>
      </c>
      <c r="P68" s="238" t="s">
        <v>1056</v>
      </c>
      <c r="Q68" s="33" t="str">
        <f t="shared" si="0"/>
        <v>3</v>
      </c>
      <c r="R68" s="33" t="str">
        <f>IF(M68="","",IF(AND(M68&lt;&gt;'Tabelas auxiliares'!$B$239,M68&lt;&gt;'Tabelas auxiliares'!$B$240,M68&lt;&gt;'Tabelas auxiliares'!$C$239,M68&lt;&gt;'Tabelas auxiliares'!$C$240),"FOLHA DE PESSOAL",IF(Q68='Tabelas auxiliares'!$A$240,"CUSTEIO",IF(Q68='Tabelas auxiliares'!$A$239,"INVESTIMENTO","ERRO - VERIFICAR"))))</f>
        <v>CUSTEIO</v>
      </c>
      <c r="S68" s="240">
        <v>12000</v>
      </c>
      <c r="T68" s="240">
        <v>12000</v>
      </c>
      <c r="U68" s="239"/>
    </row>
    <row r="69" spans="1:22" x14ac:dyDescent="0.25">
      <c r="A69" s="238" t="s">
        <v>3338</v>
      </c>
      <c r="B69" s="238" t="s">
        <v>3339</v>
      </c>
      <c r="C69" s="238" t="s">
        <v>3340</v>
      </c>
      <c r="D69" s="238" t="s">
        <v>3341</v>
      </c>
      <c r="E69" s="238" t="s">
        <v>3358</v>
      </c>
      <c r="F69" s="238" t="s">
        <v>3343</v>
      </c>
      <c r="G69" s="238" t="s">
        <v>2288</v>
      </c>
      <c r="H69" s="238" t="s">
        <v>3344</v>
      </c>
      <c r="I69" s="238" t="s">
        <v>155</v>
      </c>
      <c r="J69" s="238" t="s">
        <v>3345</v>
      </c>
      <c r="K69" s="238" t="s">
        <v>3346</v>
      </c>
      <c r="L69" s="238" t="s">
        <v>3347</v>
      </c>
      <c r="M69" s="238" t="s">
        <v>152</v>
      </c>
      <c r="N69" s="238" t="s">
        <v>3348</v>
      </c>
      <c r="O69" s="238" t="s">
        <v>2197</v>
      </c>
      <c r="P69" s="238" t="s">
        <v>2198</v>
      </c>
      <c r="Q69" s="33" t="str">
        <f t="shared" ref="Q69:Q132" si="1">LEFT(O69,1)</f>
        <v>3</v>
      </c>
      <c r="R69" s="33" t="str">
        <f>IF(M69="","",IF(AND(M69&lt;&gt;'Tabelas auxiliares'!$B$239,M69&lt;&gt;'Tabelas auxiliares'!$B$240,M69&lt;&gt;'Tabelas auxiliares'!$C$239,M69&lt;&gt;'Tabelas auxiliares'!$C$240),"FOLHA DE PESSOAL",IF(Q69='Tabelas auxiliares'!$A$240,"CUSTEIO",IF(Q69='Tabelas auxiliares'!$A$239,"INVESTIMENTO","ERRO - VERIFICAR"))))</f>
        <v>CUSTEIO</v>
      </c>
      <c r="S69" s="240">
        <v>114000</v>
      </c>
      <c r="T69" s="240">
        <v>114000</v>
      </c>
      <c r="U69" s="239"/>
    </row>
    <row r="70" spans="1:22" x14ac:dyDescent="0.25">
      <c r="A70" s="238" t="s">
        <v>3338</v>
      </c>
      <c r="B70" s="238" t="s">
        <v>3339</v>
      </c>
      <c r="C70" s="238" t="s">
        <v>3340</v>
      </c>
      <c r="D70" s="238" t="s">
        <v>3341</v>
      </c>
      <c r="E70" s="238" t="s">
        <v>3359</v>
      </c>
      <c r="F70" s="238" t="s">
        <v>3343</v>
      </c>
      <c r="G70" s="238" t="s">
        <v>2288</v>
      </c>
      <c r="H70" s="238" t="s">
        <v>3344</v>
      </c>
      <c r="I70" s="238" t="s">
        <v>155</v>
      </c>
      <c r="J70" s="238" t="s">
        <v>3345</v>
      </c>
      <c r="K70" s="238" t="s">
        <v>3346</v>
      </c>
      <c r="L70" s="238" t="s">
        <v>3347</v>
      </c>
      <c r="M70" s="238" t="s">
        <v>152</v>
      </c>
      <c r="N70" s="238" t="s">
        <v>3348</v>
      </c>
      <c r="O70" s="238" t="s">
        <v>921</v>
      </c>
      <c r="P70" s="238" t="s">
        <v>922</v>
      </c>
      <c r="Q70" s="33" t="str">
        <f t="shared" si="1"/>
        <v>3</v>
      </c>
      <c r="R70" s="33" t="str">
        <f>IF(M70="","",IF(AND(M70&lt;&gt;'Tabelas auxiliares'!$B$239,M70&lt;&gt;'Tabelas auxiliares'!$B$240,M70&lt;&gt;'Tabelas auxiliares'!$C$239,M70&lt;&gt;'Tabelas auxiliares'!$C$240),"FOLHA DE PESSOAL",IF(Q70='Tabelas auxiliares'!$A$240,"CUSTEIO",IF(Q70='Tabelas auxiliares'!$A$239,"INVESTIMENTO","ERRO - VERIFICAR"))))</f>
        <v>CUSTEIO</v>
      </c>
      <c r="S70" s="240">
        <v>119520</v>
      </c>
      <c r="T70" s="240">
        <v>119520</v>
      </c>
      <c r="U70" s="239"/>
    </row>
    <row r="71" spans="1:22" x14ac:dyDescent="0.25">
      <c r="A71" s="238" t="s">
        <v>3338</v>
      </c>
      <c r="B71" s="238" t="s">
        <v>3339</v>
      </c>
      <c r="C71" s="238" t="s">
        <v>3340</v>
      </c>
      <c r="D71" s="238" t="s">
        <v>3341</v>
      </c>
      <c r="E71" s="238" t="s">
        <v>3360</v>
      </c>
      <c r="F71" s="238" t="s">
        <v>3355</v>
      </c>
      <c r="G71" s="238" t="s">
        <v>2288</v>
      </c>
      <c r="H71" s="238" t="s">
        <v>3344</v>
      </c>
      <c r="I71" s="238" t="s">
        <v>155</v>
      </c>
      <c r="J71" s="238" t="s">
        <v>3345</v>
      </c>
      <c r="K71" s="238" t="s">
        <v>3346</v>
      </c>
      <c r="L71" s="238" t="s">
        <v>3347</v>
      </c>
      <c r="M71" s="238" t="s">
        <v>152</v>
      </c>
      <c r="N71" s="238" t="s">
        <v>3348</v>
      </c>
      <c r="O71" s="238" t="s">
        <v>2197</v>
      </c>
      <c r="P71" s="238" t="s">
        <v>2198</v>
      </c>
      <c r="Q71" s="33" t="str">
        <f t="shared" si="1"/>
        <v>3</v>
      </c>
      <c r="R71" s="33" t="str">
        <f>IF(M71="","",IF(AND(M71&lt;&gt;'Tabelas auxiliares'!$B$239,M71&lt;&gt;'Tabelas auxiliares'!$B$240,M71&lt;&gt;'Tabelas auxiliares'!$C$239,M71&lt;&gt;'Tabelas auxiliares'!$C$240),"FOLHA DE PESSOAL",IF(Q71='Tabelas auxiliares'!$A$240,"CUSTEIO",IF(Q71='Tabelas auxiliares'!$A$239,"INVESTIMENTO","ERRO - VERIFICAR"))))</f>
        <v>CUSTEIO</v>
      </c>
      <c r="S71" s="240">
        <v>171000</v>
      </c>
      <c r="T71" s="240">
        <v>171000</v>
      </c>
      <c r="U71" s="239"/>
    </row>
    <row r="72" spans="1:22" x14ac:dyDescent="0.25">
      <c r="A72" s="238" t="s">
        <v>3338</v>
      </c>
      <c r="B72" s="238" t="s">
        <v>3339</v>
      </c>
      <c r="C72" s="238" t="s">
        <v>3340</v>
      </c>
      <c r="D72" s="238" t="s">
        <v>3341</v>
      </c>
      <c r="E72" s="238" t="s">
        <v>3361</v>
      </c>
      <c r="F72" s="238" t="s">
        <v>3355</v>
      </c>
      <c r="G72" s="238" t="s">
        <v>2288</v>
      </c>
      <c r="H72" s="238" t="s">
        <v>3344</v>
      </c>
      <c r="I72" s="238" t="s">
        <v>155</v>
      </c>
      <c r="J72" s="238" t="s">
        <v>3345</v>
      </c>
      <c r="K72" s="238" t="s">
        <v>3346</v>
      </c>
      <c r="L72" s="238" t="s">
        <v>3347</v>
      </c>
      <c r="M72" s="238" t="s">
        <v>152</v>
      </c>
      <c r="N72" s="238" t="s">
        <v>3348</v>
      </c>
      <c r="O72" s="238" t="s">
        <v>921</v>
      </c>
      <c r="P72" s="238" t="s">
        <v>922</v>
      </c>
      <c r="Q72" s="33" t="str">
        <f t="shared" si="1"/>
        <v>3</v>
      </c>
      <c r="R72" s="33" t="str">
        <f>IF(M72="","",IF(AND(M72&lt;&gt;'Tabelas auxiliares'!$B$239,M72&lt;&gt;'Tabelas auxiliares'!$B$240,M72&lt;&gt;'Tabelas auxiliares'!$C$239,M72&lt;&gt;'Tabelas auxiliares'!$C$240),"FOLHA DE PESSOAL",IF(Q72='Tabelas auxiliares'!$A$240,"CUSTEIO",IF(Q72='Tabelas auxiliares'!$A$239,"INVESTIMENTO","ERRO - VERIFICAR"))))</f>
        <v>CUSTEIO</v>
      </c>
      <c r="S72" s="240">
        <v>179280</v>
      </c>
      <c r="T72" s="240">
        <v>179280</v>
      </c>
      <c r="U72" s="239"/>
    </row>
    <row r="73" spans="1:22" x14ac:dyDescent="0.25">
      <c r="A73" s="238" t="s">
        <v>3338</v>
      </c>
      <c r="B73" s="238" t="s">
        <v>3339</v>
      </c>
      <c r="C73" s="238" t="s">
        <v>3340</v>
      </c>
      <c r="D73" s="238" t="s">
        <v>3341</v>
      </c>
      <c r="E73" s="238" t="s">
        <v>3362</v>
      </c>
      <c r="F73" s="238" t="s">
        <v>3343</v>
      </c>
      <c r="G73" s="238" t="s">
        <v>2288</v>
      </c>
      <c r="H73" s="238" t="s">
        <v>3344</v>
      </c>
      <c r="I73" s="238" t="s">
        <v>155</v>
      </c>
      <c r="J73" s="238" t="s">
        <v>3345</v>
      </c>
      <c r="K73" s="238" t="s">
        <v>3346</v>
      </c>
      <c r="L73" s="238" t="s">
        <v>3347</v>
      </c>
      <c r="M73" s="238" t="s">
        <v>152</v>
      </c>
      <c r="N73" s="238" t="s">
        <v>3348</v>
      </c>
      <c r="O73" s="238" t="s">
        <v>403</v>
      </c>
      <c r="P73" s="238" t="s">
        <v>385</v>
      </c>
      <c r="Q73" s="33" t="str">
        <f t="shared" si="1"/>
        <v>3</v>
      </c>
      <c r="R73" s="33" t="str">
        <f>IF(M73="","",IF(AND(M73&lt;&gt;'Tabelas auxiliares'!$B$239,M73&lt;&gt;'Tabelas auxiliares'!$B$240,M73&lt;&gt;'Tabelas auxiliares'!$C$239,M73&lt;&gt;'Tabelas auxiliares'!$C$240),"FOLHA DE PESSOAL",IF(Q73='Tabelas auxiliares'!$A$240,"CUSTEIO",IF(Q73='Tabelas auxiliares'!$A$239,"INVESTIMENTO","ERRO - VERIFICAR"))))</f>
        <v>CUSTEIO</v>
      </c>
      <c r="S73" s="240">
        <v>16188</v>
      </c>
      <c r="T73" s="240">
        <v>16188</v>
      </c>
      <c r="U73" s="239"/>
    </row>
    <row r="74" spans="1:22" x14ac:dyDescent="0.25">
      <c r="A74" s="238" t="s">
        <v>3338</v>
      </c>
      <c r="B74" s="238" t="s">
        <v>3339</v>
      </c>
      <c r="C74" s="238" t="s">
        <v>3340</v>
      </c>
      <c r="D74" s="238" t="s">
        <v>3341</v>
      </c>
      <c r="E74" s="238" t="s">
        <v>3363</v>
      </c>
      <c r="F74" s="238" t="s">
        <v>3355</v>
      </c>
      <c r="G74" s="238" t="s">
        <v>2288</v>
      </c>
      <c r="H74" s="238" t="s">
        <v>3344</v>
      </c>
      <c r="I74" s="238" t="s">
        <v>155</v>
      </c>
      <c r="J74" s="238" t="s">
        <v>3345</v>
      </c>
      <c r="K74" s="238" t="s">
        <v>3346</v>
      </c>
      <c r="L74" s="238" t="s">
        <v>3347</v>
      </c>
      <c r="M74" s="238" t="s">
        <v>152</v>
      </c>
      <c r="N74" s="238" t="s">
        <v>3348</v>
      </c>
      <c r="O74" s="238" t="s">
        <v>403</v>
      </c>
      <c r="P74" s="238" t="s">
        <v>385</v>
      </c>
      <c r="Q74" s="33" t="str">
        <f t="shared" si="1"/>
        <v>3</v>
      </c>
      <c r="R74" s="33" t="str">
        <f>IF(M74="","",IF(AND(M74&lt;&gt;'Tabelas auxiliares'!$B$239,M74&lt;&gt;'Tabelas auxiliares'!$B$240,M74&lt;&gt;'Tabelas auxiliares'!$C$239,M74&lt;&gt;'Tabelas auxiliares'!$C$240),"FOLHA DE PESSOAL",IF(Q74='Tabelas auxiliares'!$A$240,"CUSTEIO",IF(Q74='Tabelas auxiliares'!$A$239,"INVESTIMENTO","ERRO - VERIFICAR"))))</f>
        <v>CUSTEIO</v>
      </c>
      <c r="S74" s="240">
        <v>24282</v>
      </c>
      <c r="T74" s="240">
        <v>24282</v>
      </c>
      <c r="U74" s="239"/>
    </row>
    <row r="75" spans="1:22" x14ac:dyDescent="0.25">
      <c r="A75" s="238" t="s">
        <v>3338</v>
      </c>
      <c r="B75" s="238" t="s">
        <v>3339</v>
      </c>
      <c r="C75" s="238" t="s">
        <v>3340</v>
      </c>
      <c r="D75" s="238" t="s">
        <v>3364</v>
      </c>
      <c r="E75" s="238" t="s">
        <v>3365</v>
      </c>
      <c r="F75" s="238" t="s">
        <v>3366</v>
      </c>
      <c r="G75" s="238" t="s">
        <v>2288</v>
      </c>
      <c r="H75" s="238" t="s">
        <v>3344</v>
      </c>
      <c r="I75" s="238" t="s">
        <v>155</v>
      </c>
      <c r="J75" s="238" t="s">
        <v>3345</v>
      </c>
      <c r="K75" s="238" t="s">
        <v>3346</v>
      </c>
      <c r="L75" s="238" t="s">
        <v>3347</v>
      </c>
      <c r="M75" s="238" t="s">
        <v>152</v>
      </c>
      <c r="N75" s="238" t="s">
        <v>3348</v>
      </c>
      <c r="O75" s="238" t="s">
        <v>1553</v>
      </c>
      <c r="P75" s="238" t="s">
        <v>1554</v>
      </c>
      <c r="Q75" s="33" t="str">
        <f t="shared" si="1"/>
        <v>3</v>
      </c>
      <c r="R75" s="33" t="str">
        <f>IF(M75="","",IF(AND(M75&lt;&gt;'Tabelas auxiliares'!$B$239,M75&lt;&gt;'Tabelas auxiliares'!$B$240,M75&lt;&gt;'Tabelas auxiliares'!$C$239,M75&lt;&gt;'Tabelas auxiliares'!$C$240),"FOLHA DE PESSOAL",IF(Q75='Tabelas auxiliares'!$A$240,"CUSTEIO",IF(Q75='Tabelas auxiliares'!$A$239,"INVESTIMENTO","ERRO - VERIFICAR"))))</f>
        <v>CUSTEIO</v>
      </c>
      <c r="S75" s="240">
        <v>79953.58</v>
      </c>
      <c r="T75" s="240">
        <v>79953.58</v>
      </c>
      <c r="U75" s="239"/>
    </row>
    <row r="76" spans="1:22" x14ac:dyDescent="0.25">
      <c r="A76" s="238" t="s">
        <v>3367</v>
      </c>
      <c r="B76" s="238" t="s">
        <v>3368</v>
      </c>
      <c r="C76" s="238" t="s">
        <v>1780</v>
      </c>
      <c r="D76" s="238" t="s">
        <v>3369</v>
      </c>
      <c r="E76" s="238" t="s">
        <v>3370</v>
      </c>
      <c r="F76" s="238" t="s">
        <v>3371</v>
      </c>
      <c r="G76" s="238" t="s">
        <v>2288</v>
      </c>
      <c r="H76" s="238" t="s">
        <v>3372</v>
      </c>
      <c r="I76" s="238" t="s">
        <v>155</v>
      </c>
      <c r="J76" s="238" t="s">
        <v>3373</v>
      </c>
      <c r="K76" s="238" t="s">
        <v>462</v>
      </c>
      <c r="L76" s="238" t="s">
        <v>3374</v>
      </c>
      <c r="M76" s="238" t="s">
        <v>152</v>
      </c>
      <c r="N76" s="238" t="s">
        <v>3375</v>
      </c>
      <c r="O76" s="238" t="s">
        <v>1553</v>
      </c>
      <c r="P76" s="238" t="s">
        <v>1554</v>
      </c>
      <c r="Q76" s="33" t="str">
        <f t="shared" si="1"/>
        <v>3</v>
      </c>
      <c r="R76" s="33" t="str">
        <f>IF(M76="","",IF(AND(M76&lt;&gt;'Tabelas auxiliares'!$B$239,M76&lt;&gt;'Tabelas auxiliares'!$B$240,M76&lt;&gt;'Tabelas auxiliares'!$C$239,M76&lt;&gt;'Tabelas auxiliares'!$C$240),"FOLHA DE PESSOAL",IF(Q76='Tabelas auxiliares'!$A$240,"CUSTEIO",IF(Q76='Tabelas auxiliares'!$A$239,"INVESTIMENTO","ERRO - VERIFICAR"))))</f>
        <v>CUSTEIO</v>
      </c>
      <c r="S76" s="240">
        <v>1090909.0900000001</v>
      </c>
      <c r="T76" s="240">
        <v>818181.81</v>
      </c>
      <c r="U76" s="240">
        <v>272727.28000000003</v>
      </c>
    </row>
    <row r="77" spans="1:22" x14ac:dyDescent="0.25">
      <c r="A77" s="238" t="s">
        <v>3367</v>
      </c>
      <c r="B77" s="238" t="s">
        <v>3368</v>
      </c>
      <c r="C77" s="238" t="s">
        <v>2165</v>
      </c>
      <c r="D77" s="238" t="s">
        <v>3376</v>
      </c>
      <c r="E77" s="238" t="s">
        <v>3377</v>
      </c>
      <c r="F77" s="238" t="s">
        <v>3378</v>
      </c>
      <c r="G77" s="238" t="s">
        <v>2288</v>
      </c>
      <c r="H77" s="238" t="s">
        <v>3372</v>
      </c>
      <c r="I77" s="238" t="s">
        <v>155</v>
      </c>
      <c r="J77" s="238" t="s">
        <v>3373</v>
      </c>
      <c r="K77" s="238" t="s">
        <v>107</v>
      </c>
      <c r="L77" s="238" t="s">
        <v>3374</v>
      </c>
      <c r="M77" s="238" t="s">
        <v>152</v>
      </c>
      <c r="N77" s="238" t="s">
        <v>3375</v>
      </c>
      <c r="O77" s="238" t="s">
        <v>1553</v>
      </c>
      <c r="P77" s="238" t="s">
        <v>1554</v>
      </c>
      <c r="Q77" s="33" t="str">
        <f t="shared" si="1"/>
        <v>3</v>
      </c>
      <c r="R77" s="33" t="str">
        <f>IF(M77="","",IF(AND(M77&lt;&gt;'Tabelas auxiliares'!$B$239,M77&lt;&gt;'Tabelas auxiliares'!$B$240,M77&lt;&gt;'Tabelas auxiliares'!$C$239,M77&lt;&gt;'Tabelas auxiliares'!$C$240),"FOLHA DE PESSOAL",IF(Q77='Tabelas auxiliares'!$A$240,"CUSTEIO",IF(Q77='Tabelas auxiliares'!$A$239,"INVESTIMENTO","ERRO - VERIFICAR"))))</f>
        <v>CUSTEIO</v>
      </c>
      <c r="S77" s="240">
        <v>606224</v>
      </c>
      <c r="T77" s="240">
        <v>606224</v>
      </c>
      <c r="U77" s="239"/>
    </row>
    <row r="78" spans="1:22" x14ac:dyDescent="0.25">
      <c r="A78" s="238" t="s">
        <v>3367</v>
      </c>
      <c r="B78" s="238" t="s">
        <v>3368</v>
      </c>
      <c r="C78" s="238" t="s">
        <v>2165</v>
      </c>
      <c r="D78" s="238" t="s">
        <v>3376</v>
      </c>
      <c r="E78" s="238" t="s">
        <v>3379</v>
      </c>
      <c r="F78" s="238" t="s">
        <v>3378</v>
      </c>
      <c r="G78" s="238" t="s">
        <v>2288</v>
      </c>
      <c r="H78" s="238" t="s">
        <v>3372</v>
      </c>
      <c r="I78" s="238" t="s">
        <v>155</v>
      </c>
      <c r="J78" s="238" t="s">
        <v>3373</v>
      </c>
      <c r="K78" s="238" t="s">
        <v>107</v>
      </c>
      <c r="L78" s="238" t="s">
        <v>3374</v>
      </c>
      <c r="M78" s="238" t="s">
        <v>458</v>
      </c>
      <c r="N78" s="238" t="s">
        <v>3380</v>
      </c>
      <c r="O78" s="238" t="s">
        <v>1553</v>
      </c>
      <c r="P78" s="238" t="s">
        <v>1554</v>
      </c>
      <c r="Q78" s="33" t="str">
        <f t="shared" si="1"/>
        <v>3</v>
      </c>
      <c r="R78" s="33" t="str">
        <f>IF(M78="","",IF(AND(M78&lt;&gt;'Tabelas auxiliares'!$B$239,M78&lt;&gt;'Tabelas auxiliares'!$B$240,M78&lt;&gt;'Tabelas auxiliares'!$C$239,M78&lt;&gt;'Tabelas auxiliares'!$C$240),"FOLHA DE PESSOAL",IF(Q78='Tabelas auxiliares'!$A$240,"CUSTEIO",IF(Q78='Tabelas auxiliares'!$A$239,"INVESTIMENTO","ERRO - VERIFICAR"))))</f>
        <v>FOLHA DE PESSOAL</v>
      </c>
      <c r="S78" s="240">
        <v>1000000</v>
      </c>
      <c r="T78" s="240">
        <v>1000000</v>
      </c>
      <c r="U78" s="239"/>
      <c r="V78" s="239"/>
    </row>
    <row r="79" spans="1:22" x14ac:dyDescent="0.25">
      <c r="A79" s="238" t="s">
        <v>3381</v>
      </c>
      <c r="B79" s="238" t="s">
        <v>3382</v>
      </c>
      <c r="C79" s="238" t="s">
        <v>2567</v>
      </c>
      <c r="D79" s="238" t="s">
        <v>3383</v>
      </c>
      <c r="E79" s="238" t="s">
        <v>3384</v>
      </c>
      <c r="F79" s="238" t="s">
        <v>3385</v>
      </c>
      <c r="G79" s="238" t="s">
        <v>2288</v>
      </c>
      <c r="H79" s="238" t="s">
        <v>3386</v>
      </c>
      <c r="I79" s="238" t="s">
        <v>2096</v>
      </c>
      <c r="J79" s="238" t="s">
        <v>3387</v>
      </c>
      <c r="K79" s="238" t="s">
        <v>107</v>
      </c>
      <c r="L79" s="238" t="s">
        <v>3388</v>
      </c>
      <c r="M79" s="238" t="s">
        <v>152</v>
      </c>
      <c r="N79" s="238" t="s">
        <v>3389</v>
      </c>
      <c r="O79" s="238" t="s">
        <v>1553</v>
      </c>
      <c r="P79" s="238" t="s">
        <v>1554</v>
      </c>
      <c r="Q79" s="33" t="str">
        <f t="shared" si="1"/>
        <v>3</v>
      </c>
      <c r="R79" s="33" t="str">
        <f>IF(M79="","",IF(AND(M79&lt;&gt;'Tabelas auxiliares'!$B$239,M79&lt;&gt;'Tabelas auxiliares'!$B$240,M79&lt;&gt;'Tabelas auxiliares'!$C$239,M79&lt;&gt;'Tabelas auxiliares'!$C$240),"FOLHA DE PESSOAL",IF(Q79='Tabelas auxiliares'!$A$240,"CUSTEIO",IF(Q79='Tabelas auxiliares'!$A$239,"INVESTIMENTO","ERRO - VERIFICAR"))))</f>
        <v>CUSTEIO</v>
      </c>
      <c r="S79" s="240">
        <v>9364.76</v>
      </c>
      <c r="T79" s="240">
        <v>6243.18</v>
      </c>
      <c r="U79" s="240">
        <v>3121.58</v>
      </c>
      <c r="V79" s="239"/>
    </row>
    <row r="80" spans="1:22" x14ac:dyDescent="0.25">
      <c r="A80" s="238" t="s">
        <v>3381</v>
      </c>
      <c r="B80" s="238" t="s">
        <v>3382</v>
      </c>
      <c r="C80" s="238" t="s">
        <v>2616</v>
      </c>
      <c r="D80" s="238" t="s">
        <v>3390</v>
      </c>
      <c r="E80" s="238" t="s">
        <v>3391</v>
      </c>
      <c r="F80" s="238" t="s">
        <v>3392</v>
      </c>
      <c r="G80" s="238" t="s">
        <v>2288</v>
      </c>
      <c r="H80" s="238" t="s">
        <v>3386</v>
      </c>
      <c r="I80" s="238" t="s">
        <v>2096</v>
      </c>
      <c r="J80" s="238" t="s">
        <v>3387</v>
      </c>
      <c r="K80" s="238" t="s">
        <v>107</v>
      </c>
      <c r="L80" s="238" t="s">
        <v>3388</v>
      </c>
      <c r="M80" s="238" t="s">
        <v>152</v>
      </c>
      <c r="N80" s="238" t="s">
        <v>3389</v>
      </c>
      <c r="O80" s="238" t="s">
        <v>1559</v>
      </c>
      <c r="P80" s="238" t="s">
        <v>1560</v>
      </c>
      <c r="Q80" s="33" t="str">
        <f t="shared" si="1"/>
        <v>3</v>
      </c>
      <c r="R80" s="33" t="str">
        <f>IF(M80="","",IF(AND(M80&lt;&gt;'Tabelas auxiliares'!$B$239,M80&lt;&gt;'Tabelas auxiliares'!$B$240,M80&lt;&gt;'Tabelas auxiliares'!$C$239,M80&lt;&gt;'Tabelas auxiliares'!$C$240),"FOLHA DE PESSOAL",IF(Q80='Tabelas auxiliares'!$A$240,"CUSTEIO",IF(Q80='Tabelas auxiliares'!$A$239,"INVESTIMENTO","ERRO - VERIFICAR"))))</f>
        <v>CUSTEIO</v>
      </c>
      <c r="S80" s="240">
        <v>800</v>
      </c>
      <c r="T80" s="239"/>
      <c r="U80" s="239"/>
      <c r="V80" s="240">
        <v>800</v>
      </c>
    </row>
    <row r="81" spans="1:22" x14ac:dyDescent="0.25">
      <c r="A81" s="238" t="s">
        <v>3381</v>
      </c>
      <c r="B81" s="238" t="s">
        <v>3382</v>
      </c>
      <c r="C81" s="238" t="s">
        <v>2616</v>
      </c>
      <c r="D81" s="238" t="s">
        <v>3390</v>
      </c>
      <c r="E81" s="238" t="s">
        <v>3393</v>
      </c>
      <c r="F81" s="238" t="s">
        <v>3392</v>
      </c>
      <c r="G81" s="238" t="s">
        <v>2288</v>
      </c>
      <c r="H81" s="238" t="s">
        <v>3386</v>
      </c>
      <c r="I81" s="238" t="s">
        <v>2096</v>
      </c>
      <c r="J81" s="238" t="s">
        <v>3387</v>
      </c>
      <c r="K81" s="238" t="s">
        <v>107</v>
      </c>
      <c r="L81" s="238" t="s">
        <v>3388</v>
      </c>
      <c r="M81" s="238" t="s">
        <v>152</v>
      </c>
      <c r="N81" s="238" t="s">
        <v>3389</v>
      </c>
      <c r="O81" s="238" t="s">
        <v>402</v>
      </c>
      <c r="P81" s="238" t="s">
        <v>384</v>
      </c>
      <c r="Q81" s="33" t="str">
        <f t="shared" si="1"/>
        <v>3</v>
      </c>
      <c r="R81" s="33" t="str">
        <f>IF(M81="","",IF(AND(M81&lt;&gt;'Tabelas auxiliares'!$B$239,M81&lt;&gt;'Tabelas auxiliares'!$B$240,M81&lt;&gt;'Tabelas auxiliares'!$C$239,M81&lt;&gt;'Tabelas auxiliares'!$C$240),"FOLHA DE PESSOAL",IF(Q81='Tabelas auxiliares'!$A$240,"CUSTEIO",IF(Q81='Tabelas auxiliares'!$A$239,"INVESTIMENTO","ERRO - VERIFICAR"))))</f>
        <v>CUSTEIO</v>
      </c>
      <c r="S81" s="240">
        <v>13000</v>
      </c>
      <c r="T81" s="239"/>
      <c r="U81" s="239"/>
      <c r="V81" s="240">
        <v>13000</v>
      </c>
    </row>
    <row r="82" spans="1:22" x14ac:dyDescent="0.25">
      <c r="A82" s="238" t="s">
        <v>3381</v>
      </c>
      <c r="B82" s="238" t="s">
        <v>3382</v>
      </c>
      <c r="C82" s="238" t="s">
        <v>2616</v>
      </c>
      <c r="D82" s="238" t="s">
        <v>3390</v>
      </c>
      <c r="E82" s="238" t="s">
        <v>3394</v>
      </c>
      <c r="F82" s="238" t="s">
        <v>3392</v>
      </c>
      <c r="G82" s="238" t="s">
        <v>2288</v>
      </c>
      <c r="H82" s="238" t="s">
        <v>3386</v>
      </c>
      <c r="I82" s="238" t="s">
        <v>2096</v>
      </c>
      <c r="J82" s="238" t="s">
        <v>3387</v>
      </c>
      <c r="K82" s="238" t="s">
        <v>107</v>
      </c>
      <c r="L82" s="238" t="s">
        <v>3388</v>
      </c>
      <c r="M82" s="238" t="s">
        <v>152</v>
      </c>
      <c r="N82" s="238" t="s">
        <v>3389</v>
      </c>
      <c r="O82" s="238" t="s">
        <v>1159</v>
      </c>
      <c r="P82" s="238" t="s">
        <v>1056</v>
      </c>
      <c r="Q82" s="33" t="str">
        <f t="shared" si="1"/>
        <v>3</v>
      </c>
      <c r="R82" s="33" t="str">
        <f>IF(M82="","",IF(AND(M82&lt;&gt;'Tabelas auxiliares'!$B$239,M82&lt;&gt;'Tabelas auxiliares'!$B$240,M82&lt;&gt;'Tabelas auxiliares'!$C$239,M82&lt;&gt;'Tabelas auxiliares'!$C$240),"FOLHA DE PESSOAL",IF(Q82='Tabelas auxiliares'!$A$240,"CUSTEIO",IF(Q82='Tabelas auxiliares'!$A$239,"INVESTIMENTO","ERRO - VERIFICAR"))))</f>
        <v>CUSTEIO</v>
      </c>
      <c r="S82" s="240">
        <v>11000</v>
      </c>
      <c r="T82" s="239"/>
      <c r="U82" s="239"/>
      <c r="V82" s="240">
        <v>11000</v>
      </c>
    </row>
    <row r="83" spans="1:22" x14ac:dyDescent="0.25">
      <c r="A83" s="238" t="s">
        <v>3381</v>
      </c>
      <c r="B83" s="238" t="s">
        <v>3382</v>
      </c>
      <c r="C83" s="238" t="s">
        <v>2616</v>
      </c>
      <c r="D83" s="238" t="s">
        <v>3390</v>
      </c>
      <c r="E83" s="238" t="s">
        <v>3395</v>
      </c>
      <c r="F83" s="238" t="s">
        <v>3392</v>
      </c>
      <c r="G83" s="238" t="s">
        <v>2288</v>
      </c>
      <c r="H83" s="238" t="s">
        <v>3386</v>
      </c>
      <c r="I83" s="238" t="s">
        <v>2096</v>
      </c>
      <c r="J83" s="238" t="s">
        <v>3387</v>
      </c>
      <c r="K83" s="238" t="s">
        <v>107</v>
      </c>
      <c r="L83" s="238" t="s">
        <v>3388</v>
      </c>
      <c r="M83" s="238" t="s">
        <v>152</v>
      </c>
      <c r="N83" s="238" t="s">
        <v>3389</v>
      </c>
      <c r="O83" s="238" t="s">
        <v>921</v>
      </c>
      <c r="P83" s="238" t="s">
        <v>922</v>
      </c>
      <c r="Q83" s="33" t="str">
        <f t="shared" si="1"/>
        <v>3</v>
      </c>
      <c r="R83" s="33" t="str">
        <f>IF(M83="","",IF(AND(M83&lt;&gt;'Tabelas auxiliares'!$B$239,M83&lt;&gt;'Tabelas auxiliares'!$B$240,M83&lt;&gt;'Tabelas auxiliares'!$C$239,M83&lt;&gt;'Tabelas auxiliares'!$C$240),"FOLHA DE PESSOAL",IF(Q83='Tabelas auxiliares'!$A$240,"CUSTEIO",IF(Q83='Tabelas auxiliares'!$A$239,"INVESTIMENTO","ERRO - VERIFICAR"))))</f>
        <v>CUSTEIO</v>
      </c>
      <c r="S83" s="240">
        <v>39200</v>
      </c>
      <c r="T83" s="239"/>
      <c r="U83" s="239"/>
      <c r="V83" s="240">
        <v>39200</v>
      </c>
    </row>
    <row r="84" spans="1:22" x14ac:dyDescent="0.25">
      <c r="A84" s="238" t="s">
        <v>3381</v>
      </c>
      <c r="B84" s="238" t="s">
        <v>3382</v>
      </c>
      <c r="C84" s="238" t="s">
        <v>2616</v>
      </c>
      <c r="D84" s="238" t="s">
        <v>3390</v>
      </c>
      <c r="E84" s="238" t="s">
        <v>3396</v>
      </c>
      <c r="F84" s="238" t="s">
        <v>3392</v>
      </c>
      <c r="G84" s="238" t="s">
        <v>2288</v>
      </c>
      <c r="H84" s="238" t="s">
        <v>3386</v>
      </c>
      <c r="I84" s="238" t="s">
        <v>2096</v>
      </c>
      <c r="J84" s="238" t="s">
        <v>3387</v>
      </c>
      <c r="K84" s="238" t="s">
        <v>107</v>
      </c>
      <c r="L84" s="238" t="s">
        <v>3388</v>
      </c>
      <c r="M84" s="238" t="s">
        <v>152</v>
      </c>
      <c r="N84" s="238" t="s">
        <v>3389</v>
      </c>
      <c r="O84" s="238" t="s">
        <v>403</v>
      </c>
      <c r="P84" s="238" t="s">
        <v>385</v>
      </c>
      <c r="Q84" s="33" t="str">
        <f t="shared" si="1"/>
        <v>3</v>
      </c>
      <c r="R84" s="33" t="str">
        <f>IF(M84="","",IF(AND(M84&lt;&gt;'Tabelas auxiliares'!$B$239,M84&lt;&gt;'Tabelas auxiliares'!$B$240,M84&lt;&gt;'Tabelas auxiliares'!$C$239,M84&lt;&gt;'Tabelas auxiliares'!$C$240),"FOLHA DE PESSOAL",IF(Q84='Tabelas auxiliares'!$A$240,"CUSTEIO",IF(Q84='Tabelas auxiliares'!$A$239,"INVESTIMENTO","ERRO - VERIFICAR"))))</f>
        <v>CUSTEIO</v>
      </c>
      <c r="S84" s="240">
        <v>21144.240000000002</v>
      </c>
      <c r="T84" s="239"/>
      <c r="U84" s="239"/>
      <c r="V84" s="240">
        <v>21144.240000000002</v>
      </c>
    </row>
    <row r="85" spans="1:22" x14ac:dyDescent="0.25">
      <c r="Q85" s="33" t="str">
        <f t="shared" si="1"/>
        <v/>
      </c>
      <c r="R85" s="33" t="str">
        <f>IF(M85="","",IF(AND(M85&lt;&gt;'Tabelas auxiliares'!$B$239,M85&lt;&gt;'Tabelas auxiliares'!$B$240,M85&lt;&gt;'Tabelas auxiliares'!$C$239,M85&lt;&gt;'Tabelas auxiliares'!$C$240),"FOLHA DE PESSOAL",IF(Q85='Tabelas auxiliares'!$A$240,"CUSTEIO",IF(Q85='Tabelas auxiliares'!$A$239,"INVESTIMENTO","ERRO - VERIFICAR"))))</f>
        <v/>
      </c>
      <c r="S85" s="26"/>
      <c r="T85" s="26"/>
    </row>
    <row r="86" spans="1:22" x14ac:dyDescent="0.25">
      <c r="Q86" s="33" t="str">
        <f t="shared" si="1"/>
        <v/>
      </c>
      <c r="R86" s="33" t="str">
        <f>IF(M86="","",IF(AND(M86&lt;&gt;'Tabelas auxiliares'!$B$239,M86&lt;&gt;'Tabelas auxiliares'!$B$240,M86&lt;&gt;'Tabelas auxiliares'!$C$239,M86&lt;&gt;'Tabelas auxiliares'!$C$240),"FOLHA DE PESSOAL",IF(Q86='Tabelas auxiliares'!$A$240,"CUSTEIO",IF(Q86='Tabelas auxiliares'!$A$239,"INVESTIMENTO","ERRO - VERIFICAR"))))</f>
        <v/>
      </c>
      <c r="S86" s="26"/>
      <c r="T86" s="26"/>
    </row>
    <row r="87" spans="1:22" x14ac:dyDescent="0.25">
      <c r="Q87" s="33" t="str">
        <f t="shared" si="1"/>
        <v/>
      </c>
      <c r="R87" s="33" t="str">
        <f>IF(M87="","",IF(AND(M87&lt;&gt;'Tabelas auxiliares'!$B$239,M87&lt;&gt;'Tabelas auxiliares'!$B$240,M87&lt;&gt;'Tabelas auxiliares'!$C$239,M87&lt;&gt;'Tabelas auxiliares'!$C$240),"FOLHA DE PESSOAL",IF(Q87='Tabelas auxiliares'!$A$240,"CUSTEIO",IF(Q87='Tabelas auxiliares'!$A$239,"INVESTIMENTO","ERRO - VERIFICAR"))))</f>
        <v/>
      </c>
      <c r="S87" s="26"/>
      <c r="V87" s="26"/>
    </row>
    <row r="88" spans="1:22" x14ac:dyDescent="0.25">
      <c r="Q88" s="33" t="str">
        <f t="shared" si="1"/>
        <v/>
      </c>
      <c r="R88" s="33" t="str">
        <f>IF(M88="","",IF(AND(M88&lt;&gt;'Tabelas auxiliares'!$B$239,M88&lt;&gt;'Tabelas auxiliares'!$B$240,M88&lt;&gt;'Tabelas auxiliares'!$C$239,M88&lt;&gt;'Tabelas auxiliares'!$C$240),"FOLHA DE PESSOAL",IF(Q88='Tabelas auxiliares'!$A$240,"CUSTEIO",IF(Q88='Tabelas auxiliares'!$A$239,"INVESTIMENTO","ERRO - VERIFICAR"))))</f>
        <v/>
      </c>
      <c r="S88" s="26"/>
      <c r="T88" s="26"/>
    </row>
    <row r="89" spans="1:22" x14ac:dyDescent="0.25">
      <c r="Q89" s="33" t="str">
        <f t="shared" si="1"/>
        <v/>
      </c>
      <c r="R89" s="33" t="str">
        <f>IF(M89="","",IF(AND(M89&lt;&gt;'Tabelas auxiliares'!$B$239,M89&lt;&gt;'Tabelas auxiliares'!$B$240,M89&lt;&gt;'Tabelas auxiliares'!$C$239,M89&lt;&gt;'Tabelas auxiliares'!$C$240),"FOLHA DE PESSOAL",IF(Q89='Tabelas auxiliares'!$A$240,"CUSTEIO",IF(Q89='Tabelas auxiliares'!$A$239,"INVESTIMENTO","ERRO - VERIFICAR"))))</f>
        <v/>
      </c>
      <c r="S89" s="26"/>
      <c r="T89" s="26"/>
    </row>
    <row r="90" spans="1:22" x14ac:dyDescent="0.25">
      <c r="Q90" s="33" t="str">
        <f t="shared" si="1"/>
        <v/>
      </c>
      <c r="R90" s="33" t="str">
        <f>IF(M90="","",IF(AND(M90&lt;&gt;'Tabelas auxiliares'!$B$239,M90&lt;&gt;'Tabelas auxiliares'!$B$240,M90&lt;&gt;'Tabelas auxiliares'!$C$239,M90&lt;&gt;'Tabelas auxiliares'!$C$240),"FOLHA DE PESSOAL",IF(Q90='Tabelas auxiliares'!$A$240,"CUSTEIO",IF(Q90='Tabelas auxiliares'!$A$239,"INVESTIMENTO","ERRO - VERIFICAR"))))</f>
        <v/>
      </c>
      <c r="S90" s="26"/>
      <c r="T90" s="26"/>
    </row>
    <row r="91" spans="1:22" x14ac:dyDescent="0.25">
      <c r="Q91" s="33" t="str">
        <f t="shared" si="1"/>
        <v/>
      </c>
      <c r="R91" s="33" t="str">
        <f>IF(M91="","",IF(AND(M91&lt;&gt;'Tabelas auxiliares'!$B$239,M91&lt;&gt;'Tabelas auxiliares'!$B$240,M91&lt;&gt;'Tabelas auxiliares'!$C$239,M91&lt;&gt;'Tabelas auxiliares'!$C$240),"FOLHA DE PESSOAL",IF(Q91='Tabelas auxiliares'!$A$240,"CUSTEIO",IF(Q91='Tabelas auxiliares'!$A$239,"INVESTIMENTO","ERRO - VERIFICAR"))))</f>
        <v/>
      </c>
      <c r="S91" s="26"/>
      <c r="T91" s="26"/>
    </row>
    <row r="92" spans="1:22" x14ac:dyDescent="0.25">
      <c r="Q92" s="33" t="str">
        <f t="shared" si="1"/>
        <v/>
      </c>
      <c r="R92" s="33" t="str">
        <f>IF(M92="","",IF(AND(M92&lt;&gt;'Tabelas auxiliares'!$B$239,M92&lt;&gt;'Tabelas auxiliares'!$B$240,M92&lt;&gt;'Tabelas auxiliares'!$C$239,M92&lt;&gt;'Tabelas auxiliares'!$C$240),"FOLHA DE PESSOAL",IF(Q92='Tabelas auxiliares'!$A$240,"CUSTEIO",IF(Q92='Tabelas auxiliares'!$A$239,"INVESTIMENTO","ERRO - VERIFICAR"))))</f>
        <v/>
      </c>
      <c r="S92" s="26"/>
      <c r="T92" s="26"/>
    </row>
    <row r="93" spans="1:22" x14ac:dyDescent="0.25">
      <c r="Q93" s="33" t="str">
        <f t="shared" si="1"/>
        <v/>
      </c>
      <c r="R93" s="33" t="str">
        <f>IF(M93="","",IF(AND(M93&lt;&gt;'Tabelas auxiliares'!$B$239,M93&lt;&gt;'Tabelas auxiliares'!$B$240,M93&lt;&gt;'Tabelas auxiliares'!$C$239,M93&lt;&gt;'Tabelas auxiliares'!$C$240),"FOLHA DE PESSOAL",IF(Q93='Tabelas auxiliares'!$A$240,"CUSTEIO",IF(Q93='Tabelas auxiliares'!$A$239,"INVESTIMENTO","ERRO - VERIFICAR"))))</f>
        <v/>
      </c>
      <c r="S93" s="26"/>
      <c r="T93" s="26"/>
    </row>
    <row r="94" spans="1:22" x14ac:dyDescent="0.25">
      <c r="Q94" s="33" t="str">
        <f t="shared" si="1"/>
        <v/>
      </c>
      <c r="R94" s="33" t="str">
        <f>IF(M94="","",IF(AND(M94&lt;&gt;'Tabelas auxiliares'!$B$239,M94&lt;&gt;'Tabelas auxiliares'!$B$240,M94&lt;&gt;'Tabelas auxiliares'!$C$239,M94&lt;&gt;'Tabelas auxiliares'!$C$240),"FOLHA DE PESSOAL",IF(Q94='Tabelas auxiliares'!$A$240,"CUSTEIO",IF(Q94='Tabelas auxiliares'!$A$239,"INVESTIMENTO","ERRO - VERIFICAR"))))</f>
        <v/>
      </c>
      <c r="S94" s="26"/>
      <c r="T94" s="26"/>
    </row>
    <row r="95" spans="1:22" x14ac:dyDescent="0.25">
      <c r="Q95" s="33" t="str">
        <f t="shared" si="1"/>
        <v/>
      </c>
      <c r="R95" s="33" t="str">
        <f>IF(M95="","",IF(AND(M95&lt;&gt;'Tabelas auxiliares'!$B$239,M95&lt;&gt;'Tabelas auxiliares'!$B$240,M95&lt;&gt;'Tabelas auxiliares'!$C$239,M95&lt;&gt;'Tabelas auxiliares'!$C$240),"FOLHA DE PESSOAL",IF(Q95='Tabelas auxiliares'!$A$240,"CUSTEIO",IF(Q95='Tabelas auxiliares'!$A$239,"INVESTIMENTO","ERRO - VERIFICAR"))))</f>
        <v/>
      </c>
      <c r="S95" s="26"/>
      <c r="T95" s="26"/>
    </row>
    <row r="96" spans="1:22" x14ac:dyDescent="0.25">
      <c r="Q96" s="33" t="str">
        <f t="shared" si="1"/>
        <v/>
      </c>
      <c r="R96" s="33" t="str">
        <f>IF(M96="","",IF(AND(M96&lt;&gt;'Tabelas auxiliares'!$B$239,M96&lt;&gt;'Tabelas auxiliares'!$B$240,M96&lt;&gt;'Tabelas auxiliares'!$C$239,M96&lt;&gt;'Tabelas auxiliares'!$C$240),"FOLHA DE PESSOAL",IF(Q96='Tabelas auxiliares'!$A$240,"CUSTEIO",IF(Q96='Tabelas auxiliares'!$A$239,"INVESTIMENTO","ERRO - VERIFICAR"))))</f>
        <v/>
      </c>
      <c r="S96" s="26"/>
      <c r="T96" s="26"/>
    </row>
    <row r="97" spans="17:22" x14ac:dyDescent="0.25">
      <c r="Q97" s="33" t="str">
        <f t="shared" si="1"/>
        <v/>
      </c>
      <c r="R97" s="33" t="str">
        <f>IF(M97="","",IF(AND(M97&lt;&gt;'Tabelas auxiliares'!$B$239,M97&lt;&gt;'Tabelas auxiliares'!$B$240,M97&lt;&gt;'Tabelas auxiliares'!$C$239,M97&lt;&gt;'Tabelas auxiliares'!$C$240),"FOLHA DE PESSOAL",IF(Q97='Tabelas auxiliares'!$A$240,"CUSTEIO",IF(Q97='Tabelas auxiliares'!$A$239,"INVESTIMENTO","ERRO - VERIFICAR"))))</f>
        <v/>
      </c>
      <c r="S97" s="26"/>
      <c r="T97" s="26"/>
    </row>
    <row r="98" spans="17:22" x14ac:dyDescent="0.25">
      <c r="Q98" s="33" t="str">
        <f t="shared" si="1"/>
        <v/>
      </c>
      <c r="R98" s="33" t="str">
        <f>IF(M98="","",IF(AND(M98&lt;&gt;'Tabelas auxiliares'!$B$239,M98&lt;&gt;'Tabelas auxiliares'!$B$240,M98&lt;&gt;'Tabelas auxiliares'!$C$239,M98&lt;&gt;'Tabelas auxiliares'!$C$240),"FOLHA DE PESSOAL",IF(Q98='Tabelas auxiliares'!$A$240,"CUSTEIO",IF(Q98='Tabelas auxiliares'!$A$239,"INVESTIMENTO","ERRO - VERIFICAR"))))</f>
        <v/>
      </c>
      <c r="S98" s="26"/>
      <c r="T98" s="26"/>
    </row>
    <row r="99" spans="17:22" x14ac:dyDescent="0.25">
      <c r="Q99" s="33" t="str">
        <f t="shared" si="1"/>
        <v/>
      </c>
      <c r="R99" s="33" t="str">
        <f>IF(M99="","",IF(AND(M99&lt;&gt;'Tabelas auxiliares'!$B$239,M99&lt;&gt;'Tabelas auxiliares'!$B$240,M99&lt;&gt;'Tabelas auxiliares'!$C$239,M99&lt;&gt;'Tabelas auxiliares'!$C$240),"FOLHA DE PESSOAL",IF(Q99='Tabelas auxiliares'!$A$240,"CUSTEIO",IF(Q99='Tabelas auxiliares'!$A$239,"INVESTIMENTO","ERRO - VERIFICAR"))))</f>
        <v/>
      </c>
      <c r="S99" s="26"/>
      <c r="T99" s="26"/>
    </row>
    <row r="100" spans="17:22" x14ac:dyDescent="0.25">
      <c r="Q100" s="33" t="str">
        <f t="shared" si="1"/>
        <v/>
      </c>
      <c r="R100" s="33" t="str">
        <f>IF(M100="","",IF(AND(M100&lt;&gt;'Tabelas auxiliares'!$B$239,M100&lt;&gt;'Tabelas auxiliares'!$B$240,M100&lt;&gt;'Tabelas auxiliares'!$C$239,M100&lt;&gt;'Tabelas auxiliares'!$C$240),"FOLHA DE PESSOAL",IF(Q100='Tabelas auxiliares'!$A$240,"CUSTEIO",IF(Q100='Tabelas auxiliares'!$A$239,"INVESTIMENTO","ERRO - VERIFICAR"))))</f>
        <v/>
      </c>
      <c r="S100" s="26"/>
      <c r="T100" s="26"/>
    </row>
    <row r="101" spans="17:22" x14ac:dyDescent="0.25">
      <c r="Q101" s="33" t="str">
        <f t="shared" si="1"/>
        <v/>
      </c>
      <c r="R101" s="33" t="str">
        <f>IF(M101="","",IF(AND(M101&lt;&gt;'Tabelas auxiliares'!$B$239,M101&lt;&gt;'Tabelas auxiliares'!$B$240,M101&lt;&gt;'Tabelas auxiliares'!$C$239,M101&lt;&gt;'Tabelas auxiliares'!$C$240),"FOLHA DE PESSOAL",IF(Q101='Tabelas auxiliares'!$A$240,"CUSTEIO",IF(Q101='Tabelas auxiliares'!$A$239,"INVESTIMENTO","ERRO - VERIFICAR"))))</f>
        <v/>
      </c>
      <c r="S101" s="26"/>
      <c r="T101" s="26"/>
    </row>
    <row r="102" spans="17:22" x14ac:dyDescent="0.25">
      <c r="Q102" s="33" t="str">
        <f t="shared" si="1"/>
        <v/>
      </c>
      <c r="R102" s="33" t="str">
        <f>IF(M102="","",IF(AND(M102&lt;&gt;'Tabelas auxiliares'!$B$239,M102&lt;&gt;'Tabelas auxiliares'!$B$240,M102&lt;&gt;'Tabelas auxiliares'!$C$239,M102&lt;&gt;'Tabelas auxiliares'!$C$240),"FOLHA DE PESSOAL",IF(Q102='Tabelas auxiliares'!$A$240,"CUSTEIO",IF(Q102='Tabelas auxiliares'!$A$239,"INVESTIMENTO","ERRO - VERIFICAR"))))</f>
        <v/>
      </c>
      <c r="S102" s="26"/>
      <c r="T102" s="26"/>
    </row>
    <row r="103" spans="17:22" x14ac:dyDescent="0.25">
      <c r="Q103" s="33" t="str">
        <f t="shared" si="1"/>
        <v/>
      </c>
      <c r="R103" s="33" t="str">
        <f>IF(M103="","",IF(AND(M103&lt;&gt;'Tabelas auxiliares'!$B$239,M103&lt;&gt;'Tabelas auxiliares'!$B$240,M103&lt;&gt;'Tabelas auxiliares'!$C$239,M103&lt;&gt;'Tabelas auxiliares'!$C$240),"FOLHA DE PESSOAL",IF(Q103='Tabelas auxiliares'!$A$240,"CUSTEIO",IF(Q103='Tabelas auxiliares'!$A$239,"INVESTIMENTO","ERRO - VERIFICAR"))))</f>
        <v/>
      </c>
      <c r="S103" s="26"/>
      <c r="T103" s="26"/>
    </row>
    <row r="104" spans="17:22" x14ac:dyDescent="0.25">
      <c r="Q104" s="33" t="str">
        <f t="shared" si="1"/>
        <v/>
      </c>
      <c r="R104" s="33" t="str">
        <f>IF(M104="","",IF(AND(M104&lt;&gt;'Tabelas auxiliares'!$B$239,M104&lt;&gt;'Tabelas auxiliares'!$B$240,M104&lt;&gt;'Tabelas auxiliares'!$C$239,M104&lt;&gt;'Tabelas auxiliares'!$C$240),"FOLHA DE PESSOAL",IF(Q104='Tabelas auxiliares'!$A$240,"CUSTEIO",IF(Q104='Tabelas auxiliares'!$A$239,"INVESTIMENTO","ERRO - VERIFICAR"))))</f>
        <v/>
      </c>
      <c r="S104" s="26"/>
      <c r="T104" s="26"/>
    </row>
    <row r="105" spans="17:22" x14ac:dyDescent="0.25">
      <c r="Q105" s="33" t="str">
        <f t="shared" si="1"/>
        <v/>
      </c>
      <c r="R105" s="33" t="str">
        <f>IF(M105="","",IF(AND(M105&lt;&gt;'Tabelas auxiliares'!$B$239,M105&lt;&gt;'Tabelas auxiliares'!$B$240,M105&lt;&gt;'Tabelas auxiliares'!$C$239,M105&lt;&gt;'Tabelas auxiliares'!$C$240),"FOLHA DE PESSOAL",IF(Q105='Tabelas auxiliares'!$A$240,"CUSTEIO",IF(Q105='Tabelas auxiliares'!$A$239,"INVESTIMENTO","ERRO - VERIFICAR"))))</f>
        <v/>
      </c>
      <c r="S105" s="26"/>
      <c r="T105" s="26"/>
    </row>
    <row r="106" spans="17:22" x14ac:dyDescent="0.25">
      <c r="Q106" s="33" t="str">
        <f t="shared" si="1"/>
        <v/>
      </c>
      <c r="R106" s="33" t="str">
        <f>IF(M106="","",IF(AND(M106&lt;&gt;'Tabelas auxiliares'!$B$239,M106&lt;&gt;'Tabelas auxiliares'!$B$240,M106&lt;&gt;'Tabelas auxiliares'!$C$239,M106&lt;&gt;'Tabelas auxiliares'!$C$240),"FOLHA DE PESSOAL",IF(Q106='Tabelas auxiliares'!$A$240,"CUSTEIO",IF(Q106='Tabelas auxiliares'!$A$239,"INVESTIMENTO","ERRO - VERIFICAR"))))</f>
        <v/>
      </c>
      <c r="S106" s="26"/>
      <c r="T106" s="26"/>
    </row>
    <row r="107" spans="17:22" x14ac:dyDescent="0.25">
      <c r="Q107" s="33" t="str">
        <f t="shared" si="1"/>
        <v/>
      </c>
      <c r="R107" s="33" t="str">
        <f>IF(M107="","",IF(AND(M107&lt;&gt;'Tabelas auxiliares'!$B$239,M107&lt;&gt;'Tabelas auxiliares'!$B$240,M107&lt;&gt;'Tabelas auxiliares'!$C$239,M107&lt;&gt;'Tabelas auxiliares'!$C$240),"FOLHA DE PESSOAL",IF(Q107='Tabelas auxiliares'!$A$240,"CUSTEIO",IF(Q107='Tabelas auxiliares'!$A$239,"INVESTIMENTO","ERRO - VERIFICAR"))))</f>
        <v/>
      </c>
      <c r="S107" s="26"/>
      <c r="T107" s="26"/>
    </row>
    <row r="108" spans="17:22" x14ac:dyDescent="0.25">
      <c r="Q108" s="33" t="str">
        <f t="shared" si="1"/>
        <v/>
      </c>
      <c r="R108" s="33" t="str">
        <f>IF(M108="","",IF(AND(M108&lt;&gt;'Tabelas auxiliares'!$B$239,M108&lt;&gt;'Tabelas auxiliares'!$B$240,M108&lt;&gt;'Tabelas auxiliares'!$C$239,M108&lt;&gt;'Tabelas auxiliares'!$C$240),"FOLHA DE PESSOAL",IF(Q108='Tabelas auxiliares'!$A$240,"CUSTEIO",IF(Q108='Tabelas auxiliares'!$A$239,"INVESTIMENTO","ERRO - VERIFICAR"))))</f>
        <v/>
      </c>
      <c r="S108" s="26"/>
      <c r="T108" s="26"/>
    </row>
    <row r="109" spans="17:22" x14ac:dyDescent="0.25">
      <c r="Q109" s="33" t="str">
        <f t="shared" si="1"/>
        <v/>
      </c>
      <c r="R109" s="33" t="str">
        <f>IF(M109="","",IF(AND(M109&lt;&gt;'Tabelas auxiliares'!$B$239,M109&lt;&gt;'Tabelas auxiliares'!$B$240,M109&lt;&gt;'Tabelas auxiliares'!$C$239,M109&lt;&gt;'Tabelas auxiliares'!$C$240),"FOLHA DE PESSOAL",IF(Q109='Tabelas auxiliares'!$A$240,"CUSTEIO",IF(Q109='Tabelas auxiliares'!$A$239,"INVESTIMENTO","ERRO - VERIFICAR"))))</f>
        <v/>
      </c>
      <c r="S109" s="26"/>
      <c r="T109" s="26"/>
    </row>
    <row r="110" spans="17:22" x14ac:dyDescent="0.25">
      <c r="Q110" s="33" t="str">
        <f t="shared" si="1"/>
        <v/>
      </c>
      <c r="R110" s="33" t="str">
        <f>IF(M110="","",IF(AND(M110&lt;&gt;'Tabelas auxiliares'!$B$239,M110&lt;&gt;'Tabelas auxiliares'!$B$240,M110&lt;&gt;'Tabelas auxiliares'!$C$239,M110&lt;&gt;'Tabelas auxiliares'!$C$240),"FOLHA DE PESSOAL",IF(Q110='Tabelas auxiliares'!$A$240,"CUSTEIO",IF(Q110='Tabelas auxiliares'!$A$239,"INVESTIMENTO","ERRO - VERIFICAR"))))</f>
        <v/>
      </c>
      <c r="S110" s="26"/>
      <c r="T110" s="26"/>
    </row>
    <row r="111" spans="17:22" x14ac:dyDescent="0.25">
      <c r="Q111" s="33" t="str">
        <f t="shared" si="1"/>
        <v/>
      </c>
      <c r="R111" s="33" t="str">
        <f>IF(M111="","",IF(AND(M111&lt;&gt;'Tabelas auxiliares'!$B$239,M111&lt;&gt;'Tabelas auxiliares'!$B$240,M111&lt;&gt;'Tabelas auxiliares'!$C$239,M111&lt;&gt;'Tabelas auxiliares'!$C$240),"FOLHA DE PESSOAL",IF(Q111='Tabelas auxiliares'!$A$240,"CUSTEIO",IF(Q111='Tabelas auxiliares'!$A$239,"INVESTIMENTO","ERRO - VERIFICAR"))))</f>
        <v/>
      </c>
      <c r="S111" s="26"/>
      <c r="V111" s="26"/>
    </row>
    <row r="112" spans="17:22" x14ac:dyDescent="0.25">
      <c r="Q112" s="33" t="str">
        <f t="shared" si="1"/>
        <v/>
      </c>
      <c r="R112" s="33" t="str">
        <f>IF(M112="","",IF(AND(M112&lt;&gt;'Tabelas auxiliares'!$B$239,M112&lt;&gt;'Tabelas auxiliares'!$B$240,M112&lt;&gt;'Tabelas auxiliares'!$C$239,M112&lt;&gt;'Tabelas auxiliares'!$C$240),"FOLHA DE PESSOAL",IF(Q112='Tabelas auxiliares'!$A$240,"CUSTEIO",IF(Q112='Tabelas auxiliares'!$A$239,"INVESTIMENTO","ERRO - VERIFICAR"))))</f>
        <v/>
      </c>
      <c r="S112" s="26"/>
      <c r="T112" s="26"/>
      <c r="V112" s="26"/>
    </row>
    <row r="113" spans="17:22" x14ac:dyDescent="0.25">
      <c r="Q113" s="33" t="str">
        <f t="shared" si="1"/>
        <v/>
      </c>
      <c r="R113" s="33" t="str">
        <f>IF(M113="","",IF(AND(M113&lt;&gt;'Tabelas auxiliares'!$B$239,M113&lt;&gt;'Tabelas auxiliares'!$B$240,M113&lt;&gt;'Tabelas auxiliares'!$C$239,M113&lt;&gt;'Tabelas auxiliares'!$C$240),"FOLHA DE PESSOAL",IF(Q113='Tabelas auxiliares'!$A$240,"CUSTEIO",IF(Q113='Tabelas auxiliares'!$A$239,"INVESTIMENTO","ERRO - VERIFICAR"))))</f>
        <v/>
      </c>
      <c r="S113" s="26"/>
      <c r="T113" s="26"/>
    </row>
    <row r="114" spans="17:22" x14ac:dyDescent="0.25">
      <c r="Q114" s="33" t="str">
        <f t="shared" si="1"/>
        <v/>
      </c>
      <c r="R114" s="33" t="str">
        <f>IF(M114="","",IF(AND(M114&lt;&gt;'Tabelas auxiliares'!$B$239,M114&lt;&gt;'Tabelas auxiliares'!$B$240,M114&lt;&gt;'Tabelas auxiliares'!$C$239,M114&lt;&gt;'Tabelas auxiliares'!$C$240),"FOLHA DE PESSOAL",IF(Q114='Tabelas auxiliares'!$A$240,"CUSTEIO",IF(Q114='Tabelas auxiliares'!$A$239,"INVESTIMENTO","ERRO - VERIFICAR"))))</f>
        <v/>
      </c>
      <c r="S114" s="26"/>
      <c r="T114" s="26"/>
    </row>
    <row r="115" spans="17:22" x14ac:dyDescent="0.25">
      <c r="Q115" s="33" t="str">
        <f t="shared" si="1"/>
        <v/>
      </c>
      <c r="R115" s="33" t="str">
        <f>IF(M115="","",IF(AND(M115&lt;&gt;'Tabelas auxiliares'!$B$239,M115&lt;&gt;'Tabelas auxiliares'!$B$240,M115&lt;&gt;'Tabelas auxiliares'!$C$239,M115&lt;&gt;'Tabelas auxiliares'!$C$240),"FOLHA DE PESSOAL",IF(Q115='Tabelas auxiliares'!$A$240,"CUSTEIO",IF(Q115='Tabelas auxiliares'!$A$239,"INVESTIMENTO","ERRO - VERIFICAR"))))</f>
        <v/>
      </c>
      <c r="S115" s="26"/>
      <c r="T115" s="26"/>
    </row>
    <row r="116" spans="17:22" x14ac:dyDescent="0.25">
      <c r="Q116" s="33" t="str">
        <f t="shared" si="1"/>
        <v/>
      </c>
      <c r="R116" s="33" t="str">
        <f>IF(M116="","",IF(AND(M116&lt;&gt;'Tabelas auxiliares'!$B$239,M116&lt;&gt;'Tabelas auxiliares'!$B$240,M116&lt;&gt;'Tabelas auxiliares'!$C$239,M116&lt;&gt;'Tabelas auxiliares'!$C$240),"FOLHA DE PESSOAL",IF(Q116='Tabelas auxiliares'!$A$240,"CUSTEIO",IF(Q116='Tabelas auxiliares'!$A$239,"INVESTIMENTO","ERRO - VERIFICAR"))))</f>
        <v/>
      </c>
      <c r="S116" s="26"/>
      <c r="T116" s="26"/>
    </row>
    <row r="117" spans="17:22" x14ac:dyDescent="0.25">
      <c r="Q117" s="33" t="str">
        <f t="shared" si="1"/>
        <v/>
      </c>
      <c r="R117" s="33" t="str">
        <f>IF(M117="","",IF(AND(M117&lt;&gt;'Tabelas auxiliares'!$B$239,M117&lt;&gt;'Tabelas auxiliares'!$B$240,M117&lt;&gt;'Tabelas auxiliares'!$C$239,M117&lt;&gt;'Tabelas auxiliares'!$C$240),"FOLHA DE PESSOAL",IF(Q117='Tabelas auxiliares'!$A$240,"CUSTEIO",IF(Q117='Tabelas auxiliares'!$A$239,"INVESTIMENTO","ERRO - VERIFICAR"))))</f>
        <v/>
      </c>
      <c r="S117" s="26"/>
      <c r="T117" s="26"/>
    </row>
    <row r="118" spans="17:22" x14ac:dyDescent="0.25">
      <c r="Q118" s="33" t="str">
        <f t="shared" si="1"/>
        <v/>
      </c>
      <c r="R118" s="33" t="str">
        <f>IF(M118="","",IF(AND(M118&lt;&gt;'Tabelas auxiliares'!$B$239,M118&lt;&gt;'Tabelas auxiliares'!$B$240,M118&lt;&gt;'Tabelas auxiliares'!$C$239,M118&lt;&gt;'Tabelas auxiliares'!$C$240),"FOLHA DE PESSOAL",IF(Q118='Tabelas auxiliares'!$A$240,"CUSTEIO",IF(Q118='Tabelas auxiliares'!$A$239,"INVESTIMENTO","ERRO - VERIFICAR"))))</f>
        <v/>
      </c>
      <c r="S118" s="26"/>
      <c r="T118" s="26"/>
    </row>
    <row r="119" spans="17:22" x14ac:dyDescent="0.25">
      <c r="Q119" s="33" t="str">
        <f t="shared" si="1"/>
        <v/>
      </c>
      <c r="R119" s="33" t="str">
        <f>IF(M119="","",IF(AND(M119&lt;&gt;'Tabelas auxiliares'!$B$239,M119&lt;&gt;'Tabelas auxiliares'!$B$240,M119&lt;&gt;'Tabelas auxiliares'!$C$239,M119&lt;&gt;'Tabelas auxiliares'!$C$240),"FOLHA DE PESSOAL",IF(Q119='Tabelas auxiliares'!$A$240,"CUSTEIO",IF(Q119='Tabelas auxiliares'!$A$239,"INVESTIMENTO","ERRO - VERIFICAR"))))</f>
        <v/>
      </c>
      <c r="S119" s="26"/>
      <c r="V119" s="26"/>
    </row>
    <row r="120" spans="17:22" x14ac:dyDescent="0.25">
      <c r="Q120" s="33" t="str">
        <f t="shared" si="1"/>
        <v/>
      </c>
      <c r="R120" s="33" t="str">
        <f>IF(M120="","",IF(AND(M120&lt;&gt;'Tabelas auxiliares'!$B$239,M120&lt;&gt;'Tabelas auxiliares'!$B$240,M120&lt;&gt;'Tabelas auxiliares'!$C$239,M120&lt;&gt;'Tabelas auxiliares'!$C$240),"FOLHA DE PESSOAL",IF(Q120='Tabelas auxiliares'!$A$240,"CUSTEIO",IF(Q120='Tabelas auxiliares'!$A$239,"INVESTIMENTO","ERRO - VERIFICAR"))))</f>
        <v/>
      </c>
      <c r="S120" s="26"/>
      <c r="T120" s="26"/>
    </row>
    <row r="121" spans="17:22" x14ac:dyDescent="0.25">
      <c r="Q121" s="33" t="str">
        <f t="shared" si="1"/>
        <v/>
      </c>
      <c r="R121" s="33" t="str">
        <f>IF(M121="","",IF(AND(M121&lt;&gt;'Tabelas auxiliares'!$B$239,M121&lt;&gt;'Tabelas auxiliares'!$B$240,M121&lt;&gt;'Tabelas auxiliares'!$C$239,M121&lt;&gt;'Tabelas auxiliares'!$C$240),"FOLHA DE PESSOAL",IF(Q121='Tabelas auxiliares'!$A$240,"CUSTEIO",IF(Q121='Tabelas auxiliares'!$A$239,"INVESTIMENTO","ERRO - VERIFICAR"))))</f>
        <v/>
      </c>
      <c r="S121" s="26"/>
      <c r="T121" s="26"/>
    </row>
    <row r="122" spans="17:22" x14ac:dyDescent="0.25">
      <c r="Q122" s="33" t="str">
        <f t="shared" si="1"/>
        <v/>
      </c>
      <c r="R122" s="33" t="str">
        <f>IF(M122="","",IF(AND(M122&lt;&gt;'Tabelas auxiliares'!$B$239,M122&lt;&gt;'Tabelas auxiliares'!$B$240,M122&lt;&gt;'Tabelas auxiliares'!$C$239,M122&lt;&gt;'Tabelas auxiliares'!$C$240),"FOLHA DE PESSOAL",IF(Q122='Tabelas auxiliares'!$A$240,"CUSTEIO",IF(Q122='Tabelas auxiliares'!$A$239,"INVESTIMENTO","ERRO - VERIFICAR"))))</f>
        <v/>
      </c>
      <c r="S122" s="26"/>
      <c r="T122" s="26"/>
    </row>
    <row r="123" spans="17:22" x14ac:dyDescent="0.25">
      <c r="Q123" s="33" t="str">
        <f t="shared" si="1"/>
        <v/>
      </c>
      <c r="R123" s="33" t="str">
        <f>IF(M123="","",IF(AND(M123&lt;&gt;'Tabelas auxiliares'!$B$239,M123&lt;&gt;'Tabelas auxiliares'!$B$240,M123&lt;&gt;'Tabelas auxiliares'!$C$239,M123&lt;&gt;'Tabelas auxiliares'!$C$240),"FOLHA DE PESSOAL",IF(Q123='Tabelas auxiliares'!$A$240,"CUSTEIO",IF(Q123='Tabelas auxiliares'!$A$239,"INVESTIMENTO","ERRO - VERIFICAR"))))</f>
        <v/>
      </c>
      <c r="S123" s="26"/>
      <c r="T123" s="26"/>
    </row>
    <row r="124" spans="17:22" x14ac:dyDescent="0.25">
      <c r="Q124" s="33" t="str">
        <f t="shared" si="1"/>
        <v/>
      </c>
      <c r="R124" s="33" t="str">
        <f>IF(M124="","",IF(AND(M124&lt;&gt;'Tabelas auxiliares'!$B$239,M124&lt;&gt;'Tabelas auxiliares'!$B$240,M124&lt;&gt;'Tabelas auxiliares'!$C$239,M124&lt;&gt;'Tabelas auxiliares'!$C$240),"FOLHA DE PESSOAL",IF(Q124='Tabelas auxiliares'!$A$240,"CUSTEIO",IF(Q124='Tabelas auxiliares'!$A$239,"INVESTIMENTO","ERRO - VERIFICAR"))))</f>
        <v/>
      </c>
      <c r="S124" s="26"/>
      <c r="T124" s="26"/>
      <c r="V124" s="26"/>
    </row>
    <row r="125" spans="17:22" x14ac:dyDescent="0.25">
      <c r="Q125" s="33" t="str">
        <f t="shared" si="1"/>
        <v/>
      </c>
      <c r="R125" s="33" t="str">
        <f>IF(M125="","",IF(AND(M125&lt;&gt;'Tabelas auxiliares'!$B$239,M125&lt;&gt;'Tabelas auxiliares'!$B$240,M125&lt;&gt;'Tabelas auxiliares'!$C$239,M125&lt;&gt;'Tabelas auxiliares'!$C$240),"FOLHA DE PESSOAL",IF(Q125='Tabelas auxiliares'!$A$240,"CUSTEIO",IF(Q125='Tabelas auxiliares'!$A$239,"INVESTIMENTO","ERRO - VERIFICAR"))))</f>
        <v/>
      </c>
      <c r="S125" s="26"/>
      <c r="T125" s="26"/>
      <c r="V125" s="26"/>
    </row>
    <row r="126" spans="17:22" x14ac:dyDescent="0.25">
      <c r="Q126" s="33" t="str">
        <f t="shared" si="1"/>
        <v/>
      </c>
      <c r="R126" s="33" t="str">
        <f>IF(M126="","",IF(AND(M126&lt;&gt;'Tabelas auxiliares'!$B$239,M126&lt;&gt;'Tabelas auxiliares'!$B$240,M126&lt;&gt;'Tabelas auxiliares'!$C$239,M126&lt;&gt;'Tabelas auxiliares'!$C$240),"FOLHA DE PESSOAL",IF(Q126='Tabelas auxiliares'!$A$240,"CUSTEIO",IF(Q126='Tabelas auxiliares'!$A$239,"INVESTIMENTO","ERRO - VERIFICAR"))))</f>
        <v/>
      </c>
      <c r="S126" s="26"/>
      <c r="T126" s="26"/>
    </row>
    <row r="127" spans="17:22" x14ac:dyDescent="0.25">
      <c r="Q127" s="33" t="str">
        <f t="shared" si="1"/>
        <v/>
      </c>
      <c r="R127" s="33" t="str">
        <f>IF(M127="","",IF(AND(M127&lt;&gt;'Tabelas auxiliares'!$B$239,M127&lt;&gt;'Tabelas auxiliares'!$B$240,M127&lt;&gt;'Tabelas auxiliares'!$C$239,M127&lt;&gt;'Tabelas auxiliares'!$C$240),"FOLHA DE PESSOAL",IF(Q127='Tabelas auxiliares'!$A$240,"CUSTEIO",IF(Q127='Tabelas auxiliares'!$A$239,"INVESTIMENTO","ERRO - VERIFICAR"))))</f>
        <v/>
      </c>
      <c r="S127" s="26"/>
      <c r="V127" s="26"/>
    </row>
    <row r="128" spans="17:22" x14ac:dyDescent="0.25">
      <c r="Q128" s="33" t="str">
        <f t="shared" si="1"/>
        <v/>
      </c>
      <c r="R128" s="33" t="str">
        <f>IF(M128="","",IF(AND(M128&lt;&gt;'Tabelas auxiliares'!$B$239,M128&lt;&gt;'Tabelas auxiliares'!$B$240,M128&lt;&gt;'Tabelas auxiliares'!$C$239,M128&lt;&gt;'Tabelas auxiliares'!$C$240),"FOLHA DE PESSOAL",IF(Q128='Tabelas auxiliares'!$A$240,"CUSTEIO",IF(Q128='Tabelas auxiliares'!$A$239,"INVESTIMENTO","ERRO - VERIFICAR"))))</f>
        <v/>
      </c>
      <c r="S128" s="26"/>
      <c r="T128" s="26"/>
    </row>
    <row r="129" spans="17:22" x14ac:dyDescent="0.25">
      <c r="Q129" s="33" t="str">
        <f t="shared" si="1"/>
        <v/>
      </c>
      <c r="R129" s="33" t="str">
        <f>IF(M129="","",IF(AND(M129&lt;&gt;'Tabelas auxiliares'!$B$239,M129&lt;&gt;'Tabelas auxiliares'!$B$240,M129&lt;&gt;'Tabelas auxiliares'!$C$239,M129&lt;&gt;'Tabelas auxiliares'!$C$240),"FOLHA DE PESSOAL",IF(Q129='Tabelas auxiliares'!$A$240,"CUSTEIO",IF(Q129='Tabelas auxiliares'!$A$239,"INVESTIMENTO","ERRO - VERIFICAR"))))</f>
        <v/>
      </c>
      <c r="S129" s="26"/>
      <c r="V129" s="26"/>
    </row>
    <row r="130" spans="17:22" x14ac:dyDescent="0.25">
      <c r="Q130" s="33" t="str">
        <f t="shared" si="1"/>
        <v/>
      </c>
      <c r="R130" s="33" t="str">
        <f>IF(M130="","",IF(AND(M130&lt;&gt;'Tabelas auxiliares'!$B$239,M130&lt;&gt;'Tabelas auxiliares'!$B$240,M130&lt;&gt;'Tabelas auxiliares'!$C$239,M130&lt;&gt;'Tabelas auxiliares'!$C$240),"FOLHA DE PESSOAL",IF(Q130='Tabelas auxiliares'!$A$240,"CUSTEIO",IF(Q130='Tabelas auxiliares'!$A$239,"INVESTIMENTO","ERRO - VERIFICAR"))))</f>
        <v/>
      </c>
      <c r="S130" s="26"/>
      <c r="T130" s="26"/>
    </row>
    <row r="131" spans="17:22" x14ac:dyDescent="0.25">
      <c r="Q131" s="33" t="str">
        <f t="shared" si="1"/>
        <v/>
      </c>
      <c r="R131" s="33" t="str">
        <f>IF(M131="","",IF(AND(M131&lt;&gt;'Tabelas auxiliares'!$B$239,M131&lt;&gt;'Tabelas auxiliares'!$B$240,M131&lt;&gt;'Tabelas auxiliares'!$C$239,M131&lt;&gt;'Tabelas auxiliares'!$C$240),"FOLHA DE PESSOAL",IF(Q131='Tabelas auxiliares'!$A$240,"CUSTEIO",IF(Q131='Tabelas auxiliares'!$A$239,"INVESTIMENTO","ERRO - VERIFICAR"))))</f>
        <v/>
      </c>
      <c r="S131" s="26"/>
      <c r="T131" s="26"/>
    </row>
    <row r="132" spans="17:22" x14ac:dyDescent="0.25">
      <c r="Q132" s="33" t="str">
        <f t="shared" si="1"/>
        <v/>
      </c>
      <c r="R132" s="33" t="str">
        <f>IF(M132="","",IF(AND(M132&lt;&gt;'Tabelas auxiliares'!$B$239,M132&lt;&gt;'Tabelas auxiliares'!$B$240,M132&lt;&gt;'Tabelas auxiliares'!$C$239,M132&lt;&gt;'Tabelas auxiliares'!$C$240),"FOLHA DE PESSOAL",IF(Q132='Tabelas auxiliares'!$A$240,"CUSTEIO",IF(Q132='Tabelas auxiliares'!$A$239,"INVESTIMENTO","ERRO - VERIFICAR"))))</f>
        <v/>
      </c>
      <c r="S132" s="26"/>
      <c r="V132" s="26"/>
    </row>
    <row r="133" spans="17:22" x14ac:dyDescent="0.25">
      <c r="Q133" s="33" t="str">
        <f t="shared" ref="Q133:Q196" si="2">LEFT(O133,1)</f>
        <v/>
      </c>
      <c r="R133" s="33" t="str">
        <f>IF(M133="","",IF(AND(M133&lt;&gt;'Tabelas auxiliares'!$B$239,M133&lt;&gt;'Tabelas auxiliares'!$B$240,M133&lt;&gt;'Tabelas auxiliares'!$C$239,M133&lt;&gt;'Tabelas auxiliares'!$C$240),"FOLHA DE PESSOAL",IF(Q133='Tabelas auxiliares'!$A$240,"CUSTEIO",IF(Q133='Tabelas auxiliares'!$A$239,"INVESTIMENTO","ERRO - VERIFICAR"))))</f>
        <v/>
      </c>
      <c r="S133" s="26"/>
    </row>
    <row r="134" spans="17:22" x14ac:dyDescent="0.25">
      <c r="Q134" s="33" t="str">
        <f t="shared" si="2"/>
        <v/>
      </c>
      <c r="R134" s="33" t="str">
        <f>IF(M134="","",IF(AND(M134&lt;&gt;'Tabelas auxiliares'!$B$239,M134&lt;&gt;'Tabelas auxiliares'!$B$240,M134&lt;&gt;'Tabelas auxiliares'!$C$239,M134&lt;&gt;'Tabelas auxiliares'!$C$240),"FOLHA DE PESSOAL",IF(Q134='Tabelas auxiliares'!$A$240,"CUSTEIO",IF(Q134='Tabelas auxiliares'!$A$239,"INVESTIMENTO","ERRO - VERIFICAR"))))</f>
        <v/>
      </c>
      <c r="S134" s="26"/>
      <c r="T134" s="26"/>
    </row>
    <row r="135" spans="17:22" x14ac:dyDescent="0.25">
      <c r="Q135" s="33" t="str">
        <f t="shared" si="2"/>
        <v/>
      </c>
      <c r="R135" s="33" t="str">
        <f>IF(M135="","",IF(AND(M135&lt;&gt;'Tabelas auxiliares'!$B$239,M135&lt;&gt;'Tabelas auxiliares'!$B$240,M135&lt;&gt;'Tabelas auxiliares'!$C$239,M135&lt;&gt;'Tabelas auxiliares'!$C$240),"FOLHA DE PESSOAL",IF(Q135='Tabelas auxiliares'!$A$240,"CUSTEIO",IF(Q135='Tabelas auxiliares'!$A$239,"INVESTIMENTO","ERRO - VERIFICAR"))))</f>
        <v/>
      </c>
      <c r="S135" s="26"/>
      <c r="T135" s="26"/>
      <c r="V135" s="26"/>
    </row>
    <row r="136" spans="17:22" x14ac:dyDescent="0.25">
      <c r="Q136" s="33" t="str">
        <f t="shared" si="2"/>
        <v/>
      </c>
      <c r="R136" s="33" t="str">
        <f>IF(M136="","",IF(AND(M136&lt;&gt;'Tabelas auxiliares'!$B$239,M136&lt;&gt;'Tabelas auxiliares'!$B$240,M136&lt;&gt;'Tabelas auxiliares'!$C$239,M136&lt;&gt;'Tabelas auxiliares'!$C$240),"FOLHA DE PESSOAL",IF(Q136='Tabelas auxiliares'!$A$240,"CUSTEIO",IF(Q136='Tabelas auxiliares'!$A$239,"INVESTIMENTO","ERRO - VERIFICAR"))))</f>
        <v/>
      </c>
      <c r="S136" s="26"/>
      <c r="V136" s="26"/>
    </row>
    <row r="137" spans="17:22" x14ac:dyDescent="0.25">
      <c r="Q137" s="33" t="str">
        <f t="shared" si="2"/>
        <v/>
      </c>
      <c r="R137" s="33" t="str">
        <f>IF(M137="","",IF(AND(M137&lt;&gt;'Tabelas auxiliares'!$B$239,M137&lt;&gt;'Tabelas auxiliares'!$B$240,M137&lt;&gt;'Tabelas auxiliares'!$C$239,M137&lt;&gt;'Tabelas auxiliares'!$C$240),"FOLHA DE PESSOAL",IF(Q137='Tabelas auxiliares'!$A$240,"CUSTEIO",IF(Q137='Tabelas auxiliares'!$A$239,"INVESTIMENTO","ERRO - VERIFICAR"))))</f>
        <v/>
      </c>
      <c r="S137" s="26"/>
      <c r="T137" s="26"/>
      <c r="V137" s="26"/>
    </row>
    <row r="138" spans="17:22" x14ac:dyDescent="0.25">
      <c r="Q138" s="33" t="str">
        <f t="shared" si="2"/>
        <v/>
      </c>
      <c r="R138" s="33" t="str">
        <f>IF(M138="","",IF(AND(M138&lt;&gt;'Tabelas auxiliares'!$B$239,M138&lt;&gt;'Tabelas auxiliares'!$B$240,M138&lt;&gt;'Tabelas auxiliares'!$C$239,M138&lt;&gt;'Tabelas auxiliares'!$C$240),"FOLHA DE PESSOAL",IF(Q138='Tabelas auxiliares'!$A$240,"CUSTEIO",IF(Q138='Tabelas auxiliares'!$A$239,"INVESTIMENTO","ERRO - VERIFICAR"))))</f>
        <v/>
      </c>
      <c r="S138" s="26"/>
      <c r="T138" s="26"/>
      <c r="V138" s="26"/>
    </row>
    <row r="139" spans="17:22" x14ac:dyDescent="0.25">
      <c r="Q139" s="33" t="str">
        <f t="shared" si="2"/>
        <v/>
      </c>
      <c r="R139" s="33" t="str">
        <f>IF(M139="","",IF(AND(M139&lt;&gt;'Tabelas auxiliares'!$B$239,M139&lt;&gt;'Tabelas auxiliares'!$B$240,M139&lt;&gt;'Tabelas auxiliares'!$C$239,M139&lt;&gt;'Tabelas auxiliares'!$C$240),"FOLHA DE PESSOAL",IF(Q139='Tabelas auxiliares'!$A$240,"CUSTEIO",IF(Q139='Tabelas auxiliares'!$A$239,"INVESTIMENTO","ERRO - VERIFICAR"))))</f>
        <v/>
      </c>
      <c r="S139" s="26"/>
      <c r="T139" s="26"/>
    </row>
    <row r="140" spans="17:22" x14ac:dyDescent="0.25">
      <c r="Q140" s="33" t="str">
        <f t="shared" si="2"/>
        <v/>
      </c>
      <c r="R140" s="33" t="str">
        <f>IF(M140="","",IF(AND(M140&lt;&gt;'Tabelas auxiliares'!$B$239,M140&lt;&gt;'Tabelas auxiliares'!$B$240,M140&lt;&gt;'Tabelas auxiliares'!$C$239,M140&lt;&gt;'Tabelas auxiliares'!$C$240),"FOLHA DE PESSOAL",IF(Q140='Tabelas auxiliares'!$A$240,"CUSTEIO",IF(Q140='Tabelas auxiliares'!$A$239,"INVESTIMENTO","ERRO - VERIFICAR"))))</f>
        <v/>
      </c>
      <c r="S140" s="26"/>
      <c r="T140" s="26"/>
    </row>
    <row r="141" spans="17:22" x14ac:dyDescent="0.25">
      <c r="Q141" s="33" t="str">
        <f t="shared" si="2"/>
        <v/>
      </c>
      <c r="R141" s="33" t="str">
        <f>IF(M141="","",IF(AND(M141&lt;&gt;'Tabelas auxiliares'!$B$239,M141&lt;&gt;'Tabelas auxiliares'!$B$240,M141&lt;&gt;'Tabelas auxiliares'!$C$239,M141&lt;&gt;'Tabelas auxiliares'!$C$240),"FOLHA DE PESSOAL",IF(Q141='Tabelas auxiliares'!$A$240,"CUSTEIO",IF(Q141='Tabelas auxiliares'!$A$239,"INVESTIMENTO","ERRO - VERIFICAR"))))</f>
        <v/>
      </c>
      <c r="S141" s="26"/>
      <c r="T141" s="26"/>
    </row>
    <row r="142" spans="17:22" x14ac:dyDescent="0.25">
      <c r="Q142" s="33" t="str">
        <f t="shared" si="2"/>
        <v/>
      </c>
      <c r="R142" s="33" t="str">
        <f>IF(M142="","",IF(AND(M142&lt;&gt;'Tabelas auxiliares'!$B$239,M142&lt;&gt;'Tabelas auxiliares'!$B$240,M142&lt;&gt;'Tabelas auxiliares'!$C$239,M142&lt;&gt;'Tabelas auxiliares'!$C$240),"FOLHA DE PESSOAL",IF(Q142='Tabelas auxiliares'!$A$240,"CUSTEIO",IF(Q142='Tabelas auxiliares'!$A$239,"INVESTIMENTO","ERRO - VERIFICAR"))))</f>
        <v/>
      </c>
      <c r="S142" s="26"/>
      <c r="T142" s="26"/>
    </row>
    <row r="143" spans="17:22" x14ac:dyDescent="0.25">
      <c r="Q143" s="33" t="str">
        <f t="shared" si="2"/>
        <v/>
      </c>
      <c r="R143" s="33" t="str">
        <f>IF(M143="","",IF(AND(M143&lt;&gt;'Tabelas auxiliares'!$B$239,M143&lt;&gt;'Tabelas auxiliares'!$B$240,M143&lt;&gt;'Tabelas auxiliares'!$C$239,M143&lt;&gt;'Tabelas auxiliares'!$C$240),"FOLHA DE PESSOAL",IF(Q143='Tabelas auxiliares'!$A$240,"CUSTEIO",IF(Q143='Tabelas auxiliares'!$A$239,"INVESTIMENTO","ERRO - VERIFICAR"))))</f>
        <v/>
      </c>
      <c r="S143" s="26"/>
      <c r="V143" s="26"/>
    </row>
    <row r="144" spans="17:22" x14ac:dyDescent="0.25">
      <c r="Q144" s="33" t="str">
        <f t="shared" si="2"/>
        <v/>
      </c>
      <c r="R144" s="33" t="str">
        <f>IF(M144="","",IF(AND(M144&lt;&gt;'Tabelas auxiliares'!$B$239,M144&lt;&gt;'Tabelas auxiliares'!$B$240,M144&lt;&gt;'Tabelas auxiliares'!$C$239,M144&lt;&gt;'Tabelas auxiliares'!$C$240),"FOLHA DE PESSOAL",IF(Q144='Tabelas auxiliares'!$A$240,"CUSTEIO",IF(Q144='Tabelas auxiliares'!$A$239,"INVESTIMENTO","ERRO - VERIFICAR"))))</f>
        <v/>
      </c>
      <c r="S144" s="26"/>
      <c r="T144" s="26"/>
    </row>
    <row r="145" spans="17:22" x14ac:dyDescent="0.25">
      <c r="Q145" s="33" t="str">
        <f t="shared" si="2"/>
        <v/>
      </c>
      <c r="R145" s="33" t="str">
        <f>IF(M145="","",IF(AND(M145&lt;&gt;'Tabelas auxiliares'!$B$239,M145&lt;&gt;'Tabelas auxiliares'!$B$240,M145&lt;&gt;'Tabelas auxiliares'!$C$239,M145&lt;&gt;'Tabelas auxiliares'!$C$240),"FOLHA DE PESSOAL",IF(Q145='Tabelas auxiliares'!$A$240,"CUSTEIO",IF(Q145='Tabelas auxiliares'!$A$239,"INVESTIMENTO","ERRO - VERIFICAR"))))</f>
        <v/>
      </c>
      <c r="S145" s="26"/>
      <c r="T145" s="26"/>
    </row>
    <row r="146" spans="17:22" x14ac:dyDescent="0.25">
      <c r="Q146" s="33" t="str">
        <f t="shared" si="2"/>
        <v/>
      </c>
      <c r="R146" s="33" t="str">
        <f>IF(M146="","",IF(AND(M146&lt;&gt;'Tabelas auxiliares'!$B$239,M146&lt;&gt;'Tabelas auxiliares'!$B$240,M146&lt;&gt;'Tabelas auxiliares'!$C$239,M146&lt;&gt;'Tabelas auxiliares'!$C$240),"FOLHA DE PESSOAL",IF(Q146='Tabelas auxiliares'!$A$240,"CUSTEIO",IF(Q146='Tabelas auxiliares'!$A$239,"INVESTIMENTO","ERRO - VERIFICAR"))))</f>
        <v/>
      </c>
      <c r="S146" s="26"/>
      <c r="V146" s="26"/>
    </row>
    <row r="147" spans="17:22" x14ac:dyDescent="0.25">
      <c r="Q147" s="33" t="str">
        <f t="shared" si="2"/>
        <v/>
      </c>
      <c r="R147" s="33" t="str">
        <f>IF(M147="","",IF(AND(M147&lt;&gt;'Tabelas auxiliares'!$B$239,M147&lt;&gt;'Tabelas auxiliares'!$B$240,M147&lt;&gt;'Tabelas auxiliares'!$C$239,M147&lt;&gt;'Tabelas auxiliares'!$C$240),"FOLHA DE PESSOAL",IF(Q147='Tabelas auxiliares'!$A$240,"CUSTEIO",IF(Q147='Tabelas auxiliares'!$A$239,"INVESTIMENTO","ERRO - VERIFICAR"))))</f>
        <v/>
      </c>
      <c r="S147" s="26"/>
      <c r="V147" s="26"/>
    </row>
    <row r="148" spans="17:22" x14ac:dyDescent="0.25">
      <c r="Q148" s="33" t="str">
        <f t="shared" si="2"/>
        <v/>
      </c>
      <c r="R148" s="33" t="str">
        <f>IF(M148="","",IF(AND(M148&lt;&gt;'Tabelas auxiliares'!$B$239,M148&lt;&gt;'Tabelas auxiliares'!$B$240,M148&lt;&gt;'Tabelas auxiliares'!$C$239,M148&lt;&gt;'Tabelas auxiliares'!$C$240),"FOLHA DE PESSOAL",IF(Q148='Tabelas auxiliares'!$A$240,"CUSTEIO",IF(Q148='Tabelas auxiliares'!$A$239,"INVESTIMENTO","ERRO - VERIFICAR"))))</f>
        <v/>
      </c>
      <c r="S148" s="26"/>
      <c r="T148" s="26"/>
    </row>
    <row r="149" spans="17:22" x14ac:dyDescent="0.25">
      <c r="Q149" s="33" t="str">
        <f t="shared" si="2"/>
        <v/>
      </c>
      <c r="R149" s="33" t="str">
        <f>IF(M149="","",IF(AND(M149&lt;&gt;'Tabelas auxiliares'!$B$239,M149&lt;&gt;'Tabelas auxiliares'!$B$240,M149&lt;&gt;'Tabelas auxiliares'!$C$239,M149&lt;&gt;'Tabelas auxiliares'!$C$240),"FOLHA DE PESSOAL",IF(Q149='Tabelas auxiliares'!$A$240,"CUSTEIO",IF(Q149='Tabelas auxiliares'!$A$239,"INVESTIMENTO","ERRO - VERIFICAR"))))</f>
        <v/>
      </c>
      <c r="S149" s="26"/>
      <c r="T149" s="26"/>
    </row>
    <row r="150" spans="17:22" x14ac:dyDescent="0.25">
      <c r="Q150" s="33" t="str">
        <f t="shared" si="2"/>
        <v/>
      </c>
      <c r="R150" s="33" t="str">
        <f>IF(M150="","",IF(AND(M150&lt;&gt;'Tabelas auxiliares'!$B$239,M150&lt;&gt;'Tabelas auxiliares'!$B$240,M150&lt;&gt;'Tabelas auxiliares'!$C$239,M150&lt;&gt;'Tabelas auxiliares'!$C$240),"FOLHA DE PESSOAL",IF(Q150='Tabelas auxiliares'!$A$240,"CUSTEIO",IF(Q150='Tabelas auxiliares'!$A$239,"INVESTIMENTO","ERRO - VERIFICAR"))))</f>
        <v/>
      </c>
      <c r="S150" s="26"/>
      <c r="T150" s="26"/>
    </row>
    <row r="151" spans="17:22" x14ac:dyDescent="0.25">
      <c r="Q151" s="33" t="str">
        <f t="shared" si="2"/>
        <v/>
      </c>
      <c r="R151" s="33" t="str">
        <f>IF(M151="","",IF(AND(M151&lt;&gt;'Tabelas auxiliares'!$B$239,M151&lt;&gt;'Tabelas auxiliares'!$B$240,M151&lt;&gt;'Tabelas auxiliares'!$C$239,M151&lt;&gt;'Tabelas auxiliares'!$C$240),"FOLHA DE PESSOAL",IF(Q151='Tabelas auxiliares'!$A$240,"CUSTEIO",IF(Q151='Tabelas auxiliares'!$A$239,"INVESTIMENTO","ERRO - VERIFICAR"))))</f>
        <v/>
      </c>
      <c r="S151" s="26"/>
      <c r="T151" s="26"/>
    </row>
    <row r="152" spans="17:22" x14ac:dyDescent="0.25">
      <c r="Q152" s="33" t="str">
        <f t="shared" si="2"/>
        <v/>
      </c>
      <c r="R152" s="33" t="str">
        <f>IF(M152="","",IF(AND(M152&lt;&gt;'Tabelas auxiliares'!$B$239,M152&lt;&gt;'Tabelas auxiliares'!$B$240,M152&lt;&gt;'Tabelas auxiliares'!$C$239,M152&lt;&gt;'Tabelas auxiliares'!$C$240),"FOLHA DE PESSOAL",IF(Q152='Tabelas auxiliares'!$A$240,"CUSTEIO",IF(Q152='Tabelas auxiliares'!$A$239,"INVESTIMENTO","ERRO - VERIFICAR"))))</f>
        <v/>
      </c>
      <c r="S152" s="26"/>
      <c r="T152" s="26"/>
      <c r="V152" s="26"/>
    </row>
    <row r="153" spans="17:22" x14ac:dyDescent="0.25">
      <c r="Q153" s="33" t="str">
        <f t="shared" si="2"/>
        <v/>
      </c>
      <c r="R153" s="33" t="str">
        <f>IF(M153="","",IF(AND(M153&lt;&gt;'Tabelas auxiliares'!$B$239,M153&lt;&gt;'Tabelas auxiliares'!$B$240,M153&lt;&gt;'Tabelas auxiliares'!$C$239,M153&lt;&gt;'Tabelas auxiliares'!$C$240),"FOLHA DE PESSOAL",IF(Q153='Tabelas auxiliares'!$A$240,"CUSTEIO",IF(Q153='Tabelas auxiliares'!$A$239,"INVESTIMENTO","ERRO - VERIFICAR"))))</f>
        <v/>
      </c>
      <c r="S153" s="26"/>
      <c r="T153" s="26"/>
    </row>
    <row r="154" spans="17:22" x14ac:dyDescent="0.25">
      <c r="Q154" s="33" t="str">
        <f t="shared" si="2"/>
        <v/>
      </c>
      <c r="R154" s="33" t="str">
        <f>IF(M154="","",IF(AND(M154&lt;&gt;'Tabelas auxiliares'!$B$239,M154&lt;&gt;'Tabelas auxiliares'!$B$240,M154&lt;&gt;'Tabelas auxiliares'!$C$239,M154&lt;&gt;'Tabelas auxiliares'!$C$240),"FOLHA DE PESSOAL",IF(Q154='Tabelas auxiliares'!$A$240,"CUSTEIO",IF(Q154='Tabelas auxiliares'!$A$239,"INVESTIMENTO","ERRO - VERIFICAR"))))</f>
        <v/>
      </c>
      <c r="S154" s="26"/>
      <c r="V154" s="26"/>
    </row>
    <row r="155" spans="17:22" x14ac:dyDescent="0.25">
      <c r="Q155" s="33" t="str">
        <f t="shared" si="2"/>
        <v/>
      </c>
      <c r="R155" s="33" t="str">
        <f>IF(M155="","",IF(AND(M155&lt;&gt;'Tabelas auxiliares'!$B$239,M155&lt;&gt;'Tabelas auxiliares'!$B$240,M155&lt;&gt;'Tabelas auxiliares'!$C$239,M155&lt;&gt;'Tabelas auxiliares'!$C$240),"FOLHA DE PESSOAL",IF(Q155='Tabelas auxiliares'!$A$240,"CUSTEIO",IF(Q155='Tabelas auxiliares'!$A$239,"INVESTIMENTO","ERRO - VERIFICAR"))))</f>
        <v/>
      </c>
      <c r="S155" s="26"/>
      <c r="T155" s="26"/>
    </row>
    <row r="156" spans="17:22" x14ac:dyDescent="0.25">
      <c r="Q156" s="33" t="str">
        <f t="shared" si="2"/>
        <v/>
      </c>
      <c r="R156" s="33" t="str">
        <f>IF(M156="","",IF(AND(M156&lt;&gt;'Tabelas auxiliares'!$B$239,M156&lt;&gt;'Tabelas auxiliares'!$B$240,M156&lt;&gt;'Tabelas auxiliares'!$C$239,M156&lt;&gt;'Tabelas auxiliares'!$C$240),"FOLHA DE PESSOAL",IF(Q156='Tabelas auxiliares'!$A$240,"CUSTEIO",IF(Q156='Tabelas auxiliares'!$A$239,"INVESTIMENTO","ERRO - VERIFICAR"))))</f>
        <v/>
      </c>
      <c r="S156" s="26"/>
      <c r="T156" s="26"/>
      <c r="V156" s="26"/>
    </row>
    <row r="157" spans="17:22" x14ac:dyDescent="0.25">
      <c r="Q157" s="33" t="str">
        <f t="shared" si="2"/>
        <v/>
      </c>
      <c r="R157" s="33" t="str">
        <f>IF(M157="","",IF(AND(M157&lt;&gt;'Tabelas auxiliares'!$B$239,M157&lt;&gt;'Tabelas auxiliares'!$B$240,M157&lt;&gt;'Tabelas auxiliares'!$C$239,M157&lt;&gt;'Tabelas auxiliares'!$C$240),"FOLHA DE PESSOAL",IF(Q157='Tabelas auxiliares'!$A$240,"CUSTEIO",IF(Q157='Tabelas auxiliares'!$A$239,"INVESTIMENTO","ERRO - VERIFICAR"))))</f>
        <v/>
      </c>
      <c r="S157" s="26"/>
      <c r="T157" s="26"/>
    </row>
    <row r="158" spans="17:22" x14ac:dyDescent="0.25">
      <c r="Q158" s="33" t="str">
        <f t="shared" si="2"/>
        <v/>
      </c>
      <c r="R158" s="33" t="str">
        <f>IF(M158="","",IF(AND(M158&lt;&gt;'Tabelas auxiliares'!$B$239,M158&lt;&gt;'Tabelas auxiliares'!$B$240,M158&lt;&gt;'Tabelas auxiliares'!$C$239,M158&lt;&gt;'Tabelas auxiliares'!$C$240),"FOLHA DE PESSOAL",IF(Q158='Tabelas auxiliares'!$A$240,"CUSTEIO",IF(Q158='Tabelas auxiliares'!$A$239,"INVESTIMENTO","ERRO - VERIFICAR"))))</f>
        <v/>
      </c>
      <c r="S158" s="26"/>
      <c r="T158" s="26"/>
    </row>
    <row r="159" spans="17:22" x14ac:dyDescent="0.25">
      <c r="Q159" s="33" t="str">
        <f t="shared" si="2"/>
        <v/>
      </c>
      <c r="R159" s="33" t="str">
        <f>IF(M159="","",IF(AND(M159&lt;&gt;'Tabelas auxiliares'!$B$239,M159&lt;&gt;'Tabelas auxiliares'!$B$240,M159&lt;&gt;'Tabelas auxiliares'!$C$239,M159&lt;&gt;'Tabelas auxiliares'!$C$240),"FOLHA DE PESSOAL",IF(Q159='Tabelas auxiliares'!$A$240,"CUSTEIO",IF(Q159='Tabelas auxiliares'!$A$239,"INVESTIMENTO","ERRO - VERIFICAR"))))</f>
        <v/>
      </c>
      <c r="S159" s="26"/>
      <c r="T159" s="26"/>
    </row>
    <row r="160" spans="17:22" x14ac:dyDescent="0.25">
      <c r="Q160" s="33" t="str">
        <f t="shared" si="2"/>
        <v/>
      </c>
      <c r="R160" s="33" t="str">
        <f>IF(M160="","",IF(AND(M160&lt;&gt;'Tabelas auxiliares'!$B$239,M160&lt;&gt;'Tabelas auxiliares'!$B$240,M160&lt;&gt;'Tabelas auxiliares'!$C$239,M160&lt;&gt;'Tabelas auxiliares'!$C$240),"FOLHA DE PESSOAL",IF(Q160='Tabelas auxiliares'!$A$240,"CUSTEIO",IF(Q160='Tabelas auxiliares'!$A$239,"INVESTIMENTO","ERRO - VERIFICAR"))))</f>
        <v/>
      </c>
      <c r="S160" s="26"/>
      <c r="V160" s="26"/>
    </row>
    <row r="161" spans="17:22" x14ac:dyDescent="0.25">
      <c r="Q161" s="33" t="str">
        <f t="shared" si="2"/>
        <v/>
      </c>
      <c r="R161" s="33" t="str">
        <f>IF(M161="","",IF(AND(M161&lt;&gt;'Tabelas auxiliares'!$B$239,M161&lt;&gt;'Tabelas auxiliares'!$B$240,M161&lt;&gt;'Tabelas auxiliares'!$C$239,M161&lt;&gt;'Tabelas auxiliares'!$C$240),"FOLHA DE PESSOAL",IF(Q161='Tabelas auxiliares'!$A$240,"CUSTEIO",IF(Q161='Tabelas auxiliares'!$A$239,"INVESTIMENTO","ERRO - VERIFICAR"))))</f>
        <v/>
      </c>
      <c r="S161" s="26"/>
      <c r="V161" s="26"/>
    </row>
    <row r="162" spans="17:22" x14ac:dyDescent="0.25">
      <c r="Q162" s="33" t="str">
        <f t="shared" si="2"/>
        <v/>
      </c>
      <c r="R162" s="33" t="str">
        <f>IF(M162="","",IF(AND(M162&lt;&gt;'Tabelas auxiliares'!$B$239,M162&lt;&gt;'Tabelas auxiliares'!$B$240,M162&lt;&gt;'Tabelas auxiliares'!$C$239,M162&lt;&gt;'Tabelas auxiliares'!$C$240),"FOLHA DE PESSOAL",IF(Q162='Tabelas auxiliares'!$A$240,"CUSTEIO",IF(Q162='Tabelas auxiliares'!$A$239,"INVESTIMENTO","ERRO - VERIFICAR"))))</f>
        <v/>
      </c>
      <c r="S162" s="26"/>
      <c r="V162" s="26"/>
    </row>
    <row r="163" spans="17:22" x14ac:dyDescent="0.25">
      <c r="Q163" s="33" t="str">
        <f t="shared" si="2"/>
        <v/>
      </c>
      <c r="R163" s="33" t="str">
        <f>IF(M163="","",IF(AND(M163&lt;&gt;'Tabelas auxiliares'!$B$239,M163&lt;&gt;'Tabelas auxiliares'!$B$240,M163&lt;&gt;'Tabelas auxiliares'!$C$239,M163&lt;&gt;'Tabelas auxiliares'!$C$240),"FOLHA DE PESSOAL",IF(Q163='Tabelas auxiliares'!$A$240,"CUSTEIO",IF(Q163='Tabelas auxiliares'!$A$239,"INVESTIMENTO","ERRO - VERIFICAR"))))</f>
        <v/>
      </c>
      <c r="S163" s="26"/>
      <c r="V163" s="26"/>
    </row>
    <row r="164" spans="17:22" x14ac:dyDescent="0.25">
      <c r="Q164" s="33" t="str">
        <f t="shared" si="2"/>
        <v/>
      </c>
      <c r="R164" s="33" t="str">
        <f>IF(M164="","",IF(AND(M164&lt;&gt;'Tabelas auxiliares'!$B$239,M164&lt;&gt;'Tabelas auxiliares'!$B$240,M164&lt;&gt;'Tabelas auxiliares'!$C$239,M164&lt;&gt;'Tabelas auxiliares'!$C$240),"FOLHA DE PESSOAL",IF(Q164='Tabelas auxiliares'!$A$240,"CUSTEIO",IF(Q164='Tabelas auxiliares'!$A$239,"INVESTIMENTO","ERRO - VERIFICAR"))))</f>
        <v/>
      </c>
      <c r="S164" s="26"/>
    </row>
    <row r="165" spans="17:22" x14ac:dyDescent="0.25">
      <c r="Q165" s="33" t="str">
        <f t="shared" si="2"/>
        <v/>
      </c>
      <c r="R165" s="33" t="str">
        <f>IF(M165="","",IF(AND(M165&lt;&gt;'Tabelas auxiliares'!$B$239,M165&lt;&gt;'Tabelas auxiliares'!$B$240,M165&lt;&gt;'Tabelas auxiliares'!$C$239,M165&lt;&gt;'Tabelas auxiliares'!$C$240),"FOLHA DE PESSOAL",IF(Q165='Tabelas auxiliares'!$A$240,"CUSTEIO",IF(Q165='Tabelas auxiliares'!$A$239,"INVESTIMENTO","ERRO - VERIFICAR"))))</f>
        <v/>
      </c>
      <c r="S165" s="26"/>
    </row>
    <row r="166" spans="17:22" x14ac:dyDescent="0.25">
      <c r="Q166" s="33" t="str">
        <f t="shared" si="2"/>
        <v/>
      </c>
      <c r="R166" s="33" t="str">
        <f>IF(M166="","",IF(AND(M166&lt;&gt;'Tabelas auxiliares'!$B$239,M166&lt;&gt;'Tabelas auxiliares'!$B$240,M166&lt;&gt;'Tabelas auxiliares'!$C$239,M166&lt;&gt;'Tabelas auxiliares'!$C$240),"FOLHA DE PESSOAL",IF(Q166='Tabelas auxiliares'!$A$240,"CUSTEIO",IF(Q166='Tabelas auxiliares'!$A$239,"INVESTIMENTO","ERRO - VERIFICAR"))))</f>
        <v/>
      </c>
      <c r="S166" s="26"/>
      <c r="T166" s="26"/>
    </row>
    <row r="167" spans="17:22" x14ac:dyDescent="0.25">
      <c r="Q167" s="33" t="str">
        <f t="shared" si="2"/>
        <v/>
      </c>
      <c r="R167" s="33" t="str">
        <f>IF(M167="","",IF(AND(M167&lt;&gt;'Tabelas auxiliares'!$B$239,M167&lt;&gt;'Tabelas auxiliares'!$B$240,M167&lt;&gt;'Tabelas auxiliares'!$C$239,M167&lt;&gt;'Tabelas auxiliares'!$C$240),"FOLHA DE PESSOAL",IF(Q167='Tabelas auxiliares'!$A$240,"CUSTEIO",IF(Q167='Tabelas auxiliares'!$A$239,"INVESTIMENTO","ERRO - VERIFICAR"))))</f>
        <v/>
      </c>
      <c r="S167" s="26"/>
      <c r="T167" s="26"/>
      <c r="V167" s="26"/>
    </row>
    <row r="168" spans="17:22" x14ac:dyDescent="0.25">
      <c r="Q168" s="33" t="str">
        <f t="shared" si="2"/>
        <v/>
      </c>
      <c r="R168" s="33" t="str">
        <f>IF(M168="","",IF(AND(M168&lt;&gt;'Tabelas auxiliares'!$B$239,M168&lt;&gt;'Tabelas auxiliares'!$B$240,M168&lt;&gt;'Tabelas auxiliares'!$C$239,M168&lt;&gt;'Tabelas auxiliares'!$C$240),"FOLHA DE PESSOAL",IF(Q168='Tabelas auxiliares'!$A$240,"CUSTEIO",IF(Q168='Tabelas auxiliares'!$A$239,"INVESTIMENTO","ERRO - VERIFICAR"))))</f>
        <v/>
      </c>
      <c r="S168" s="26"/>
      <c r="V168" s="26"/>
    </row>
    <row r="169" spans="17:22" x14ac:dyDescent="0.25">
      <c r="Q169" s="33" t="str">
        <f t="shared" si="2"/>
        <v/>
      </c>
      <c r="R169" s="33" t="str">
        <f>IF(M169="","",IF(AND(M169&lt;&gt;'Tabelas auxiliares'!$B$239,M169&lt;&gt;'Tabelas auxiliares'!$B$240,M169&lt;&gt;'Tabelas auxiliares'!$C$239,M169&lt;&gt;'Tabelas auxiliares'!$C$240),"FOLHA DE PESSOAL",IF(Q169='Tabelas auxiliares'!$A$240,"CUSTEIO",IF(Q169='Tabelas auxiliares'!$A$239,"INVESTIMENTO","ERRO - VERIFICAR"))))</f>
        <v/>
      </c>
      <c r="S169" s="26"/>
      <c r="V169" s="26"/>
    </row>
    <row r="170" spans="17:22" x14ac:dyDescent="0.25">
      <c r="Q170" s="33" t="str">
        <f t="shared" si="2"/>
        <v/>
      </c>
      <c r="R170" s="33" t="str">
        <f>IF(M170="","",IF(AND(M170&lt;&gt;'Tabelas auxiliares'!$B$239,M170&lt;&gt;'Tabelas auxiliares'!$B$240,M170&lt;&gt;'Tabelas auxiliares'!$C$239,M170&lt;&gt;'Tabelas auxiliares'!$C$240),"FOLHA DE PESSOAL",IF(Q170='Tabelas auxiliares'!$A$240,"CUSTEIO",IF(Q170='Tabelas auxiliares'!$A$239,"INVESTIMENTO","ERRO - VERIFICAR"))))</f>
        <v/>
      </c>
      <c r="S170" s="26"/>
      <c r="T170" s="26"/>
      <c r="V170" s="26"/>
    </row>
    <row r="171" spans="17:22" x14ac:dyDescent="0.25">
      <c r="Q171" s="33" t="str">
        <f t="shared" si="2"/>
        <v/>
      </c>
      <c r="R171" s="33" t="str">
        <f>IF(M171="","",IF(AND(M171&lt;&gt;'Tabelas auxiliares'!$B$239,M171&lt;&gt;'Tabelas auxiliares'!$B$240,M171&lt;&gt;'Tabelas auxiliares'!$C$239,M171&lt;&gt;'Tabelas auxiliares'!$C$240),"FOLHA DE PESSOAL",IF(Q171='Tabelas auxiliares'!$A$240,"CUSTEIO",IF(Q171='Tabelas auxiliares'!$A$239,"INVESTIMENTO","ERRO - VERIFICAR"))))</f>
        <v/>
      </c>
      <c r="S171" s="26"/>
      <c r="T171" s="26"/>
    </row>
    <row r="172" spans="17:22" x14ac:dyDescent="0.25">
      <c r="Q172" s="33" t="str">
        <f t="shared" si="2"/>
        <v/>
      </c>
      <c r="R172" s="33" t="str">
        <f>IF(M172="","",IF(AND(M172&lt;&gt;'Tabelas auxiliares'!$B$239,M172&lt;&gt;'Tabelas auxiliares'!$B$240,M172&lt;&gt;'Tabelas auxiliares'!$C$239,M172&lt;&gt;'Tabelas auxiliares'!$C$240),"FOLHA DE PESSOAL",IF(Q172='Tabelas auxiliares'!$A$240,"CUSTEIO",IF(Q172='Tabelas auxiliares'!$A$239,"INVESTIMENTO","ERRO - VERIFICAR"))))</f>
        <v/>
      </c>
      <c r="S172" s="26"/>
      <c r="V172" s="26"/>
    </row>
    <row r="173" spans="17:22" x14ac:dyDescent="0.25">
      <c r="Q173" s="33" t="str">
        <f t="shared" si="2"/>
        <v/>
      </c>
      <c r="R173" s="33" t="str">
        <f>IF(M173="","",IF(AND(M173&lt;&gt;'Tabelas auxiliares'!$B$239,M173&lt;&gt;'Tabelas auxiliares'!$B$240,M173&lt;&gt;'Tabelas auxiliares'!$C$239,M173&lt;&gt;'Tabelas auxiliares'!$C$240),"FOLHA DE PESSOAL",IF(Q173='Tabelas auxiliares'!$A$240,"CUSTEIO",IF(Q173='Tabelas auxiliares'!$A$239,"INVESTIMENTO","ERRO - VERIFICAR"))))</f>
        <v/>
      </c>
      <c r="S173" s="26"/>
      <c r="V173" s="26"/>
    </row>
    <row r="174" spans="17:22" x14ac:dyDescent="0.25">
      <c r="Q174" s="33" t="str">
        <f t="shared" si="2"/>
        <v/>
      </c>
      <c r="R174" s="33" t="str">
        <f>IF(M174="","",IF(AND(M174&lt;&gt;'Tabelas auxiliares'!$B$239,M174&lt;&gt;'Tabelas auxiliares'!$B$240,M174&lt;&gt;'Tabelas auxiliares'!$C$239,M174&lt;&gt;'Tabelas auxiliares'!$C$240),"FOLHA DE PESSOAL",IF(Q174='Tabelas auxiliares'!$A$240,"CUSTEIO",IF(Q174='Tabelas auxiliares'!$A$239,"INVESTIMENTO","ERRO - VERIFICAR"))))</f>
        <v/>
      </c>
      <c r="S174" s="26"/>
      <c r="T174" s="26"/>
    </row>
    <row r="175" spans="17:22" x14ac:dyDescent="0.25">
      <c r="Q175" s="33" t="str">
        <f t="shared" si="2"/>
        <v/>
      </c>
      <c r="R175" s="33" t="str">
        <f>IF(M175="","",IF(AND(M175&lt;&gt;'Tabelas auxiliares'!$B$239,M175&lt;&gt;'Tabelas auxiliares'!$B$240,M175&lt;&gt;'Tabelas auxiliares'!$C$239,M175&lt;&gt;'Tabelas auxiliares'!$C$240),"FOLHA DE PESSOAL",IF(Q175='Tabelas auxiliares'!$A$240,"CUSTEIO",IF(Q175='Tabelas auxiliares'!$A$239,"INVESTIMENTO","ERRO - VERIFICAR"))))</f>
        <v/>
      </c>
      <c r="S175" s="26"/>
      <c r="T175" s="26"/>
      <c r="V175" s="26"/>
    </row>
    <row r="176" spans="17:22" x14ac:dyDescent="0.25">
      <c r="Q176" s="33" t="str">
        <f t="shared" si="2"/>
        <v/>
      </c>
      <c r="R176" s="33" t="str">
        <f>IF(M176="","",IF(AND(M176&lt;&gt;'Tabelas auxiliares'!$B$239,M176&lt;&gt;'Tabelas auxiliares'!$B$240,M176&lt;&gt;'Tabelas auxiliares'!$C$239,M176&lt;&gt;'Tabelas auxiliares'!$C$240),"FOLHA DE PESSOAL",IF(Q176='Tabelas auxiliares'!$A$240,"CUSTEIO",IF(Q176='Tabelas auxiliares'!$A$239,"INVESTIMENTO","ERRO - VERIFICAR"))))</f>
        <v/>
      </c>
      <c r="S176" s="26"/>
      <c r="V176" s="26"/>
    </row>
    <row r="177" spans="17:22" x14ac:dyDescent="0.25">
      <c r="Q177" s="33" t="str">
        <f t="shared" si="2"/>
        <v/>
      </c>
      <c r="R177" s="33" t="str">
        <f>IF(M177="","",IF(AND(M177&lt;&gt;'Tabelas auxiliares'!$B$239,M177&lt;&gt;'Tabelas auxiliares'!$B$240,M177&lt;&gt;'Tabelas auxiliares'!$C$239,M177&lt;&gt;'Tabelas auxiliares'!$C$240),"FOLHA DE PESSOAL",IF(Q177='Tabelas auxiliares'!$A$240,"CUSTEIO",IF(Q177='Tabelas auxiliares'!$A$239,"INVESTIMENTO","ERRO - VERIFICAR"))))</f>
        <v/>
      </c>
      <c r="S177" s="26"/>
      <c r="T177" s="26"/>
      <c r="V177" s="26"/>
    </row>
    <row r="178" spans="17:22" x14ac:dyDescent="0.25">
      <c r="Q178" s="33" t="str">
        <f t="shared" si="2"/>
        <v/>
      </c>
      <c r="R178" s="33" t="str">
        <f>IF(M178="","",IF(AND(M178&lt;&gt;'Tabelas auxiliares'!$B$239,M178&lt;&gt;'Tabelas auxiliares'!$B$240,M178&lt;&gt;'Tabelas auxiliares'!$C$239,M178&lt;&gt;'Tabelas auxiliares'!$C$240),"FOLHA DE PESSOAL",IF(Q178='Tabelas auxiliares'!$A$240,"CUSTEIO",IF(Q178='Tabelas auxiliares'!$A$239,"INVESTIMENTO","ERRO - VERIFICAR"))))</f>
        <v/>
      </c>
      <c r="S178" s="26"/>
      <c r="T178" s="26"/>
    </row>
    <row r="179" spans="17:22" x14ac:dyDescent="0.25">
      <c r="Q179" s="33" t="str">
        <f t="shared" si="2"/>
        <v/>
      </c>
      <c r="R179" s="33" t="str">
        <f>IF(M179="","",IF(AND(M179&lt;&gt;'Tabelas auxiliares'!$B$239,M179&lt;&gt;'Tabelas auxiliares'!$B$240,M179&lt;&gt;'Tabelas auxiliares'!$C$239,M179&lt;&gt;'Tabelas auxiliares'!$C$240),"FOLHA DE PESSOAL",IF(Q179='Tabelas auxiliares'!$A$240,"CUSTEIO",IF(Q179='Tabelas auxiliares'!$A$239,"INVESTIMENTO","ERRO - VERIFICAR"))))</f>
        <v/>
      </c>
      <c r="S179" s="26"/>
      <c r="T179" s="26"/>
    </row>
    <row r="180" spans="17:22" x14ac:dyDescent="0.25">
      <c r="Q180" s="33" t="str">
        <f t="shared" si="2"/>
        <v/>
      </c>
      <c r="R180" s="33" t="str">
        <f>IF(M180="","",IF(AND(M180&lt;&gt;'Tabelas auxiliares'!$B$239,M180&lt;&gt;'Tabelas auxiliares'!$B$240,M180&lt;&gt;'Tabelas auxiliares'!$C$239,M180&lt;&gt;'Tabelas auxiliares'!$C$240),"FOLHA DE PESSOAL",IF(Q180='Tabelas auxiliares'!$A$240,"CUSTEIO",IF(Q180='Tabelas auxiliares'!$A$239,"INVESTIMENTO","ERRO - VERIFICAR"))))</f>
        <v/>
      </c>
      <c r="S180" s="26"/>
      <c r="V180" s="26"/>
    </row>
    <row r="181" spans="17:22" x14ac:dyDescent="0.25">
      <c r="Q181" s="33" t="str">
        <f t="shared" si="2"/>
        <v/>
      </c>
      <c r="R181" s="33" t="str">
        <f>IF(M181="","",IF(AND(M181&lt;&gt;'Tabelas auxiliares'!$B$239,M181&lt;&gt;'Tabelas auxiliares'!$B$240,M181&lt;&gt;'Tabelas auxiliares'!$C$239,M181&lt;&gt;'Tabelas auxiliares'!$C$240),"FOLHA DE PESSOAL",IF(Q181='Tabelas auxiliares'!$A$240,"CUSTEIO",IF(Q181='Tabelas auxiliares'!$A$239,"INVESTIMENTO","ERRO - VERIFICAR"))))</f>
        <v/>
      </c>
      <c r="S181" s="26"/>
      <c r="V181" s="26"/>
    </row>
    <row r="182" spans="17:22" x14ac:dyDescent="0.25">
      <c r="Q182" s="33" t="str">
        <f t="shared" si="2"/>
        <v/>
      </c>
      <c r="R182" s="33" t="str">
        <f>IF(M182="","",IF(AND(M182&lt;&gt;'Tabelas auxiliares'!$B$239,M182&lt;&gt;'Tabelas auxiliares'!$B$240,M182&lt;&gt;'Tabelas auxiliares'!$C$239,M182&lt;&gt;'Tabelas auxiliares'!$C$240),"FOLHA DE PESSOAL",IF(Q182='Tabelas auxiliares'!$A$240,"CUSTEIO",IF(Q182='Tabelas auxiliares'!$A$239,"INVESTIMENTO","ERRO - VERIFICAR"))))</f>
        <v/>
      </c>
      <c r="S182" s="26"/>
      <c r="T182" s="26"/>
    </row>
    <row r="183" spans="17:22" x14ac:dyDescent="0.25">
      <c r="Q183" s="33" t="str">
        <f t="shared" si="2"/>
        <v/>
      </c>
      <c r="R183" s="33" t="str">
        <f>IF(M183="","",IF(AND(M183&lt;&gt;'Tabelas auxiliares'!$B$239,M183&lt;&gt;'Tabelas auxiliares'!$B$240,M183&lt;&gt;'Tabelas auxiliares'!$C$239,M183&lt;&gt;'Tabelas auxiliares'!$C$240),"FOLHA DE PESSOAL",IF(Q183='Tabelas auxiliares'!$A$240,"CUSTEIO",IF(Q183='Tabelas auxiliares'!$A$239,"INVESTIMENTO","ERRO - VERIFICAR"))))</f>
        <v/>
      </c>
      <c r="S183" s="26"/>
    </row>
    <row r="184" spans="17:22" x14ac:dyDescent="0.25">
      <c r="Q184" s="33" t="str">
        <f t="shared" si="2"/>
        <v/>
      </c>
      <c r="R184" s="33" t="str">
        <f>IF(M184="","",IF(AND(M184&lt;&gt;'Tabelas auxiliares'!$B$239,M184&lt;&gt;'Tabelas auxiliares'!$B$240,M184&lt;&gt;'Tabelas auxiliares'!$C$239,M184&lt;&gt;'Tabelas auxiliares'!$C$240),"FOLHA DE PESSOAL",IF(Q184='Tabelas auxiliares'!$A$240,"CUSTEIO",IF(Q184='Tabelas auxiliares'!$A$239,"INVESTIMENTO","ERRO - VERIFICAR"))))</f>
        <v/>
      </c>
      <c r="S184" s="26"/>
    </row>
    <row r="185" spans="17:22" x14ac:dyDescent="0.25">
      <c r="Q185" s="33" t="str">
        <f t="shared" si="2"/>
        <v/>
      </c>
      <c r="R185" s="33" t="str">
        <f>IF(M185="","",IF(AND(M185&lt;&gt;'Tabelas auxiliares'!$B$239,M185&lt;&gt;'Tabelas auxiliares'!$B$240,M185&lt;&gt;'Tabelas auxiliares'!$C$239,M185&lt;&gt;'Tabelas auxiliares'!$C$240),"FOLHA DE PESSOAL",IF(Q185='Tabelas auxiliares'!$A$240,"CUSTEIO",IF(Q185='Tabelas auxiliares'!$A$239,"INVESTIMENTO","ERRO - VERIFICAR"))))</f>
        <v/>
      </c>
      <c r="S185" s="26"/>
    </row>
    <row r="186" spans="17:22" x14ac:dyDescent="0.25">
      <c r="Q186" s="33" t="str">
        <f t="shared" si="2"/>
        <v/>
      </c>
      <c r="R186" s="33" t="str">
        <f>IF(M186="","",IF(AND(M186&lt;&gt;'Tabelas auxiliares'!$B$239,M186&lt;&gt;'Tabelas auxiliares'!$B$240,M186&lt;&gt;'Tabelas auxiliares'!$C$239,M186&lt;&gt;'Tabelas auxiliares'!$C$240),"FOLHA DE PESSOAL",IF(Q186='Tabelas auxiliares'!$A$240,"CUSTEIO",IF(Q186='Tabelas auxiliares'!$A$239,"INVESTIMENTO","ERRO - VERIFICAR"))))</f>
        <v/>
      </c>
      <c r="S186" s="26"/>
      <c r="T186" s="26"/>
      <c r="V186" s="26"/>
    </row>
    <row r="187" spans="17:22" x14ac:dyDescent="0.25">
      <c r="Q187" s="33" t="str">
        <f t="shared" si="2"/>
        <v/>
      </c>
      <c r="R187" s="33" t="str">
        <f>IF(M187="","",IF(AND(M187&lt;&gt;'Tabelas auxiliares'!$B$239,M187&lt;&gt;'Tabelas auxiliares'!$B$240,M187&lt;&gt;'Tabelas auxiliares'!$C$239,M187&lt;&gt;'Tabelas auxiliares'!$C$240),"FOLHA DE PESSOAL",IF(Q187='Tabelas auxiliares'!$A$240,"CUSTEIO",IF(Q187='Tabelas auxiliares'!$A$239,"INVESTIMENTO","ERRO - VERIFICAR"))))</f>
        <v/>
      </c>
      <c r="S187" s="26"/>
      <c r="T187" s="26"/>
      <c r="V187" s="26"/>
    </row>
    <row r="188" spans="17:22" x14ac:dyDescent="0.25">
      <c r="Q188" s="33" t="str">
        <f t="shared" si="2"/>
        <v/>
      </c>
      <c r="R188" s="33" t="str">
        <f>IF(M188="","",IF(AND(M188&lt;&gt;'Tabelas auxiliares'!$B$239,M188&lt;&gt;'Tabelas auxiliares'!$B$240,M188&lt;&gt;'Tabelas auxiliares'!$C$239,M188&lt;&gt;'Tabelas auxiliares'!$C$240),"FOLHA DE PESSOAL",IF(Q188='Tabelas auxiliares'!$A$240,"CUSTEIO",IF(Q188='Tabelas auxiliares'!$A$239,"INVESTIMENTO","ERRO - VERIFICAR"))))</f>
        <v/>
      </c>
      <c r="S188" s="26"/>
      <c r="T188" s="26"/>
      <c r="V188" s="26"/>
    </row>
    <row r="189" spans="17:22" x14ac:dyDescent="0.25">
      <c r="Q189" s="33" t="str">
        <f t="shared" si="2"/>
        <v/>
      </c>
      <c r="R189" s="33" t="str">
        <f>IF(M189="","",IF(AND(M189&lt;&gt;'Tabelas auxiliares'!$B$239,M189&lt;&gt;'Tabelas auxiliares'!$B$240,M189&lt;&gt;'Tabelas auxiliares'!$C$239,M189&lt;&gt;'Tabelas auxiliares'!$C$240),"FOLHA DE PESSOAL",IF(Q189='Tabelas auxiliares'!$A$240,"CUSTEIO",IF(Q189='Tabelas auxiliares'!$A$239,"INVESTIMENTO","ERRO - VERIFICAR"))))</f>
        <v/>
      </c>
      <c r="S189" s="26"/>
      <c r="T189" s="26"/>
    </row>
    <row r="190" spans="17:22" x14ac:dyDescent="0.25">
      <c r="Q190" s="33" t="str">
        <f t="shared" si="2"/>
        <v/>
      </c>
      <c r="R190" s="33" t="str">
        <f>IF(M190="","",IF(AND(M190&lt;&gt;'Tabelas auxiliares'!$B$239,M190&lt;&gt;'Tabelas auxiliares'!$B$240,M190&lt;&gt;'Tabelas auxiliares'!$C$239,M190&lt;&gt;'Tabelas auxiliares'!$C$240),"FOLHA DE PESSOAL",IF(Q190='Tabelas auxiliares'!$A$240,"CUSTEIO",IF(Q190='Tabelas auxiliares'!$A$239,"INVESTIMENTO","ERRO - VERIFICAR"))))</f>
        <v/>
      </c>
      <c r="S190" s="26"/>
      <c r="V190" s="26"/>
    </row>
    <row r="191" spans="17:22" x14ac:dyDescent="0.25">
      <c r="Q191" s="33" t="str">
        <f t="shared" si="2"/>
        <v/>
      </c>
      <c r="R191" s="33" t="str">
        <f>IF(M191="","",IF(AND(M191&lt;&gt;'Tabelas auxiliares'!$B$239,M191&lt;&gt;'Tabelas auxiliares'!$B$240,M191&lt;&gt;'Tabelas auxiliares'!$C$239,M191&lt;&gt;'Tabelas auxiliares'!$C$240),"FOLHA DE PESSOAL",IF(Q191='Tabelas auxiliares'!$A$240,"CUSTEIO",IF(Q191='Tabelas auxiliares'!$A$239,"INVESTIMENTO","ERRO - VERIFICAR"))))</f>
        <v/>
      </c>
      <c r="S191" s="26"/>
      <c r="V191" s="26"/>
    </row>
    <row r="192" spans="17:22" x14ac:dyDescent="0.25">
      <c r="Q192" s="33" t="str">
        <f t="shared" si="2"/>
        <v/>
      </c>
      <c r="R192" s="33" t="str">
        <f>IF(M192="","",IF(AND(M192&lt;&gt;'Tabelas auxiliares'!$B$239,M192&lt;&gt;'Tabelas auxiliares'!$B$240,M192&lt;&gt;'Tabelas auxiliares'!$C$239,M192&lt;&gt;'Tabelas auxiliares'!$C$240),"FOLHA DE PESSOAL",IF(Q192='Tabelas auxiliares'!$A$240,"CUSTEIO",IF(Q192='Tabelas auxiliares'!$A$239,"INVESTIMENTO","ERRO - VERIFICAR"))))</f>
        <v/>
      </c>
      <c r="S192" s="26"/>
      <c r="T192" s="26"/>
      <c r="V192" s="26"/>
    </row>
    <row r="193" spans="17:22" x14ac:dyDescent="0.25">
      <c r="Q193" s="33" t="str">
        <f t="shared" si="2"/>
        <v/>
      </c>
      <c r="R193" s="33" t="str">
        <f>IF(M193="","",IF(AND(M193&lt;&gt;'Tabelas auxiliares'!$B$239,M193&lt;&gt;'Tabelas auxiliares'!$B$240,M193&lt;&gt;'Tabelas auxiliares'!$C$239,M193&lt;&gt;'Tabelas auxiliares'!$C$240),"FOLHA DE PESSOAL",IF(Q193='Tabelas auxiliares'!$A$240,"CUSTEIO",IF(Q193='Tabelas auxiliares'!$A$239,"INVESTIMENTO","ERRO - VERIFICAR"))))</f>
        <v/>
      </c>
      <c r="S193" s="26"/>
      <c r="V193" s="26"/>
    </row>
    <row r="194" spans="17:22" x14ac:dyDescent="0.25">
      <c r="Q194" s="33" t="str">
        <f t="shared" si="2"/>
        <v/>
      </c>
      <c r="R194" s="33" t="str">
        <f>IF(M194="","",IF(AND(M194&lt;&gt;'Tabelas auxiliares'!$B$239,M194&lt;&gt;'Tabelas auxiliares'!$B$240,M194&lt;&gt;'Tabelas auxiliares'!$C$239,M194&lt;&gt;'Tabelas auxiliares'!$C$240),"FOLHA DE PESSOAL",IF(Q194='Tabelas auxiliares'!$A$240,"CUSTEIO",IF(Q194='Tabelas auxiliares'!$A$239,"INVESTIMENTO","ERRO - VERIFICAR"))))</f>
        <v/>
      </c>
      <c r="S194" s="26"/>
      <c r="T194" s="26"/>
      <c r="V194" s="26"/>
    </row>
    <row r="195" spans="17:22" x14ac:dyDescent="0.25">
      <c r="Q195" s="33" t="str">
        <f t="shared" si="2"/>
        <v/>
      </c>
      <c r="R195" s="33" t="str">
        <f>IF(M195="","",IF(AND(M195&lt;&gt;'Tabelas auxiliares'!$B$239,M195&lt;&gt;'Tabelas auxiliares'!$B$240,M195&lt;&gt;'Tabelas auxiliares'!$C$239,M195&lt;&gt;'Tabelas auxiliares'!$C$240),"FOLHA DE PESSOAL",IF(Q195='Tabelas auxiliares'!$A$240,"CUSTEIO",IF(Q195='Tabelas auxiliares'!$A$239,"INVESTIMENTO","ERRO - VERIFICAR"))))</f>
        <v/>
      </c>
      <c r="S195" s="26"/>
      <c r="T195" s="26"/>
    </row>
    <row r="196" spans="17:22" x14ac:dyDescent="0.25">
      <c r="Q196" s="33" t="str">
        <f t="shared" si="2"/>
        <v/>
      </c>
      <c r="R196" s="33" t="str">
        <f>IF(M196="","",IF(AND(M196&lt;&gt;'Tabelas auxiliares'!$B$239,M196&lt;&gt;'Tabelas auxiliares'!$B$240,M196&lt;&gt;'Tabelas auxiliares'!$C$239,M196&lt;&gt;'Tabelas auxiliares'!$C$240),"FOLHA DE PESSOAL",IF(Q196='Tabelas auxiliares'!$A$240,"CUSTEIO",IF(Q196='Tabelas auxiliares'!$A$239,"INVESTIMENTO","ERRO - VERIFICAR"))))</f>
        <v/>
      </c>
      <c r="S196" s="26"/>
      <c r="V196" s="26"/>
    </row>
    <row r="197" spans="17:22" x14ac:dyDescent="0.25">
      <c r="Q197" s="33" t="str">
        <f t="shared" ref="Q197:Q260" si="3">LEFT(O197,1)</f>
        <v/>
      </c>
      <c r="R197" s="33" t="str">
        <f>IF(M197="","",IF(AND(M197&lt;&gt;'Tabelas auxiliares'!$B$239,M197&lt;&gt;'Tabelas auxiliares'!$B$240,M197&lt;&gt;'Tabelas auxiliares'!$C$239,M197&lt;&gt;'Tabelas auxiliares'!$C$240),"FOLHA DE PESSOAL",IF(Q197='Tabelas auxiliares'!$A$240,"CUSTEIO",IF(Q197='Tabelas auxiliares'!$A$239,"INVESTIMENTO","ERRO - VERIFICAR"))))</f>
        <v/>
      </c>
      <c r="S197" s="26"/>
      <c r="V197" s="26"/>
    </row>
    <row r="198" spans="17:22" x14ac:dyDescent="0.25">
      <c r="Q198" s="33" t="str">
        <f t="shared" si="3"/>
        <v/>
      </c>
      <c r="R198" s="33" t="str">
        <f>IF(M198="","",IF(AND(M198&lt;&gt;'Tabelas auxiliares'!$B$239,M198&lt;&gt;'Tabelas auxiliares'!$B$240,M198&lt;&gt;'Tabelas auxiliares'!$C$239,M198&lt;&gt;'Tabelas auxiliares'!$C$240),"FOLHA DE PESSOAL",IF(Q198='Tabelas auxiliares'!$A$240,"CUSTEIO",IF(Q198='Tabelas auxiliares'!$A$239,"INVESTIMENTO","ERRO - VERIFICAR"))))</f>
        <v/>
      </c>
      <c r="S198" s="26"/>
    </row>
    <row r="199" spans="17:22" x14ac:dyDescent="0.25">
      <c r="Q199" s="33" t="str">
        <f t="shared" si="3"/>
        <v/>
      </c>
      <c r="R199" s="33" t="str">
        <f>IF(M199="","",IF(AND(M199&lt;&gt;'Tabelas auxiliares'!$B$239,M199&lt;&gt;'Tabelas auxiliares'!$B$240,M199&lt;&gt;'Tabelas auxiliares'!$C$239,M199&lt;&gt;'Tabelas auxiliares'!$C$240),"FOLHA DE PESSOAL",IF(Q199='Tabelas auxiliares'!$A$240,"CUSTEIO",IF(Q199='Tabelas auxiliares'!$A$239,"INVESTIMENTO","ERRO - VERIFICAR"))))</f>
        <v/>
      </c>
      <c r="S199" s="26"/>
      <c r="V199" s="26"/>
    </row>
    <row r="200" spans="17:22" x14ac:dyDescent="0.25">
      <c r="Q200" s="33" t="str">
        <f t="shared" si="3"/>
        <v/>
      </c>
      <c r="R200" s="33" t="str">
        <f>IF(M200="","",IF(AND(M200&lt;&gt;'Tabelas auxiliares'!$B$239,M200&lt;&gt;'Tabelas auxiliares'!$B$240,M200&lt;&gt;'Tabelas auxiliares'!$C$239,M200&lt;&gt;'Tabelas auxiliares'!$C$240),"FOLHA DE PESSOAL",IF(Q200='Tabelas auxiliares'!$A$240,"CUSTEIO",IF(Q200='Tabelas auxiliares'!$A$239,"INVESTIMENTO","ERRO - VERIFICAR"))))</f>
        <v/>
      </c>
      <c r="S200" s="26"/>
      <c r="T200" s="26"/>
    </row>
    <row r="201" spans="17:22" x14ac:dyDescent="0.25">
      <c r="Q201" s="33" t="str">
        <f t="shared" si="3"/>
        <v/>
      </c>
      <c r="R201" s="33" t="str">
        <f>IF(M201="","",IF(AND(M201&lt;&gt;'Tabelas auxiliares'!$B$239,M201&lt;&gt;'Tabelas auxiliares'!$B$240,M201&lt;&gt;'Tabelas auxiliares'!$C$239,M201&lt;&gt;'Tabelas auxiliares'!$C$240),"FOLHA DE PESSOAL",IF(Q201='Tabelas auxiliares'!$A$240,"CUSTEIO",IF(Q201='Tabelas auxiliares'!$A$239,"INVESTIMENTO","ERRO - VERIFICAR"))))</f>
        <v/>
      </c>
      <c r="S201" s="26"/>
      <c r="V201" s="26"/>
    </row>
    <row r="202" spans="17:22" x14ac:dyDescent="0.25">
      <c r="Q202" s="33" t="str">
        <f t="shared" si="3"/>
        <v/>
      </c>
      <c r="R202" s="33" t="str">
        <f>IF(M202="","",IF(AND(M202&lt;&gt;'Tabelas auxiliares'!$B$239,M202&lt;&gt;'Tabelas auxiliares'!$B$240,M202&lt;&gt;'Tabelas auxiliares'!$C$239,M202&lt;&gt;'Tabelas auxiliares'!$C$240),"FOLHA DE PESSOAL",IF(Q202='Tabelas auxiliares'!$A$240,"CUSTEIO",IF(Q202='Tabelas auxiliares'!$A$239,"INVESTIMENTO","ERRO - VERIFICAR"))))</f>
        <v/>
      </c>
      <c r="S202" s="26"/>
      <c r="T202" s="26"/>
      <c r="V202" s="26"/>
    </row>
    <row r="203" spans="17:22" x14ac:dyDescent="0.25">
      <c r="Q203" s="33" t="str">
        <f t="shared" si="3"/>
        <v/>
      </c>
      <c r="R203" s="33" t="str">
        <f>IF(M203="","",IF(AND(M203&lt;&gt;'Tabelas auxiliares'!$B$239,M203&lt;&gt;'Tabelas auxiliares'!$B$240,M203&lt;&gt;'Tabelas auxiliares'!$C$239,M203&lt;&gt;'Tabelas auxiliares'!$C$240),"FOLHA DE PESSOAL",IF(Q203='Tabelas auxiliares'!$A$240,"CUSTEIO",IF(Q203='Tabelas auxiliares'!$A$239,"INVESTIMENTO","ERRO - VERIFICAR"))))</f>
        <v/>
      </c>
      <c r="S203" s="26"/>
      <c r="T203" s="26"/>
    </row>
    <row r="204" spans="17:22" x14ac:dyDescent="0.25">
      <c r="Q204" s="33" t="str">
        <f t="shared" si="3"/>
        <v/>
      </c>
      <c r="R204" s="33" t="str">
        <f>IF(M204="","",IF(AND(M204&lt;&gt;'Tabelas auxiliares'!$B$239,M204&lt;&gt;'Tabelas auxiliares'!$B$240,M204&lt;&gt;'Tabelas auxiliares'!$C$239,M204&lt;&gt;'Tabelas auxiliares'!$C$240),"FOLHA DE PESSOAL",IF(Q204='Tabelas auxiliares'!$A$240,"CUSTEIO",IF(Q204='Tabelas auxiliares'!$A$239,"INVESTIMENTO","ERRO - VERIFICAR"))))</f>
        <v/>
      </c>
      <c r="S204" s="26"/>
      <c r="T204" s="26"/>
    </row>
    <row r="205" spans="17:22" x14ac:dyDescent="0.25">
      <c r="Q205" s="33" t="str">
        <f t="shared" si="3"/>
        <v/>
      </c>
      <c r="R205" s="33" t="str">
        <f>IF(M205="","",IF(AND(M205&lt;&gt;'Tabelas auxiliares'!$B$239,M205&lt;&gt;'Tabelas auxiliares'!$B$240,M205&lt;&gt;'Tabelas auxiliares'!$C$239,M205&lt;&gt;'Tabelas auxiliares'!$C$240),"FOLHA DE PESSOAL",IF(Q205='Tabelas auxiliares'!$A$240,"CUSTEIO",IF(Q205='Tabelas auxiliares'!$A$239,"INVESTIMENTO","ERRO - VERIFICAR"))))</f>
        <v/>
      </c>
      <c r="S205" s="26"/>
      <c r="V205" s="26"/>
    </row>
    <row r="206" spans="17:22" x14ac:dyDescent="0.25">
      <c r="Q206" s="33" t="str">
        <f t="shared" si="3"/>
        <v/>
      </c>
      <c r="R206" s="33" t="str">
        <f>IF(M206="","",IF(AND(M206&lt;&gt;'Tabelas auxiliares'!$B$239,M206&lt;&gt;'Tabelas auxiliares'!$B$240,M206&lt;&gt;'Tabelas auxiliares'!$C$239,M206&lt;&gt;'Tabelas auxiliares'!$C$240),"FOLHA DE PESSOAL",IF(Q206='Tabelas auxiliares'!$A$240,"CUSTEIO",IF(Q206='Tabelas auxiliares'!$A$239,"INVESTIMENTO","ERRO - VERIFICAR"))))</f>
        <v/>
      </c>
      <c r="S206" s="26"/>
      <c r="T206" s="26"/>
    </row>
    <row r="207" spans="17:22" x14ac:dyDescent="0.25">
      <c r="Q207" s="33" t="str">
        <f t="shared" si="3"/>
        <v/>
      </c>
      <c r="R207" s="33" t="str">
        <f>IF(M207="","",IF(AND(M207&lt;&gt;'Tabelas auxiliares'!$B$239,M207&lt;&gt;'Tabelas auxiliares'!$B$240,M207&lt;&gt;'Tabelas auxiliares'!$C$239,M207&lt;&gt;'Tabelas auxiliares'!$C$240),"FOLHA DE PESSOAL",IF(Q207='Tabelas auxiliares'!$A$240,"CUSTEIO",IF(Q207='Tabelas auxiliares'!$A$239,"INVESTIMENTO","ERRO - VERIFICAR"))))</f>
        <v/>
      </c>
      <c r="S207" s="26"/>
      <c r="T207" s="26"/>
    </row>
    <row r="208" spans="17:22" x14ac:dyDescent="0.25">
      <c r="Q208" s="33" t="str">
        <f t="shared" si="3"/>
        <v/>
      </c>
      <c r="R208" s="33" t="str">
        <f>IF(M208="","",IF(AND(M208&lt;&gt;'Tabelas auxiliares'!$B$239,M208&lt;&gt;'Tabelas auxiliares'!$B$240,M208&lt;&gt;'Tabelas auxiliares'!$C$239,M208&lt;&gt;'Tabelas auxiliares'!$C$240),"FOLHA DE PESSOAL",IF(Q208='Tabelas auxiliares'!$A$240,"CUSTEIO",IF(Q208='Tabelas auxiliares'!$A$239,"INVESTIMENTO","ERRO - VERIFICAR"))))</f>
        <v/>
      </c>
      <c r="S208" s="26"/>
      <c r="T208" s="26"/>
    </row>
    <row r="209" spans="17:22" x14ac:dyDescent="0.25">
      <c r="Q209" s="33" t="str">
        <f t="shared" si="3"/>
        <v/>
      </c>
      <c r="R209" s="33" t="str">
        <f>IF(M209="","",IF(AND(M209&lt;&gt;'Tabelas auxiliares'!$B$239,M209&lt;&gt;'Tabelas auxiliares'!$B$240,M209&lt;&gt;'Tabelas auxiliares'!$C$239,M209&lt;&gt;'Tabelas auxiliares'!$C$240),"FOLHA DE PESSOAL",IF(Q209='Tabelas auxiliares'!$A$240,"CUSTEIO",IF(Q209='Tabelas auxiliares'!$A$239,"INVESTIMENTO","ERRO - VERIFICAR"))))</f>
        <v/>
      </c>
      <c r="S209" s="26"/>
      <c r="T209" s="26"/>
    </row>
    <row r="210" spans="17:22" x14ac:dyDescent="0.25">
      <c r="Q210" s="33" t="str">
        <f t="shared" si="3"/>
        <v/>
      </c>
      <c r="R210" s="33" t="str">
        <f>IF(M210="","",IF(AND(M210&lt;&gt;'Tabelas auxiliares'!$B$239,M210&lt;&gt;'Tabelas auxiliares'!$B$240,M210&lt;&gt;'Tabelas auxiliares'!$C$239,M210&lt;&gt;'Tabelas auxiliares'!$C$240),"FOLHA DE PESSOAL",IF(Q210='Tabelas auxiliares'!$A$240,"CUSTEIO",IF(Q210='Tabelas auxiliares'!$A$239,"INVESTIMENTO","ERRO - VERIFICAR"))))</f>
        <v/>
      </c>
      <c r="S210" s="26"/>
      <c r="T210" s="26"/>
    </row>
    <row r="211" spans="17:22" x14ac:dyDescent="0.25">
      <c r="Q211" s="33" t="str">
        <f t="shared" si="3"/>
        <v/>
      </c>
      <c r="R211" s="33" t="str">
        <f>IF(M211="","",IF(AND(M211&lt;&gt;'Tabelas auxiliares'!$B$239,M211&lt;&gt;'Tabelas auxiliares'!$B$240,M211&lt;&gt;'Tabelas auxiliares'!$C$239,M211&lt;&gt;'Tabelas auxiliares'!$C$240),"FOLHA DE PESSOAL",IF(Q211='Tabelas auxiliares'!$A$240,"CUSTEIO",IF(Q211='Tabelas auxiliares'!$A$239,"INVESTIMENTO","ERRO - VERIFICAR"))))</f>
        <v/>
      </c>
      <c r="S211" s="26"/>
      <c r="V211" s="26"/>
    </row>
    <row r="212" spans="17:22" x14ac:dyDescent="0.25">
      <c r="Q212" s="33" t="str">
        <f t="shared" si="3"/>
        <v/>
      </c>
      <c r="R212" s="33" t="str">
        <f>IF(M212="","",IF(AND(M212&lt;&gt;'Tabelas auxiliares'!$B$239,M212&lt;&gt;'Tabelas auxiliares'!$B$240,M212&lt;&gt;'Tabelas auxiliares'!$C$239,M212&lt;&gt;'Tabelas auxiliares'!$C$240),"FOLHA DE PESSOAL",IF(Q212='Tabelas auxiliares'!$A$240,"CUSTEIO",IF(Q212='Tabelas auxiliares'!$A$239,"INVESTIMENTO","ERRO - VERIFICAR"))))</f>
        <v/>
      </c>
      <c r="S212" s="26"/>
      <c r="T212" s="26"/>
    </row>
    <row r="213" spans="17:22" x14ac:dyDescent="0.25">
      <c r="Q213" s="33" t="str">
        <f t="shared" si="3"/>
        <v/>
      </c>
      <c r="R213" s="33" t="str">
        <f>IF(M213="","",IF(AND(M213&lt;&gt;'Tabelas auxiliares'!$B$239,M213&lt;&gt;'Tabelas auxiliares'!$B$240,M213&lt;&gt;'Tabelas auxiliares'!$C$239,M213&lt;&gt;'Tabelas auxiliares'!$C$240),"FOLHA DE PESSOAL",IF(Q213='Tabelas auxiliares'!$A$240,"CUSTEIO",IF(Q213='Tabelas auxiliares'!$A$239,"INVESTIMENTO","ERRO - VERIFICAR"))))</f>
        <v/>
      </c>
      <c r="S213" s="26"/>
      <c r="V213" s="26"/>
    </row>
    <row r="214" spans="17:22" x14ac:dyDescent="0.25">
      <c r="Q214" s="33" t="str">
        <f t="shared" si="3"/>
        <v/>
      </c>
      <c r="R214" s="33" t="str">
        <f>IF(M214="","",IF(AND(M214&lt;&gt;'Tabelas auxiliares'!$B$239,M214&lt;&gt;'Tabelas auxiliares'!$B$240,M214&lt;&gt;'Tabelas auxiliares'!$C$239,M214&lt;&gt;'Tabelas auxiliares'!$C$240),"FOLHA DE PESSOAL",IF(Q214='Tabelas auxiliares'!$A$240,"CUSTEIO",IF(Q214='Tabelas auxiliares'!$A$239,"INVESTIMENTO","ERRO - VERIFICAR"))))</f>
        <v/>
      </c>
      <c r="S214" s="26"/>
      <c r="T214" s="26"/>
      <c r="V214" s="26"/>
    </row>
    <row r="215" spans="17:22" x14ac:dyDescent="0.25">
      <c r="Q215" s="33" t="str">
        <f t="shared" si="3"/>
        <v/>
      </c>
      <c r="R215" s="33" t="str">
        <f>IF(M215="","",IF(AND(M215&lt;&gt;'Tabelas auxiliares'!$B$239,M215&lt;&gt;'Tabelas auxiliares'!$B$240,M215&lt;&gt;'Tabelas auxiliares'!$C$239,M215&lt;&gt;'Tabelas auxiliares'!$C$240),"FOLHA DE PESSOAL",IF(Q215='Tabelas auxiliares'!$A$240,"CUSTEIO",IF(Q215='Tabelas auxiliares'!$A$239,"INVESTIMENTO","ERRO - VERIFICAR"))))</f>
        <v/>
      </c>
      <c r="S215" s="26"/>
      <c r="V215" s="26"/>
    </row>
    <row r="216" spans="17:22" x14ac:dyDescent="0.25">
      <c r="Q216" s="33" t="str">
        <f t="shared" si="3"/>
        <v/>
      </c>
      <c r="R216" s="33" t="str">
        <f>IF(M216="","",IF(AND(M216&lt;&gt;'Tabelas auxiliares'!$B$239,M216&lt;&gt;'Tabelas auxiliares'!$B$240,M216&lt;&gt;'Tabelas auxiliares'!$C$239,M216&lt;&gt;'Tabelas auxiliares'!$C$240),"FOLHA DE PESSOAL",IF(Q216='Tabelas auxiliares'!$A$240,"CUSTEIO",IF(Q216='Tabelas auxiliares'!$A$239,"INVESTIMENTO","ERRO - VERIFICAR"))))</f>
        <v/>
      </c>
      <c r="S216" s="26"/>
      <c r="T216" s="26"/>
    </row>
    <row r="217" spans="17:22" x14ac:dyDescent="0.25">
      <c r="Q217" s="33" t="str">
        <f t="shared" si="3"/>
        <v/>
      </c>
      <c r="R217" s="33" t="str">
        <f>IF(M217="","",IF(AND(M217&lt;&gt;'Tabelas auxiliares'!$B$239,M217&lt;&gt;'Tabelas auxiliares'!$B$240,M217&lt;&gt;'Tabelas auxiliares'!$C$239,M217&lt;&gt;'Tabelas auxiliares'!$C$240),"FOLHA DE PESSOAL",IF(Q217='Tabelas auxiliares'!$A$240,"CUSTEIO",IF(Q217='Tabelas auxiliares'!$A$239,"INVESTIMENTO","ERRO - VERIFICAR"))))</f>
        <v/>
      </c>
      <c r="S217" s="26"/>
      <c r="T217" s="26"/>
    </row>
    <row r="218" spans="17:22" x14ac:dyDescent="0.25">
      <c r="Q218" s="33" t="str">
        <f t="shared" si="3"/>
        <v/>
      </c>
      <c r="R218" s="33" t="str">
        <f>IF(M218="","",IF(AND(M218&lt;&gt;'Tabelas auxiliares'!$B$239,M218&lt;&gt;'Tabelas auxiliares'!$B$240,M218&lt;&gt;'Tabelas auxiliares'!$C$239,M218&lt;&gt;'Tabelas auxiliares'!$C$240),"FOLHA DE PESSOAL",IF(Q218='Tabelas auxiliares'!$A$240,"CUSTEIO",IF(Q218='Tabelas auxiliares'!$A$239,"INVESTIMENTO","ERRO - VERIFICAR"))))</f>
        <v/>
      </c>
      <c r="S218" s="26"/>
      <c r="V218" s="26"/>
    </row>
    <row r="219" spans="17:22" x14ac:dyDescent="0.25">
      <c r="Q219" s="33" t="str">
        <f t="shared" si="3"/>
        <v/>
      </c>
      <c r="R219" s="33" t="str">
        <f>IF(M219="","",IF(AND(M219&lt;&gt;'Tabelas auxiliares'!$B$239,M219&lt;&gt;'Tabelas auxiliares'!$B$240,M219&lt;&gt;'Tabelas auxiliares'!$C$239,M219&lt;&gt;'Tabelas auxiliares'!$C$240),"FOLHA DE PESSOAL",IF(Q219='Tabelas auxiliares'!$A$240,"CUSTEIO",IF(Q219='Tabelas auxiliares'!$A$239,"INVESTIMENTO","ERRO - VERIFICAR"))))</f>
        <v/>
      </c>
      <c r="S219" s="26"/>
      <c r="T219" s="26"/>
      <c r="V219" s="26"/>
    </row>
    <row r="220" spans="17:22" x14ac:dyDescent="0.25">
      <c r="Q220" s="33" t="str">
        <f t="shared" si="3"/>
        <v/>
      </c>
      <c r="R220" s="33" t="str">
        <f>IF(M220="","",IF(AND(M220&lt;&gt;'Tabelas auxiliares'!$B$239,M220&lt;&gt;'Tabelas auxiliares'!$B$240,M220&lt;&gt;'Tabelas auxiliares'!$C$239,M220&lt;&gt;'Tabelas auxiliares'!$C$240),"FOLHA DE PESSOAL",IF(Q220='Tabelas auxiliares'!$A$240,"CUSTEIO",IF(Q220='Tabelas auxiliares'!$A$239,"INVESTIMENTO","ERRO - VERIFICAR"))))</f>
        <v/>
      </c>
      <c r="S220" s="26"/>
      <c r="V220" s="26"/>
    </row>
    <row r="221" spans="17:22" x14ac:dyDescent="0.25">
      <c r="Q221" s="33" t="str">
        <f t="shared" si="3"/>
        <v/>
      </c>
      <c r="R221" s="33" t="str">
        <f>IF(M221="","",IF(AND(M221&lt;&gt;'Tabelas auxiliares'!$B$239,M221&lt;&gt;'Tabelas auxiliares'!$B$240,M221&lt;&gt;'Tabelas auxiliares'!$C$239,M221&lt;&gt;'Tabelas auxiliares'!$C$240),"FOLHA DE PESSOAL",IF(Q221='Tabelas auxiliares'!$A$240,"CUSTEIO",IF(Q221='Tabelas auxiliares'!$A$239,"INVESTIMENTO","ERRO - VERIFICAR"))))</f>
        <v/>
      </c>
      <c r="S221" s="26"/>
      <c r="T221" s="26"/>
    </row>
    <row r="222" spans="17:22" x14ac:dyDescent="0.25">
      <c r="Q222" s="33" t="str">
        <f t="shared" si="3"/>
        <v/>
      </c>
      <c r="R222" s="33" t="str">
        <f>IF(M222="","",IF(AND(M222&lt;&gt;'Tabelas auxiliares'!$B$239,M222&lt;&gt;'Tabelas auxiliares'!$B$240,M222&lt;&gt;'Tabelas auxiliares'!$C$239,M222&lt;&gt;'Tabelas auxiliares'!$C$240),"FOLHA DE PESSOAL",IF(Q222='Tabelas auxiliares'!$A$240,"CUSTEIO",IF(Q222='Tabelas auxiliares'!$A$239,"INVESTIMENTO","ERRO - VERIFICAR"))))</f>
        <v/>
      </c>
      <c r="S222" s="26"/>
      <c r="V222" s="26"/>
    </row>
    <row r="223" spans="17:22" x14ac:dyDescent="0.25">
      <c r="Q223" s="33" t="str">
        <f t="shared" si="3"/>
        <v/>
      </c>
      <c r="R223" s="33" t="str">
        <f>IF(M223="","",IF(AND(M223&lt;&gt;'Tabelas auxiliares'!$B$239,M223&lt;&gt;'Tabelas auxiliares'!$B$240,M223&lt;&gt;'Tabelas auxiliares'!$C$239,M223&lt;&gt;'Tabelas auxiliares'!$C$240),"FOLHA DE PESSOAL",IF(Q223='Tabelas auxiliares'!$A$240,"CUSTEIO",IF(Q223='Tabelas auxiliares'!$A$239,"INVESTIMENTO","ERRO - VERIFICAR"))))</f>
        <v/>
      </c>
      <c r="S223" s="26"/>
      <c r="V223" s="26"/>
    </row>
    <row r="224" spans="17:22" x14ac:dyDescent="0.25">
      <c r="Q224" s="33" t="str">
        <f t="shared" si="3"/>
        <v/>
      </c>
      <c r="R224" s="33" t="str">
        <f>IF(M224="","",IF(AND(M224&lt;&gt;'Tabelas auxiliares'!$B$239,M224&lt;&gt;'Tabelas auxiliares'!$B$240,M224&lt;&gt;'Tabelas auxiliares'!$C$239,M224&lt;&gt;'Tabelas auxiliares'!$C$240),"FOLHA DE PESSOAL",IF(Q224='Tabelas auxiliares'!$A$240,"CUSTEIO",IF(Q224='Tabelas auxiliares'!$A$239,"INVESTIMENTO","ERRO - VERIFICAR"))))</f>
        <v/>
      </c>
      <c r="S224" s="26"/>
      <c r="U224" s="26"/>
      <c r="V224" s="26"/>
    </row>
    <row r="225" spans="17:22" x14ac:dyDescent="0.25">
      <c r="Q225" s="33" t="str">
        <f t="shared" si="3"/>
        <v/>
      </c>
      <c r="R225" s="33" t="str">
        <f>IF(M225="","",IF(AND(M225&lt;&gt;'Tabelas auxiliares'!$B$239,M225&lt;&gt;'Tabelas auxiliares'!$B$240,M225&lt;&gt;'Tabelas auxiliares'!$C$239,M225&lt;&gt;'Tabelas auxiliares'!$C$240),"FOLHA DE PESSOAL",IF(Q225='Tabelas auxiliares'!$A$240,"CUSTEIO",IF(Q225='Tabelas auxiliares'!$A$239,"INVESTIMENTO","ERRO - VERIFICAR"))))</f>
        <v/>
      </c>
      <c r="S225" s="26"/>
      <c r="T225" s="26"/>
      <c r="V225" s="26"/>
    </row>
    <row r="226" spans="17:22" x14ac:dyDescent="0.25">
      <c r="Q226" s="33" t="str">
        <f t="shared" si="3"/>
        <v/>
      </c>
      <c r="R226" s="33" t="str">
        <f>IF(M226="","",IF(AND(M226&lt;&gt;'Tabelas auxiliares'!$B$239,M226&lt;&gt;'Tabelas auxiliares'!$B$240,M226&lt;&gt;'Tabelas auxiliares'!$C$239,M226&lt;&gt;'Tabelas auxiliares'!$C$240),"FOLHA DE PESSOAL",IF(Q226='Tabelas auxiliares'!$A$240,"CUSTEIO",IF(Q226='Tabelas auxiliares'!$A$239,"INVESTIMENTO","ERRO - VERIFICAR"))))</f>
        <v/>
      </c>
      <c r="S226" s="26"/>
      <c r="T226" s="26"/>
      <c r="V226" s="26"/>
    </row>
    <row r="227" spans="17:22" x14ac:dyDescent="0.25">
      <c r="Q227" s="33" t="str">
        <f t="shared" si="3"/>
        <v/>
      </c>
      <c r="R227" s="33" t="str">
        <f>IF(M227="","",IF(AND(M227&lt;&gt;'Tabelas auxiliares'!$B$239,M227&lt;&gt;'Tabelas auxiliares'!$B$240,M227&lt;&gt;'Tabelas auxiliares'!$C$239,M227&lt;&gt;'Tabelas auxiliares'!$C$240),"FOLHA DE PESSOAL",IF(Q227='Tabelas auxiliares'!$A$240,"CUSTEIO",IF(Q227='Tabelas auxiliares'!$A$239,"INVESTIMENTO","ERRO - VERIFICAR"))))</f>
        <v/>
      </c>
      <c r="S227" s="26"/>
      <c r="T227" s="26"/>
      <c r="U227" s="26"/>
      <c r="V227" s="26"/>
    </row>
    <row r="228" spans="17:22" x14ac:dyDescent="0.25">
      <c r="Q228" s="33" t="str">
        <f t="shared" si="3"/>
        <v/>
      </c>
      <c r="R228" s="33" t="str">
        <f>IF(M228="","",IF(AND(M228&lt;&gt;'Tabelas auxiliares'!$B$239,M228&lt;&gt;'Tabelas auxiliares'!$B$240,M228&lt;&gt;'Tabelas auxiliares'!$C$239,M228&lt;&gt;'Tabelas auxiliares'!$C$240),"FOLHA DE PESSOAL",IF(Q228='Tabelas auxiliares'!$A$240,"CUSTEIO",IF(Q228='Tabelas auxiliares'!$A$239,"INVESTIMENTO","ERRO - VERIFICAR"))))</f>
        <v/>
      </c>
      <c r="S228" s="26"/>
      <c r="T228" s="26"/>
    </row>
    <row r="229" spans="17:22" x14ac:dyDescent="0.25">
      <c r="Q229" s="33" t="str">
        <f t="shared" si="3"/>
        <v/>
      </c>
      <c r="R229" s="33" t="str">
        <f>IF(M229="","",IF(AND(M229&lt;&gt;'Tabelas auxiliares'!$B$239,M229&lt;&gt;'Tabelas auxiliares'!$B$240,M229&lt;&gt;'Tabelas auxiliares'!$C$239,M229&lt;&gt;'Tabelas auxiliares'!$C$240),"FOLHA DE PESSOAL",IF(Q229='Tabelas auxiliares'!$A$240,"CUSTEIO",IF(Q229='Tabelas auxiliares'!$A$239,"INVESTIMENTO","ERRO - VERIFICAR"))))</f>
        <v/>
      </c>
      <c r="S229" s="26"/>
      <c r="T229" s="26"/>
      <c r="V229" s="26"/>
    </row>
    <row r="230" spans="17:22" x14ac:dyDescent="0.25">
      <c r="Q230" s="33" t="str">
        <f t="shared" si="3"/>
        <v/>
      </c>
      <c r="R230" s="33" t="str">
        <f>IF(M230="","",IF(AND(M230&lt;&gt;'Tabelas auxiliares'!$B$239,M230&lt;&gt;'Tabelas auxiliares'!$B$240,M230&lt;&gt;'Tabelas auxiliares'!$C$239,M230&lt;&gt;'Tabelas auxiliares'!$C$240),"FOLHA DE PESSOAL",IF(Q230='Tabelas auxiliares'!$A$240,"CUSTEIO",IF(Q230='Tabelas auxiliares'!$A$239,"INVESTIMENTO","ERRO - VERIFICAR"))))</f>
        <v/>
      </c>
      <c r="S230" s="26"/>
      <c r="T230" s="26"/>
      <c r="V230" s="26"/>
    </row>
    <row r="231" spans="17:22" x14ac:dyDescent="0.25">
      <c r="Q231" s="33" t="str">
        <f t="shared" si="3"/>
        <v/>
      </c>
      <c r="R231" s="33" t="str">
        <f>IF(M231="","",IF(AND(M231&lt;&gt;'Tabelas auxiliares'!$B$239,M231&lt;&gt;'Tabelas auxiliares'!$B$240,M231&lt;&gt;'Tabelas auxiliares'!$C$239,M231&lt;&gt;'Tabelas auxiliares'!$C$240),"FOLHA DE PESSOAL",IF(Q231='Tabelas auxiliares'!$A$240,"CUSTEIO",IF(Q231='Tabelas auxiliares'!$A$239,"INVESTIMENTO","ERRO - VERIFICAR"))))</f>
        <v/>
      </c>
      <c r="S231" s="26"/>
      <c r="T231" s="26"/>
      <c r="V231" s="26"/>
    </row>
    <row r="232" spans="17:22" x14ac:dyDescent="0.25">
      <c r="Q232" s="33" t="str">
        <f t="shared" si="3"/>
        <v/>
      </c>
      <c r="R232" s="33" t="str">
        <f>IF(M232="","",IF(AND(M232&lt;&gt;'Tabelas auxiliares'!$B$239,M232&lt;&gt;'Tabelas auxiliares'!$B$240,M232&lt;&gt;'Tabelas auxiliares'!$C$239,M232&lt;&gt;'Tabelas auxiliares'!$C$240),"FOLHA DE PESSOAL",IF(Q232='Tabelas auxiliares'!$A$240,"CUSTEIO",IF(Q232='Tabelas auxiliares'!$A$239,"INVESTIMENTO","ERRO - VERIFICAR"))))</f>
        <v/>
      </c>
      <c r="S232" s="26"/>
      <c r="T232" s="26"/>
      <c r="V232" s="26"/>
    </row>
    <row r="233" spans="17:22" x14ac:dyDescent="0.25">
      <c r="Q233" s="33" t="str">
        <f t="shared" si="3"/>
        <v/>
      </c>
      <c r="R233" s="33" t="str">
        <f>IF(M233="","",IF(AND(M233&lt;&gt;'Tabelas auxiliares'!$B$239,M233&lt;&gt;'Tabelas auxiliares'!$B$240,M233&lt;&gt;'Tabelas auxiliares'!$C$239,M233&lt;&gt;'Tabelas auxiliares'!$C$240),"FOLHA DE PESSOAL",IF(Q233='Tabelas auxiliares'!$A$240,"CUSTEIO",IF(Q233='Tabelas auxiliares'!$A$239,"INVESTIMENTO","ERRO - VERIFICAR"))))</f>
        <v/>
      </c>
      <c r="S233" s="26"/>
      <c r="V233" s="26"/>
    </row>
    <row r="234" spans="17:22" x14ac:dyDescent="0.25">
      <c r="Q234" s="33" t="str">
        <f t="shared" si="3"/>
        <v/>
      </c>
      <c r="R234" s="33" t="str">
        <f>IF(M234="","",IF(AND(M234&lt;&gt;'Tabelas auxiliares'!$B$239,M234&lt;&gt;'Tabelas auxiliares'!$B$240,M234&lt;&gt;'Tabelas auxiliares'!$C$239,M234&lt;&gt;'Tabelas auxiliares'!$C$240),"FOLHA DE PESSOAL",IF(Q234='Tabelas auxiliares'!$A$240,"CUSTEIO",IF(Q234='Tabelas auxiliares'!$A$239,"INVESTIMENTO","ERRO - VERIFICAR"))))</f>
        <v/>
      </c>
      <c r="S234" s="26"/>
      <c r="T234" s="26"/>
      <c r="V234" s="26"/>
    </row>
    <row r="235" spans="17:22" x14ac:dyDescent="0.25">
      <c r="Q235" s="33" t="str">
        <f t="shared" si="3"/>
        <v/>
      </c>
      <c r="R235" s="33" t="str">
        <f>IF(M235="","",IF(AND(M235&lt;&gt;'Tabelas auxiliares'!$B$239,M235&lt;&gt;'Tabelas auxiliares'!$B$240,M235&lt;&gt;'Tabelas auxiliares'!$C$239,M235&lt;&gt;'Tabelas auxiliares'!$C$240),"FOLHA DE PESSOAL",IF(Q235='Tabelas auxiliares'!$A$240,"CUSTEIO",IF(Q235='Tabelas auxiliares'!$A$239,"INVESTIMENTO","ERRO - VERIFICAR"))))</f>
        <v/>
      </c>
      <c r="S235" s="26"/>
      <c r="V235" s="26"/>
    </row>
    <row r="236" spans="17:22" x14ac:dyDescent="0.25">
      <c r="Q236" s="33" t="str">
        <f t="shared" si="3"/>
        <v/>
      </c>
      <c r="R236" s="33" t="str">
        <f>IF(M236="","",IF(AND(M236&lt;&gt;'Tabelas auxiliares'!$B$239,M236&lt;&gt;'Tabelas auxiliares'!$B$240,M236&lt;&gt;'Tabelas auxiliares'!$C$239,M236&lt;&gt;'Tabelas auxiliares'!$C$240),"FOLHA DE PESSOAL",IF(Q236='Tabelas auxiliares'!$A$240,"CUSTEIO",IF(Q236='Tabelas auxiliares'!$A$239,"INVESTIMENTO","ERRO - VERIFICAR"))))</f>
        <v/>
      </c>
      <c r="S236" s="26"/>
      <c r="V236" s="26"/>
    </row>
    <row r="237" spans="17:22" x14ac:dyDescent="0.25">
      <c r="Q237" s="33" t="str">
        <f t="shared" si="3"/>
        <v/>
      </c>
      <c r="R237" s="33" t="str">
        <f>IF(M237="","",IF(AND(M237&lt;&gt;'Tabelas auxiliares'!$B$239,M237&lt;&gt;'Tabelas auxiliares'!$B$240,M237&lt;&gt;'Tabelas auxiliares'!$C$239,M237&lt;&gt;'Tabelas auxiliares'!$C$240),"FOLHA DE PESSOAL",IF(Q237='Tabelas auxiliares'!$A$240,"CUSTEIO",IF(Q237='Tabelas auxiliares'!$A$239,"INVESTIMENTO","ERRO - VERIFICAR"))))</f>
        <v/>
      </c>
      <c r="S237" s="26"/>
      <c r="V237" s="26"/>
    </row>
    <row r="238" spans="17:22" x14ac:dyDescent="0.25">
      <c r="Q238" s="33" t="str">
        <f t="shared" si="3"/>
        <v/>
      </c>
      <c r="R238" s="33" t="str">
        <f>IF(M238="","",IF(AND(M238&lt;&gt;'Tabelas auxiliares'!$B$239,M238&lt;&gt;'Tabelas auxiliares'!$B$240,M238&lt;&gt;'Tabelas auxiliares'!$C$239,M238&lt;&gt;'Tabelas auxiliares'!$C$240),"FOLHA DE PESSOAL",IF(Q238='Tabelas auxiliares'!$A$240,"CUSTEIO",IF(Q238='Tabelas auxiliares'!$A$239,"INVESTIMENTO","ERRO - VERIFICAR"))))</f>
        <v/>
      </c>
      <c r="S238" s="26"/>
      <c r="T238" s="26"/>
      <c r="V238" s="26"/>
    </row>
    <row r="239" spans="17:22" x14ac:dyDescent="0.25">
      <c r="Q239" s="33" t="str">
        <f t="shared" si="3"/>
        <v/>
      </c>
      <c r="R239" s="33" t="str">
        <f>IF(M239="","",IF(AND(M239&lt;&gt;'Tabelas auxiliares'!$B$239,M239&lt;&gt;'Tabelas auxiliares'!$B$240,M239&lt;&gt;'Tabelas auxiliares'!$C$239,M239&lt;&gt;'Tabelas auxiliares'!$C$240),"FOLHA DE PESSOAL",IF(Q239='Tabelas auxiliares'!$A$240,"CUSTEIO",IF(Q239='Tabelas auxiliares'!$A$239,"INVESTIMENTO","ERRO - VERIFICAR"))))</f>
        <v/>
      </c>
      <c r="S239" s="26"/>
      <c r="T239" s="26"/>
    </row>
    <row r="240" spans="17:22" x14ac:dyDescent="0.25">
      <c r="Q240" s="33" t="str">
        <f t="shared" si="3"/>
        <v/>
      </c>
      <c r="R240" s="33" t="str">
        <f>IF(M240="","",IF(AND(M240&lt;&gt;'Tabelas auxiliares'!$B$239,M240&lt;&gt;'Tabelas auxiliares'!$B$240,M240&lt;&gt;'Tabelas auxiliares'!$C$239,M240&lt;&gt;'Tabelas auxiliares'!$C$240),"FOLHA DE PESSOAL",IF(Q240='Tabelas auxiliares'!$A$240,"CUSTEIO",IF(Q240='Tabelas auxiliares'!$A$239,"INVESTIMENTO","ERRO - VERIFICAR"))))</f>
        <v/>
      </c>
      <c r="S240" s="26"/>
      <c r="T240" s="26"/>
      <c r="V240" s="26"/>
    </row>
    <row r="241" spans="17:22" x14ac:dyDescent="0.25">
      <c r="Q241" s="33" t="str">
        <f t="shared" si="3"/>
        <v/>
      </c>
      <c r="R241" s="33" t="str">
        <f>IF(M241="","",IF(AND(M241&lt;&gt;'Tabelas auxiliares'!$B$239,M241&lt;&gt;'Tabelas auxiliares'!$B$240,M241&lt;&gt;'Tabelas auxiliares'!$C$239,M241&lt;&gt;'Tabelas auxiliares'!$C$240),"FOLHA DE PESSOAL",IF(Q241='Tabelas auxiliares'!$A$240,"CUSTEIO",IF(Q241='Tabelas auxiliares'!$A$239,"INVESTIMENTO","ERRO - VERIFICAR"))))</f>
        <v/>
      </c>
      <c r="S241" s="26"/>
      <c r="V241" s="26"/>
    </row>
    <row r="242" spans="17:22" x14ac:dyDescent="0.25">
      <c r="Q242" s="33" t="str">
        <f t="shared" si="3"/>
        <v/>
      </c>
      <c r="R242" s="33" t="str">
        <f>IF(M242="","",IF(AND(M242&lt;&gt;'Tabelas auxiliares'!$B$239,M242&lt;&gt;'Tabelas auxiliares'!$B$240,M242&lt;&gt;'Tabelas auxiliares'!$C$239,M242&lt;&gt;'Tabelas auxiliares'!$C$240),"FOLHA DE PESSOAL",IF(Q242='Tabelas auxiliares'!$A$240,"CUSTEIO",IF(Q242='Tabelas auxiliares'!$A$239,"INVESTIMENTO","ERRO - VERIFICAR"))))</f>
        <v/>
      </c>
      <c r="S242" s="26"/>
      <c r="T242" s="26"/>
    </row>
    <row r="243" spans="17:22" x14ac:dyDescent="0.25">
      <c r="Q243" s="33" t="str">
        <f t="shared" si="3"/>
        <v/>
      </c>
      <c r="R243" s="33" t="str">
        <f>IF(M243="","",IF(AND(M243&lt;&gt;'Tabelas auxiliares'!$B$239,M243&lt;&gt;'Tabelas auxiliares'!$B$240,M243&lt;&gt;'Tabelas auxiliares'!$C$239,M243&lt;&gt;'Tabelas auxiliares'!$C$240),"FOLHA DE PESSOAL",IF(Q243='Tabelas auxiliares'!$A$240,"CUSTEIO",IF(Q243='Tabelas auxiliares'!$A$239,"INVESTIMENTO","ERRO - VERIFICAR"))))</f>
        <v/>
      </c>
      <c r="S243" s="26"/>
      <c r="V243" s="26"/>
    </row>
    <row r="244" spans="17:22" x14ac:dyDescent="0.25">
      <c r="Q244" s="33" t="str">
        <f t="shared" si="3"/>
        <v/>
      </c>
      <c r="R244" s="33" t="str">
        <f>IF(M244="","",IF(AND(M244&lt;&gt;'Tabelas auxiliares'!$B$239,M244&lt;&gt;'Tabelas auxiliares'!$B$240,M244&lt;&gt;'Tabelas auxiliares'!$C$239,M244&lt;&gt;'Tabelas auxiliares'!$C$240),"FOLHA DE PESSOAL",IF(Q244='Tabelas auxiliares'!$A$240,"CUSTEIO",IF(Q244='Tabelas auxiliares'!$A$239,"INVESTIMENTO","ERRO - VERIFICAR"))))</f>
        <v/>
      </c>
      <c r="S244" s="26"/>
      <c r="V244" s="26"/>
    </row>
    <row r="245" spans="17:22" x14ac:dyDescent="0.25">
      <c r="Q245" s="33" t="str">
        <f t="shared" si="3"/>
        <v/>
      </c>
      <c r="R245" s="33" t="str">
        <f>IF(M245="","",IF(AND(M245&lt;&gt;'Tabelas auxiliares'!$B$239,M245&lt;&gt;'Tabelas auxiliares'!$B$240,M245&lt;&gt;'Tabelas auxiliares'!$C$239,M245&lt;&gt;'Tabelas auxiliares'!$C$240),"FOLHA DE PESSOAL",IF(Q245='Tabelas auxiliares'!$A$240,"CUSTEIO",IF(Q245='Tabelas auxiliares'!$A$239,"INVESTIMENTO","ERRO - VERIFICAR"))))</f>
        <v/>
      </c>
      <c r="S245" s="26"/>
    </row>
    <row r="246" spans="17:22" x14ac:dyDescent="0.25">
      <c r="Q246" s="33" t="str">
        <f t="shared" si="3"/>
        <v/>
      </c>
      <c r="R246" s="33" t="str">
        <f>IF(M246="","",IF(AND(M246&lt;&gt;'Tabelas auxiliares'!$B$239,M246&lt;&gt;'Tabelas auxiliares'!$B$240,M246&lt;&gt;'Tabelas auxiliares'!$C$239,M246&lt;&gt;'Tabelas auxiliares'!$C$240),"FOLHA DE PESSOAL",IF(Q246='Tabelas auxiliares'!$A$240,"CUSTEIO",IF(Q246='Tabelas auxiliares'!$A$239,"INVESTIMENTO","ERRO - VERIFICAR"))))</f>
        <v/>
      </c>
      <c r="S246" s="26"/>
    </row>
    <row r="247" spans="17:22" x14ac:dyDescent="0.25">
      <c r="Q247" s="33" t="str">
        <f t="shared" si="3"/>
        <v/>
      </c>
      <c r="R247" s="33" t="str">
        <f>IF(M247="","",IF(AND(M247&lt;&gt;'Tabelas auxiliares'!$B$239,M247&lt;&gt;'Tabelas auxiliares'!$B$240,M247&lt;&gt;'Tabelas auxiliares'!$C$239,M247&lt;&gt;'Tabelas auxiliares'!$C$240),"FOLHA DE PESSOAL",IF(Q247='Tabelas auxiliares'!$A$240,"CUSTEIO",IF(Q247='Tabelas auxiliares'!$A$239,"INVESTIMENTO","ERRO - VERIFICAR"))))</f>
        <v/>
      </c>
      <c r="S247" s="26"/>
      <c r="V247" s="26"/>
    </row>
    <row r="248" spans="17:22" x14ac:dyDescent="0.25">
      <c r="Q248" s="33" t="str">
        <f t="shared" si="3"/>
        <v/>
      </c>
      <c r="R248" s="33" t="str">
        <f>IF(M248="","",IF(AND(M248&lt;&gt;'Tabelas auxiliares'!$B$239,M248&lt;&gt;'Tabelas auxiliares'!$B$240,M248&lt;&gt;'Tabelas auxiliares'!$C$239,M248&lt;&gt;'Tabelas auxiliares'!$C$240),"FOLHA DE PESSOAL",IF(Q248='Tabelas auxiliares'!$A$240,"CUSTEIO",IF(Q248='Tabelas auxiliares'!$A$239,"INVESTIMENTO","ERRO - VERIFICAR"))))</f>
        <v/>
      </c>
      <c r="S248" s="26"/>
    </row>
    <row r="249" spans="17:22" x14ac:dyDescent="0.25">
      <c r="Q249" s="33" t="str">
        <f t="shared" si="3"/>
        <v/>
      </c>
      <c r="R249" s="33" t="str">
        <f>IF(M249="","",IF(AND(M249&lt;&gt;'Tabelas auxiliares'!$B$239,M249&lt;&gt;'Tabelas auxiliares'!$B$240,M249&lt;&gt;'Tabelas auxiliares'!$C$239,M249&lt;&gt;'Tabelas auxiliares'!$C$240),"FOLHA DE PESSOAL",IF(Q249='Tabelas auxiliares'!$A$240,"CUSTEIO",IF(Q249='Tabelas auxiliares'!$A$239,"INVESTIMENTO","ERRO - VERIFICAR"))))</f>
        <v/>
      </c>
      <c r="S249" s="26"/>
    </row>
    <row r="250" spans="17:22" x14ac:dyDescent="0.25">
      <c r="Q250" s="33" t="str">
        <f t="shared" si="3"/>
        <v/>
      </c>
      <c r="R250" s="33" t="str">
        <f>IF(M250="","",IF(AND(M250&lt;&gt;'Tabelas auxiliares'!$B$239,M250&lt;&gt;'Tabelas auxiliares'!$B$240,M250&lt;&gt;'Tabelas auxiliares'!$C$239,M250&lt;&gt;'Tabelas auxiliares'!$C$240),"FOLHA DE PESSOAL",IF(Q250='Tabelas auxiliares'!$A$240,"CUSTEIO",IF(Q250='Tabelas auxiliares'!$A$239,"INVESTIMENTO","ERRO - VERIFICAR"))))</f>
        <v/>
      </c>
      <c r="S250" s="26"/>
      <c r="V250" s="26"/>
    </row>
    <row r="251" spans="17:22" x14ac:dyDescent="0.25">
      <c r="Q251" s="33" t="str">
        <f t="shared" si="3"/>
        <v/>
      </c>
      <c r="R251" s="33" t="str">
        <f>IF(M251="","",IF(AND(M251&lt;&gt;'Tabelas auxiliares'!$B$239,M251&lt;&gt;'Tabelas auxiliares'!$B$240,M251&lt;&gt;'Tabelas auxiliares'!$C$239,M251&lt;&gt;'Tabelas auxiliares'!$C$240),"FOLHA DE PESSOAL",IF(Q251='Tabelas auxiliares'!$A$240,"CUSTEIO",IF(Q251='Tabelas auxiliares'!$A$239,"INVESTIMENTO","ERRO - VERIFICAR"))))</f>
        <v/>
      </c>
      <c r="S251" s="26"/>
    </row>
    <row r="252" spans="17:22" x14ac:dyDescent="0.25">
      <c r="Q252" s="33" t="str">
        <f t="shared" si="3"/>
        <v/>
      </c>
      <c r="R252" s="33" t="str">
        <f>IF(M252="","",IF(AND(M252&lt;&gt;'Tabelas auxiliares'!$B$239,M252&lt;&gt;'Tabelas auxiliares'!$B$240,M252&lt;&gt;'Tabelas auxiliares'!$C$239,M252&lt;&gt;'Tabelas auxiliares'!$C$240),"FOLHA DE PESSOAL",IF(Q252='Tabelas auxiliares'!$A$240,"CUSTEIO",IF(Q252='Tabelas auxiliares'!$A$239,"INVESTIMENTO","ERRO - VERIFICAR"))))</f>
        <v/>
      </c>
      <c r="S252" s="26"/>
      <c r="T252" s="26"/>
      <c r="V252" s="26"/>
    </row>
    <row r="253" spans="17:22" x14ac:dyDescent="0.25">
      <c r="Q253" s="33" t="str">
        <f t="shared" si="3"/>
        <v/>
      </c>
      <c r="R253" s="33" t="str">
        <f>IF(M253="","",IF(AND(M253&lt;&gt;'Tabelas auxiliares'!$B$239,M253&lt;&gt;'Tabelas auxiliares'!$B$240,M253&lt;&gt;'Tabelas auxiliares'!$C$239,M253&lt;&gt;'Tabelas auxiliares'!$C$240),"FOLHA DE PESSOAL",IF(Q253='Tabelas auxiliares'!$A$240,"CUSTEIO",IF(Q253='Tabelas auxiliares'!$A$239,"INVESTIMENTO","ERRO - VERIFICAR"))))</f>
        <v/>
      </c>
      <c r="S253" s="26"/>
      <c r="T253" s="26"/>
      <c r="V253" s="26"/>
    </row>
    <row r="254" spans="17:22" x14ac:dyDescent="0.25">
      <c r="Q254" s="33" t="str">
        <f t="shared" si="3"/>
        <v/>
      </c>
      <c r="R254" s="33" t="str">
        <f>IF(M254="","",IF(AND(M254&lt;&gt;'Tabelas auxiliares'!$B$239,M254&lt;&gt;'Tabelas auxiliares'!$B$240,M254&lt;&gt;'Tabelas auxiliares'!$C$239,M254&lt;&gt;'Tabelas auxiliares'!$C$240),"FOLHA DE PESSOAL",IF(Q254='Tabelas auxiliares'!$A$240,"CUSTEIO",IF(Q254='Tabelas auxiliares'!$A$239,"INVESTIMENTO","ERRO - VERIFICAR"))))</f>
        <v/>
      </c>
      <c r="S254" s="26"/>
      <c r="T254" s="26"/>
    </row>
    <row r="255" spans="17:22" x14ac:dyDescent="0.25">
      <c r="Q255" s="33" t="str">
        <f t="shared" si="3"/>
        <v/>
      </c>
      <c r="R255" s="33" t="str">
        <f>IF(M255="","",IF(AND(M255&lt;&gt;'Tabelas auxiliares'!$B$239,M255&lt;&gt;'Tabelas auxiliares'!$B$240,M255&lt;&gt;'Tabelas auxiliares'!$C$239,M255&lt;&gt;'Tabelas auxiliares'!$C$240),"FOLHA DE PESSOAL",IF(Q255='Tabelas auxiliares'!$A$240,"CUSTEIO",IF(Q255='Tabelas auxiliares'!$A$239,"INVESTIMENTO","ERRO - VERIFICAR"))))</f>
        <v/>
      </c>
      <c r="S255" s="26"/>
      <c r="T255" s="26"/>
      <c r="V255" s="26"/>
    </row>
    <row r="256" spans="17:22" x14ac:dyDescent="0.25">
      <c r="Q256" s="33" t="str">
        <f t="shared" si="3"/>
        <v/>
      </c>
      <c r="R256" s="33" t="str">
        <f>IF(M256="","",IF(AND(M256&lt;&gt;'Tabelas auxiliares'!$B$239,M256&lt;&gt;'Tabelas auxiliares'!$B$240,M256&lt;&gt;'Tabelas auxiliares'!$C$239,M256&lt;&gt;'Tabelas auxiliares'!$C$240),"FOLHA DE PESSOAL",IF(Q256='Tabelas auxiliares'!$A$240,"CUSTEIO",IF(Q256='Tabelas auxiliares'!$A$239,"INVESTIMENTO","ERRO - VERIFICAR"))))</f>
        <v/>
      </c>
      <c r="S256" s="26"/>
      <c r="T256" s="26"/>
    </row>
    <row r="257" spans="17:22" x14ac:dyDescent="0.25">
      <c r="Q257" s="33" t="str">
        <f t="shared" si="3"/>
        <v/>
      </c>
      <c r="R257" s="33" t="str">
        <f>IF(M257="","",IF(AND(M257&lt;&gt;'Tabelas auxiliares'!$B$239,M257&lt;&gt;'Tabelas auxiliares'!$B$240,M257&lt;&gt;'Tabelas auxiliares'!$C$239,M257&lt;&gt;'Tabelas auxiliares'!$C$240),"FOLHA DE PESSOAL",IF(Q257='Tabelas auxiliares'!$A$240,"CUSTEIO",IF(Q257='Tabelas auxiliares'!$A$239,"INVESTIMENTO","ERRO - VERIFICAR"))))</f>
        <v/>
      </c>
      <c r="S257" s="26"/>
      <c r="T257" s="26"/>
      <c r="V257" s="26"/>
    </row>
    <row r="258" spans="17:22" x14ac:dyDescent="0.25">
      <c r="Q258" s="33" t="str">
        <f t="shared" si="3"/>
        <v/>
      </c>
      <c r="R258" s="33" t="str">
        <f>IF(M258="","",IF(AND(M258&lt;&gt;'Tabelas auxiliares'!$B$239,M258&lt;&gt;'Tabelas auxiliares'!$B$240,M258&lt;&gt;'Tabelas auxiliares'!$C$239,M258&lt;&gt;'Tabelas auxiliares'!$C$240),"FOLHA DE PESSOAL",IF(Q258='Tabelas auxiliares'!$A$240,"CUSTEIO",IF(Q258='Tabelas auxiliares'!$A$239,"INVESTIMENTO","ERRO - VERIFICAR"))))</f>
        <v/>
      </c>
      <c r="S258" s="26"/>
      <c r="V258" s="26"/>
    </row>
    <row r="259" spans="17:22" x14ac:dyDescent="0.25">
      <c r="Q259" s="33" t="str">
        <f t="shared" si="3"/>
        <v/>
      </c>
      <c r="R259" s="33" t="str">
        <f>IF(M259="","",IF(AND(M259&lt;&gt;'Tabelas auxiliares'!$B$239,M259&lt;&gt;'Tabelas auxiliares'!$B$240,M259&lt;&gt;'Tabelas auxiliares'!$C$239,M259&lt;&gt;'Tabelas auxiliares'!$C$240),"FOLHA DE PESSOAL",IF(Q259='Tabelas auxiliares'!$A$240,"CUSTEIO",IF(Q259='Tabelas auxiliares'!$A$239,"INVESTIMENTO","ERRO - VERIFICAR"))))</f>
        <v/>
      </c>
      <c r="S259" s="26"/>
      <c r="V259" s="26"/>
    </row>
    <row r="260" spans="17:22" x14ac:dyDescent="0.25">
      <c r="Q260" s="33" t="str">
        <f t="shared" si="3"/>
        <v/>
      </c>
      <c r="R260" s="33" t="str">
        <f>IF(M260="","",IF(AND(M260&lt;&gt;'Tabelas auxiliares'!$B$239,M260&lt;&gt;'Tabelas auxiliares'!$B$240,M260&lt;&gt;'Tabelas auxiliares'!$C$239,M260&lt;&gt;'Tabelas auxiliares'!$C$240),"FOLHA DE PESSOAL",IF(Q260='Tabelas auxiliares'!$A$240,"CUSTEIO",IF(Q260='Tabelas auxiliares'!$A$239,"INVESTIMENTO","ERRO - VERIFICAR"))))</f>
        <v/>
      </c>
      <c r="S260" s="26"/>
      <c r="T260" s="26"/>
      <c r="V260" s="26"/>
    </row>
    <row r="261" spans="17:22" x14ac:dyDescent="0.25">
      <c r="Q261" s="33" t="str">
        <f t="shared" ref="Q261:Q324" si="4">LEFT(O261,1)</f>
        <v/>
      </c>
      <c r="R261" s="33" t="str">
        <f>IF(M261="","",IF(AND(M261&lt;&gt;'Tabelas auxiliares'!$B$239,M261&lt;&gt;'Tabelas auxiliares'!$B$240,M261&lt;&gt;'Tabelas auxiliares'!$C$239,M261&lt;&gt;'Tabelas auxiliares'!$C$240),"FOLHA DE PESSOAL",IF(Q261='Tabelas auxiliares'!$A$240,"CUSTEIO",IF(Q261='Tabelas auxiliares'!$A$239,"INVESTIMENTO","ERRO - VERIFICAR"))))</f>
        <v/>
      </c>
      <c r="S261" s="26"/>
      <c r="V261" s="26"/>
    </row>
    <row r="262" spans="17:22" x14ac:dyDescent="0.25">
      <c r="Q262" s="33" t="str">
        <f t="shared" si="4"/>
        <v/>
      </c>
      <c r="R262" s="33" t="str">
        <f>IF(M262="","",IF(AND(M262&lt;&gt;'Tabelas auxiliares'!$B$239,M262&lt;&gt;'Tabelas auxiliares'!$B$240,M262&lt;&gt;'Tabelas auxiliares'!$C$239,M262&lt;&gt;'Tabelas auxiliares'!$C$240),"FOLHA DE PESSOAL",IF(Q262='Tabelas auxiliares'!$A$240,"CUSTEIO",IF(Q262='Tabelas auxiliares'!$A$239,"INVESTIMENTO","ERRO - VERIFICAR"))))</f>
        <v/>
      </c>
      <c r="S262" s="26"/>
      <c r="T262" s="26"/>
    </row>
    <row r="263" spans="17:22" x14ac:dyDescent="0.25">
      <c r="Q263" s="33" t="str">
        <f t="shared" si="4"/>
        <v/>
      </c>
      <c r="R263" s="33" t="str">
        <f>IF(M263="","",IF(AND(M263&lt;&gt;'Tabelas auxiliares'!$B$239,M263&lt;&gt;'Tabelas auxiliares'!$B$240,M263&lt;&gt;'Tabelas auxiliares'!$C$239,M263&lt;&gt;'Tabelas auxiliares'!$C$240),"FOLHA DE PESSOAL",IF(Q263='Tabelas auxiliares'!$A$240,"CUSTEIO",IF(Q263='Tabelas auxiliares'!$A$239,"INVESTIMENTO","ERRO - VERIFICAR"))))</f>
        <v/>
      </c>
      <c r="S263" s="26"/>
      <c r="T263" s="26"/>
    </row>
    <row r="264" spans="17:22" x14ac:dyDescent="0.25">
      <c r="Q264" s="33" t="str">
        <f t="shared" si="4"/>
        <v/>
      </c>
      <c r="R264" s="33" t="str">
        <f>IF(M264="","",IF(AND(M264&lt;&gt;'Tabelas auxiliares'!$B$239,M264&lt;&gt;'Tabelas auxiliares'!$B$240,M264&lt;&gt;'Tabelas auxiliares'!$C$239,M264&lt;&gt;'Tabelas auxiliares'!$C$240),"FOLHA DE PESSOAL",IF(Q264='Tabelas auxiliares'!$A$240,"CUSTEIO",IF(Q264='Tabelas auxiliares'!$A$239,"INVESTIMENTO","ERRO - VERIFICAR"))))</f>
        <v/>
      </c>
      <c r="S264" s="26"/>
      <c r="V264" s="26"/>
    </row>
    <row r="265" spans="17:22" x14ac:dyDescent="0.25">
      <c r="Q265" s="33" t="str">
        <f t="shared" si="4"/>
        <v/>
      </c>
      <c r="R265" s="33" t="str">
        <f>IF(M265="","",IF(AND(M265&lt;&gt;'Tabelas auxiliares'!$B$239,M265&lt;&gt;'Tabelas auxiliares'!$B$240,M265&lt;&gt;'Tabelas auxiliares'!$C$239,M265&lt;&gt;'Tabelas auxiliares'!$C$240),"FOLHA DE PESSOAL",IF(Q265='Tabelas auxiliares'!$A$240,"CUSTEIO",IF(Q265='Tabelas auxiliares'!$A$239,"INVESTIMENTO","ERRO - VERIFICAR"))))</f>
        <v/>
      </c>
      <c r="S265" s="26"/>
      <c r="V265" s="26"/>
    </row>
    <row r="266" spans="17:22" x14ac:dyDescent="0.25">
      <c r="Q266" s="33" t="str">
        <f t="shared" si="4"/>
        <v/>
      </c>
      <c r="R266" s="33" t="str">
        <f>IF(M266="","",IF(AND(M266&lt;&gt;'Tabelas auxiliares'!$B$239,M266&lt;&gt;'Tabelas auxiliares'!$B$240,M266&lt;&gt;'Tabelas auxiliares'!$C$239,M266&lt;&gt;'Tabelas auxiliares'!$C$240),"FOLHA DE PESSOAL",IF(Q266='Tabelas auxiliares'!$A$240,"CUSTEIO",IF(Q266='Tabelas auxiliares'!$A$239,"INVESTIMENTO","ERRO - VERIFICAR"))))</f>
        <v/>
      </c>
      <c r="S266" s="26"/>
    </row>
    <row r="267" spans="17:22" x14ac:dyDescent="0.25">
      <c r="Q267" s="33" t="str">
        <f t="shared" si="4"/>
        <v/>
      </c>
      <c r="R267" s="33" t="str">
        <f>IF(M267="","",IF(AND(M267&lt;&gt;'Tabelas auxiliares'!$B$239,M267&lt;&gt;'Tabelas auxiliares'!$B$240,M267&lt;&gt;'Tabelas auxiliares'!$C$239,M267&lt;&gt;'Tabelas auxiliares'!$C$240),"FOLHA DE PESSOAL",IF(Q267='Tabelas auxiliares'!$A$240,"CUSTEIO",IF(Q267='Tabelas auxiliares'!$A$239,"INVESTIMENTO","ERRO - VERIFICAR"))))</f>
        <v/>
      </c>
      <c r="S267" s="26"/>
      <c r="V267" s="26"/>
    </row>
    <row r="268" spans="17:22" x14ac:dyDescent="0.25">
      <c r="Q268" s="33" t="str">
        <f t="shared" si="4"/>
        <v/>
      </c>
      <c r="R268" s="33" t="str">
        <f>IF(M268="","",IF(AND(M268&lt;&gt;'Tabelas auxiliares'!$B$239,M268&lt;&gt;'Tabelas auxiliares'!$B$240,M268&lt;&gt;'Tabelas auxiliares'!$C$239,M268&lt;&gt;'Tabelas auxiliares'!$C$240),"FOLHA DE PESSOAL",IF(Q268='Tabelas auxiliares'!$A$240,"CUSTEIO",IF(Q268='Tabelas auxiliares'!$A$239,"INVESTIMENTO","ERRO - VERIFICAR"))))</f>
        <v/>
      </c>
      <c r="S268" s="26"/>
      <c r="V268" s="26"/>
    </row>
    <row r="269" spans="17:22" x14ac:dyDescent="0.25">
      <c r="Q269" s="33" t="str">
        <f t="shared" si="4"/>
        <v/>
      </c>
      <c r="R269" s="33" t="str">
        <f>IF(M269="","",IF(AND(M269&lt;&gt;'Tabelas auxiliares'!$B$239,M269&lt;&gt;'Tabelas auxiliares'!$B$240,M269&lt;&gt;'Tabelas auxiliares'!$C$239,M269&lt;&gt;'Tabelas auxiliares'!$C$240),"FOLHA DE PESSOAL",IF(Q269='Tabelas auxiliares'!$A$240,"CUSTEIO",IF(Q269='Tabelas auxiliares'!$A$239,"INVESTIMENTO","ERRO - VERIFICAR"))))</f>
        <v/>
      </c>
      <c r="S269" s="26"/>
      <c r="T269" s="26"/>
      <c r="V269" s="26"/>
    </row>
    <row r="270" spans="17:22" x14ac:dyDescent="0.25">
      <c r="Q270" s="33" t="str">
        <f t="shared" si="4"/>
        <v/>
      </c>
      <c r="R270" s="33" t="str">
        <f>IF(M270="","",IF(AND(M270&lt;&gt;'Tabelas auxiliares'!$B$239,M270&lt;&gt;'Tabelas auxiliares'!$B$240,M270&lt;&gt;'Tabelas auxiliares'!$C$239,M270&lt;&gt;'Tabelas auxiliares'!$C$240),"FOLHA DE PESSOAL",IF(Q270='Tabelas auxiliares'!$A$240,"CUSTEIO",IF(Q270='Tabelas auxiliares'!$A$239,"INVESTIMENTO","ERRO - VERIFICAR"))))</f>
        <v/>
      </c>
      <c r="S270" s="26"/>
      <c r="T270" s="26"/>
      <c r="V270" s="26"/>
    </row>
    <row r="271" spans="17:22" x14ac:dyDescent="0.25">
      <c r="Q271" s="33" t="str">
        <f t="shared" si="4"/>
        <v/>
      </c>
      <c r="R271" s="33" t="str">
        <f>IF(M271="","",IF(AND(M271&lt;&gt;'Tabelas auxiliares'!$B$239,M271&lt;&gt;'Tabelas auxiliares'!$B$240,M271&lt;&gt;'Tabelas auxiliares'!$C$239,M271&lt;&gt;'Tabelas auxiliares'!$C$240),"FOLHA DE PESSOAL",IF(Q271='Tabelas auxiliares'!$A$240,"CUSTEIO",IF(Q271='Tabelas auxiliares'!$A$239,"INVESTIMENTO","ERRO - VERIFICAR"))))</f>
        <v/>
      </c>
      <c r="S271" s="26"/>
      <c r="V271" s="26"/>
    </row>
    <row r="272" spans="17:22" x14ac:dyDescent="0.25">
      <c r="Q272" s="33" t="str">
        <f t="shared" si="4"/>
        <v/>
      </c>
      <c r="R272" s="33" t="str">
        <f>IF(M272="","",IF(AND(M272&lt;&gt;'Tabelas auxiliares'!$B$239,M272&lt;&gt;'Tabelas auxiliares'!$B$240,M272&lt;&gt;'Tabelas auxiliares'!$C$239,M272&lt;&gt;'Tabelas auxiliares'!$C$240),"FOLHA DE PESSOAL",IF(Q272='Tabelas auxiliares'!$A$240,"CUSTEIO",IF(Q272='Tabelas auxiliares'!$A$239,"INVESTIMENTO","ERRO - VERIFICAR"))))</f>
        <v/>
      </c>
      <c r="S272" s="26"/>
      <c r="V272" s="26"/>
    </row>
    <row r="273" spans="17:22" x14ac:dyDescent="0.25">
      <c r="Q273" s="33" t="str">
        <f t="shared" si="4"/>
        <v/>
      </c>
      <c r="R273" s="33" t="str">
        <f>IF(M273="","",IF(AND(M273&lt;&gt;'Tabelas auxiliares'!$B$239,M273&lt;&gt;'Tabelas auxiliares'!$B$240,M273&lt;&gt;'Tabelas auxiliares'!$C$239,M273&lt;&gt;'Tabelas auxiliares'!$C$240),"FOLHA DE PESSOAL",IF(Q273='Tabelas auxiliares'!$A$240,"CUSTEIO",IF(Q273='Tabelas auxiliares'!$A$239,"INVESTIMENTO","ERRO - VERIFICAR"))))</f>
        <v/>
      </c>
      <c r="S273" s="26"/>
    </row>
    <row r="274" spans="17:22" x14ac:dyDescent="0.25">
      <c r="Q274" s="33" t="str">
        <f t="shared" si="4"/>
        <v/>
      </c>
      <c r="R274" s="33" t="str">
        <f>IF(M274="","",IF(AND(M274&lt;&gt;'Tabelas auxiliares'!$B$239,M274&lt;&gt;'Tabelas auxiliares'!$B$240,M274&lt;&gt;'Tabelas auxiliares'!$C$239,M274&lt;&gt;'Tabelas auxiliares'!$C$240),"FOLHA DE PESSOAL",IF(Q274='Tabelas auxiliares'!$A$240,"CUSTEIO",IF(Q274='Tabelas auxiliares'!$A$239,"INVESTIMENTO","ERRO - VERIFICAR"))))</f>
        <v/>
      </c>
      <c r="S274" s="26"/>
      <c r="V274" s="26"/>
    </row>
    <row r="275" spans="17:22" x14ac:dyDescent="0.25">
      <c r="Q275" s="33" t="str">
        <f t="shared" si="4"/>
        <v/>
      </c>
      <c r="R275" s="33" t="str">
        <f>IF(M275="","",IF(AND(M275&lt;&gt;'Tabelas auxiliares'!$B$239,M275&lt;&gt;'Tabelas auxiliares'!$B$240,M275&lt;&gt;'Tabelas auxiliares'!$C$239,M275&lt;&gt;'Tabelas auxiliares'!$C$240),"FOLHA DE PESSOAL",IF(Q275='Tabelas auxiliares'!$A$240,"CUSTEIO",IF(Q275='Tabelas auxiliares'!$A$239,"INVESTIMENTO","ERRO - VERIFICAR"))))</f>
        <v/>
      </c>
      <c r="S275" s="26"/>
      <c r="T275" s="26"/>
    </row>
    <row r="276" spans="17:22" x14ac:dyDescent="0.25">
      <c r="Q276" s="33" t="str">
        <f t="shared" si="4"/>
        <v/>
      </c>
      <c r="R276" s="33" t="str">
        <f>IF(M276="","",IF(AND(M276&lt;&gt;'Tabelas auxiliares'!$B$239,M276&lt;&gt;'Tabelas auxiliares'!$B$240,M276&lt;&gt;'Tabelas auxiliares'!$C$239,M276&lt;&gt;'Tabelas auxiliares'!$C$240),"FOLHA DE PESSOAL",IF(Q276='Tabelas auxiliares'!$A$240,"CUSTEIO",IF(Q276='Tabelas auxiliares'!$A$239,"INVESTIMENTO","ERRO - VERIFICAR"))))</f>
        <v/>
      </c>
      <c r="S276" s="26"/>
      <c r="V276" s="26"/>
    </row>
    <row r="277" spans="17:22" x14ac:dyDescent="0.25">
      <c r="Q277" s="33" t="str">
        <f t="shared" si="4"/>
        <v/>
      </c>
      <c r="R277" s="33" t="str">
        <f>IF(M277="","",IF(AND(M277&lt;&gt;'Tabelas auxiliares'!$B$239,M277&lt;&gt;'Tabelas auxiliares'!$B$240,M277&lt;&gt;'Tabelas auxiliares'!$C$239,M277&lt;&gt;'Tabelas auxiliares'!$C$240),"FOLHA DE PESSOAL",IF(Q277='Tabelas auxiliares'!$A$240,"CUSTEIO",IF(Q277='Tabelas auxiliares'!$A$239,"INVESTIMENTO","ERRO - VERIFICAR"))))</f>
        <v/>
      </c>
      <c r="S277" s="26"/>
    </row>
    <row r="278" spans="17:22" x14ac:dyDescent="0.25">
      <c r="Q278" s="33" t="str">
        <f t="shared" si="4"/>
        <v/>
      </c>
      <c r="R278" s="33" t="str">
        <f>IF(M278="","",IF(AND(M278&lt;&gt;'Tabelas auxiliares'!$B$239,M278&lt;&gt;'Tabelas auxiliares'!$B$240,M278&lt;&gt;'Tabelas auxiliares'!$C$239,M278&lt;&gt;'Tabelas auxiliares'!$C$240),"FOLHA DE PESSOAL",IF(Q278='Tabelas auxiliares'!$A$240,"CUSTEIO",IF(Q278='Tabelas auxiliares'!$A$239,"INVESTIMENTO","ERRO - VERIFICAR"))))</f>
        <v/>
      </c>
      <c r="S278" s="26"/>
      <c r="V278" s="26"/>
    </row>
    <row r="279" spans="17:22" x14ac:dyDescent="0.25">
      <c r="Q279" s="33" t="str">
        <f t="shared" si="4"/>
        <v/>
      </c>
      <c r="R279" s="33" t="str">
        <f>IF(M279="","",IF(AND(M279&lt;&gt;'Tabelas auxiliares'!$B$239,M279&lt;&gt;'Tabelas auxiliares'!$B$240,M279&lt;&gt;'Tabelas auxiliares'!$C$239,M279&lt;&gt;'Tabelas auxiliares'!$C$240),"FOLHA DE PESSOAL",IF(Q279='Tabelas auxiliares'!$A$240,"CUSTEIO",IF(Q279='Tabelas auxiliares'!$A$239,"INVESTIMENTO","ERRO - VERIFICAR"))))</f>
        <v/>
      </c>
      <c r="S279" s="26"/>
      <c r="V279" s="26"/>
    </row>
    <row r="280" spans="17:22" x14ac:dyDescent="0.25">
      <c r="Q280" s="33" t="str">
        <f t="shared" si="4"/>
        <v/>
      </c>
      <c r="R280" s="33" t="str">
        <f>IF(M280="","",IF(AND(M280&lt;&gt;'Tabelas auxiliares'!$B$239,M280&lt;&gt;'Tabelas auxiliares'!$B$240,M280&lt;&gt;'Tabelas auxiliares'!$C$239,M280&lt;&gt;'Tabelas auxiliares'!$C$240),"FOLHA DE PESSOAL",IF(Q280='Tabelas auxiliares'!$A$240,"CUSTEIO",IF(Q280='Tabelas auxiliares'!$A$239,"INVESTIMENTO","ERRO - VERIFICAR"))))</f>
        <v/>
      </c>
      <c r="S280" s="26"/>
      <c r="T280" s="26"/>
    </row>
    <row r="281" spans="17:22" x14ac:dyDescent="0.25">
      <c r="Q281" s="33" t="str">
        <f t="shared" si="4"/>
        <v/>
      </c>
      <c r="R281" s="33" t="str">
        <f>IF(M281="","",IF(AND(M281&lt;&gt;'Tabelas auxiliares'!$B$239,M281&lt;&gt;'Tabelas auxiliares'!$B$240,M281&lt;&gt;'Tabelas auxiliares'!$C$239,M281&lt;&gt;'Tabelas auxiliares'!$C$240),"FOLHA DE PESSOAL",IF(Q281='Tabelas auxiliares'!$A$240,"CUSTEIO",IF(Q281='Tabelas auxiliares'!$A$239,"INVESTIMENTO","ERRO - VERIFICAR"))))</f>
        <v/>
      </c>
      <c r="S281" s="26"/>
      <c r="T281" s="26"/>
      <c r="V281" s="26"/>
    </row>
    <row r="282" spans="17:22" x14ac:dyDescent="0.25">
      <c r="Q282" s="33" t="str">
        <f t="shared" si="4"/>
        <v/>
      </c>
      <c r="R282" s="33" t="str">
        <f>IF(M282="","",IF(AND(M282&lt;&gt;'Tabelas auxiliares'!$B$239,M282&lt;&gt;'Tabelas auxiliares'!$B$240,M282&lt;&gt;'Tabelas auxiliares'!$C$239,M282&lt;&gt;'Tabelas auxiliares'!$C$240),"FOLHA DE PESSOAL",IF(Q282='Tabelas auxiliares'!$A$240,"CUSTEIO",IF(Q282='Tabelas auxiliares'!$A$239,"INVESTIMENTO","ERRO - VERIFICAR"))))</f>
        <v/>
      </c>
      <c r="S282" s="26"/>
      <c r="T282" s="26"/>
      <c r="V282" s="26"/>
    </row>
    <row r="283" spans="17:22" x14ac:dyDescent="0.25">
      <c r="Q283" s="33" t="str">
        <f t="shared" si="4"/>
        <v/>
      </c>
      <c r="R283" s="33" t="str">
        <f>IF(M283="","",IF(AND(M283&lt;&gt;'Tabelas auxiliares'!$B$239,M283&lt;&gt;'Tabelas auxiliares'!$B$240,M283&lt;&gt;'Tabelas auxiliares'!$C$239,M283&lt;&gt;'Tabelas auxiliares'!$C$240),"FOLHA DE PESSOAL",IF(Q283='Tabelas auxiliares'!$A$240,"CUSTEIO",IF(Q283='Tabelas auxiliares'!$A$239,"INVESTIMENTO","ERRO - VERIFICAR"))))</f>
        <v/>
      </c>
      <c r="S283" s="26"/>
      <c r="T283" s="26"/>
      <c r="V283" s="26"/>
    </row>
    <row r="284" spans="17:22" x14ac:dyDescent="0.25">
      <c r="Q284" s="33" t="str">
        <f t="shared" si="4"/>
        <v/>
      </c>
      <c r="R284" s="33" t="str">
        <f>IF(M284="","",IF(AND(M284&lt;&gt;'Tabelas auxiliares'!$B$239,M284&lt;&gt;'Tabelas auxiliares'!$B$240,M284&lt;&gt;'Tabelas auxiliares'!$C$239,M284&lt;&gt;'Tabelas auxiliares'!$C$240),"FOLHA DE PESSOAL",IF(Q284='Tabelas auxiliares'!$A$240,"CUSTEIO",IF(Q284='Tabelas auxiliares'!$A$239,"INVESTIMENTO","ERRO - VERIFICAR"))))</f>
        <v/>
      </c>
      <c r="S284" s="26"/>
      <c r="T284" s="26"/>
      <c r="V284" s="26"/>
    </row>
    <row r="285" spans="17:22" x14ac:dyDescent="0.25">
      <c r="Q285" s="33" t="str">
        <f t="shared" si="4"/>
        <v/>
      </c>
      <c r="R285" s="33" t="str">
        <f>IF(M285="","",IF(AND(M285&lt;&gt;'Tabelas auxiliares'!$B$239,M285&lt;&gt;'Tabelas auxiliares'!$B$240,M285&lt;&gt;'Tabelas auxiliares'!$C$239,M285&lt;&gt;'Tabelas auxiliares'!$C$240),"FOLHA DE PESSOAL",IF(Q285='Tabelas auxiliares'!$A$240,"CUSTEIO",IF(Q285='Tabelas auxiliares'!$A$239,"INVESTIMENTO","ERRO - VERIFICAR"))))</f>
        <v/>
      </c>
      <c r="S285" s="26"/>
      <c r="V285" s="26"/>
    </row>
    <row r="286" spans="17:22" x14ac:dyDescent="0.25">
      <c r="Q286" s="33" t="str">
        <f t="shared" si="4"/>
        <v/>
      </c>
      <c r="R286" s="33" t="str">
        <f>IF(M286="","",IF(AND(M286&lt;&gt;'Tabelas auxiliares'!$B$239,M286&lt;&gt;'Tabelas auxiliares'!$B$240,M286&lt;&gt;'Tabelas auxiliares'!$C$239,M286&lt;&gt;'Tabelas auxiliares'!$C$240),"FOLHA DE PESSOAL",IF(Q286='Tabelas auxiliares'!$A$240,"CUSTEIO",IF(Q286='Tabelas auxiliares'!$A$239,"INVESTIMENTO","ERRO - VERIFICAR"))))</f>
        <v/>
      </c>
      <c r="S286" s="26"/>
    </row>
    <row r="287" spans="17:22" x14ac:dyDescent="0.25">
      <c r="Q287" s="33" t="str">
        <f t="shared" si="4"/>
        <v/>
      </c>
      <c r="R287" s="33" t="str">
        <f>IF(M287="","",IF(AND(M287&lt;&gt;'Tabelas auxiliares'!$B$239,M287&lt;&gt;'Tabelas auxiliares'!$B$240,M287&lt;&gt;'Tabelas auxiliares'!$C$239,M287&lt;&gt;'Tabelas auxiliares'!$C$240),"FOLHA DE PESSOAL",IF(Q287='Tabelas auxiliares'!$A$240,"CUSTEIO",IF(Q287='Tabelas auxiliares'!$A$239,"INVESTIMENTO","ERRO - VERIFICAR"))))</f>
        <v/>
      </c>
      <c r="S287" s="26"/>
      <c r="V287" s="26"/>
    </row>
    <row r="288" spans="17:22" x14ac:dyDescent="0.25">
      <c r="Q288" s="33" t="str">
        <f t="shared" si="4"/>
        <v/>
      </c>
      <c r="R288" s="33" t="str">
        <f>IF(M288="","",IF(AND(M288&lt;&gt;'Tabelas auxiliares'!$B$239,M288&lt;&gt;'Tabelas auxiliares'!$B$240,M288&lt;&gt;'Tabelas auxiliares'!$C$239,M288&lt;&gt;'Tabelas auxiliares'!$C$240),"FOLHA DE PESSOAL",IF(Q288='Tabelas auxiliares'!$A$240,"CUSTEIO",IF(Q288='Tabelas auxiliares'!$A$239,"INVESTIMENTO","ERRO - VERIFICAR"))))</f>
        <v/>
      </c>
      <c r="S288" s="26"/>
      <c r="V288" s="26"/>
    </row>
    <row r="289" spans="17:22" x14ac:dyDescent="0.25">
      <c r="Q289" s="33" t="str">
        <f t="shared" si="4"/>
        <v/>
      </c>
      <c r="R289" s="33" t="str">
        <f>IF(M289="","",IF(AND(M289&lt;&gt;'Tabelas auxiliares'!$B$239,M289&lt;&gt;'Tabelas auxiliares'!$B$240,M289&lt;&gt;'Tabelas auxiliares'!$C$239,M289&lt;&gt;'Tabelas auxiliares'!$C$240),"FOLHA DE PESSOAL",IF(Q289='Tabelas auxiliares'!$A$240,"CUSTEIO",IF(Q289='Tabelas auxiliares'!$A$239,"INVESTIMENTO","ERRO - VERIFICAR"))))</f>
        <v/>
      </c>
      <c r="S289" s="26"/>
      <c r="V289" s="26"/>
    </row>
    <row r="290" spans="17:22" x14ac:dyDescent="0.25">
      <c r="Q290" s="33" t="str">
        <f t="shared" si="4"/>
        <v/>
      </c>
      <c r="R290" s="33" t="str">
        <f>IF(M290="","",IF(AND(M290&lt;&gt;'Tabelas auxiliares'!$B$239,M290&lt;&gt;'Tabelas auxiliares'!$B$240,M290&lt;&gt;'Tabelas auxiliares'!$C$239,M290&lt;&gt;'Tabelas auxiliares'!$C$240),"FOLHA DE PESSOAL",IF(Q290='Tabelas auxiliares'!$A$240,"CUSTEIO",IF(Q290='Tabelas auxiliares'!$A$239,"INVESTIMENTO","ERRO - VERIFICAR"))))</f>
        <v/>
      </c>
      <c r="S290" s="26"/>
      <c r="T290" s="26"/>
      <c r="V290" s="26"/>
    </row>
    <row r="291" spans="17:22" x14ac:dyDescent="0.25">
      <c r="Q291" s="33" t="str">
        <f t="shared" si="4"/>
        <v/>
      </c>
      <c r="R291" s="33" t="str">
        <f>IF(M291="","",IF(AND(M291&lt;&gt;'Tabelas auxiliares'!$B$239,M291&lt;&gt;'Tabelas auxiliares'!$B$240,M291&lt;&gt;'Tabelas auxiliares'!$C$239,M291&lt;&gt;'Tabelas auxiliares'!$C$240),"FOLHA DE PESSOAL",IF(Q291='Tabelas auxiliares'!$A$240,"CUSTEIO",IF(Q291='Tabelas auxiliares'!$A$239,"INVESTIMENTO","ERRO - VERIFICAR"))))</f>
        <v/>
      </c>
      <c r="S291" s="26"/>
      <c r="V291" s="26"/>
    </row>
    <row r="292" spans="17:22" x14ac:dyDescent="0.25">
      <c r="Q292" s="33" t="str">
        <f t="shared" si="4"/>
        <v/>
      </c>
      <c r="R292" s="33" t="str">
        <f>IF(M292="","",IF(AND(M292&lt;&gt;'Tabelas auxiliares'!$B$239,M292&lt;&gt;'Tabelas auxiliares'!$B$240,M292&lt;&gt;'Tabelas auxiliares'!$C$239,M292&lt;&gt;'Tabelas auxiliares'!$C$240),"FOLHA DE PESSOAL",IF(Q292='Tabelas auxiliares'!$A$240,"CUSTEIO",IF(Q292='Tabelas auxiliares'!$A$239,"INVESTIMENTO","ERRO - VERIFICAR"))))</f>
        <v/>
      </c>
      <c r="S292" s="26"/>
      <c r="T292" s="26"/>
    </row>
    <row r="293" spans="17:22" x14ac:dyDescent="0.25">
      <c r="Q293" s="33" t="str">
        <f t="shared" si="4"/>
        <v/>
      </c>
      <c r="R293" s="33" t="str">
        <f>IF(M293="","",IF(AND(M293&lt;&gt;'Tabelas auxiliares'!$B$239,M293&lt;&gt;'Tabelas auxiliares'!$B$240,M293&lt;&gt;'Tabelas auxiliares'!$C$239,M293&lt;&gt;'Tabelas auxiliares'!$C$240),"FOLHA DE PESSOAL",IF(Q293='Tabelas auxiliares'!$A$240,"CUSTEIO",IF(Q293='Tabelas auxiliares'!$A$239,"INVESTIMENTO","ERRO - VERIFICAR"))))</f>
        <v/>
      </c>
      <c r="S293" s="26"/>
    </row>
    <row r="294" spans="17:22" x14ac:dyDescent="0.25">
      <c r="Q294" s="33" t="str">
        <f t="shared" si="4"/>
        <v/>
      </c>
      <c r="R294" s="33" t="str">
        <f>IF(M294="","",IF(AND(M294&lt;&gt;'Tabelas auxiliares'!$B$239,M294&lt;&gt;'Tabelas auxiliares'!$B$240,M294&lt;&gt;'Tabelas auxiliares'!$C$239,M294&lt;&gt;'Tabelas auxiliares'!$C$240),"FOLHA DE PESSOAL",IF(Q294='Tabelas auxiliares'!$A$240,"CUSTEIO",IF(Q294='Tabelas auxiliares'!$A$239,"INVESTIMENTO","ERRO - VERIFICAR"))))</f>
        <v/>
      </c>
      <c r="S294" s="26"/>
      <c r="V294" s="26"/>
    </row>
    <row r="295" spans="17:22" x14ac:dyDescent="0.25">
      <c r="Q295" s="33" t="str">
        <f t="shared" si="4"/>
        <v/>
      </c>
      <c r="R295" s="33" t="str">
        <f>IF(M295="","",IF(AND(M295&lt;&gt;'Tabelas auxiliares'!$B$239,M295&lt;&gt;'Tabelas auxiliares'!$B$240,M295&lt;&gt;'Tabelas auxiliares'!$C$239,M295&lt;&gt;'Tabelas auxiliares'!$C$240),"FOLHA DE PESSOAL",IF(Q295='Tabelas auxiliares'!$A$240,"CUSTEIO",IF(Q295='Tabelas auxiliares'!$A$239,"INVESTIMENTO","ERRO - VERIFICAR"))))</f>
        <v/>
      </c>
      <c r="S295" s="26"/>
      <c r="T295" s="26"/>
      <c r="V295" s="26"/>
    </row>
    <row r="296" spans="17:22" x14ac:dyDescent="0.25">
      <c r="Q296" s="33" t="str">
        <f t="shared" si="4"/>
        <v/>
      </c>
      <c r="R296" s="33" t="str">
        <f>IF(M296="","",IF(AND(M296&lt;&gt;'Tabelas auxiliares'!$B$239,M296&lt;&gt;'Tabelas auxiliares'!$B$240,M296&lt;&gt;'Tabelas auxiliares'!$C$239,M296&lt;&gt;'Tabelas auxiliares'!$C$240),"FOLHA DE PESSOAL",IF(Q296='Tabelas auxiliares'!$A$240,"CUSTEIO",IF(Q296='Tabelas auxiliares'!$A$239,"INVESTIMENTO","ERRO - VERIFICAR"))))</f>
        <v/>
      </c>
      <c r="S296" s="26"/>
      <c r="T296" s="26"/>
    </row>
    <row r="297" spans="17:22" x14ac:dyDescent="0.25">
      <c r="Q297" s="33" t="str">
        <f t="shared" si="4"/>
        <v/>
      </c>
      <c r="R297" s="33" t="str">
        <f>IF(M297="","",IF(AND(M297&lt;&gt;'Tabelas auxiliares'!$B$239,M297&lt;&gt;'Tabelas auxiliares'!$B$240,M297&lt;&gt;'Tabelas auxiliares'!$C$239,M297&lt;&gt;'Tabelas auxiliares'!$C$240),"FOLHA DE PESSOAL",IF(Q297='Tabelas auxiliares'!$A$240,"CUSTEIO",IF(Q297='Tabelas auxiliares'!$A$239,"INVESTIMENTO","ERRO - VERIFICAR"))))</f>
        <v/>
      </c>
      <c r="S297" s="26"/>
      <c r="T297" s="26"/>
    </row>
    <row r="298" spans="17:22" x14ac:dyDescent="0.25">
      <c r="Q298" s="33" t="str">
        <f t="shared" si="4"/>
        <v/>
      </c>
      <c r="R298" s="33" t="str">
        <f>IF(M298="","",IF(AND(M298&lt;&gt;'Tabelas auxiliares'!$B$239,M298&lt;&gt;'Tabelas auxiliares'!$B$240,M298&lt;&gt;'Tabelas auxiliares'!$C$239,M298&lt;&gt;'Tabelas auxiliares'!$C$240),"FOLHA DE PESSOAL",IF(Q298='Tabelas auxiliares'!$A$240,"CUSTEIO",IF(Q298='Tabelas auxiliares'!$A$239,"INVESTIMENTO","ERRO - VERIFICAR"))))</f>
        <v/>
      </c>
      <c r="S298" s="26"/>
      <c r="V298" s="26"/>
    </row>
    <row r="299" spans="17:22" x14ac:dyDescent="0.25">
      <c r="Q299" s="33" t="str">
        <f t="shared" si="4"/>
        <v/>
      </c>
      <c r="R299" s="33" t="str">
        <f>IF(M299="","",IF(AND(M299&lt;&gt;'Tabelas auxiliares'!$B$239,M299&lt;&gt;'Tabelas auxiliares'!$B$240,M299&lt;&gt;'Tabelas auxiliares'!$C$239,M299&lt;&gt;'Tabelas auxiliares'!$C$240),"FOLHA DE PESSOAL",IF(Q299='Tabelas auxiliares'!$A$240,"CUSTEIO",IF(Q299='Tabelas auxiliares'!$A$239,"INVESTIMENTO","ERRO - VERIFICAR"))))</f>
        <v/>
      </c>
      <c r="S299" s="26"/>
      <c r="V299" s="26"/>
    </row>
    <row r="300" spans="17:22" x14ac:dyDescent="0.25">
      <c r="Q300" s="33" t="str">
        <f t="shared" si="4"/>
        <v/>
      </c>
      <c r="R300" s="33" t="str">
        <f>IF(M300="","",IF(AND(M300&lt;&gt;'Tabelas auxiliares'!$B$239,M300&lt;&gt;'Tabelas auxiliares'!$B$240,M300&lt;&gt;'Tabelas auxiliares'!$C$239,M300&lt;&gt;'Tabelas auxiliares'!$C$240),"FOLHA DE PESSOAL",IF(Q300='Tabelas auxiliares'!$A$240,"CUSTEIO",IF(Q300='Tabelas auxiliares'!$A$239,"INVESTIMENTO","ERRO - VERIFICAR"))))</f>
        <v/>
      </c>
      <c r="S300" s="26"/>
      <c r="V300" s="26"/>
    </row>
    <row r="301" spans="17:22" x14ac:dyDescent="0.25">
      <c r="Q301" s="33" t="str">
        <f t="shared" si="4"/>
        <v/>
      </c>
      <c r="R301" s="33" t="str">
        <f>IF(M301="","",IF(AND(M301&lt;&gt;'Tabelas auxiliares'!$B$239,M301&lt;&gt;'Tabelas auxiliares'!$B$240,M301&lt;&gt;'Tabelas auxiliares'!$C$239,M301&lt;&gt;'Tabelas auxiliares'!$C$240),"FOLHA DE PESSOAL",IF(Q301='Tabelas auxiliares'!$A$240,"CUSTEIO",IF(Q301='Tabelas auxiliares'!$A$239,"INVESTIMENTO","ERRO - VERIFICAR"))))</f>
        <v/>
      </c>
      <c r="S301" s="26"/>
      <c r="V301" s="26"/>
    </row>
    <row r="302" spans="17:22" x14ac:dyDescent="0.25">
      <c r="Q302" s="33" t="str">
        <f t="shared" si="4"/>
        <v/>
      </c>
      <c r="R302" s="33" t="str">
        <f>IF(M302="","",IF(AND(M302&lt;&gt;'Tabelas auxiliares'!$B$239,M302&lt;&gt;'Tabelas auxiliares'!$B$240,M302&lt;&gt;'Tabelas auxiliares'!$C$239,M302&lt;&gt;'Tabelas auxiliares'!$C$240),"FOLHA DE PESSOAL",IF(Q302='Tabelas auxiliares'!$A$240,"CUSTEIO",IF(Q302='Tabelas auxiliares'!$A$239,"INVESTIMENTO","ERRO - VERIFICAR"))))</f>
        <v/>
      </c>
      <c r="S302" s="26"/>
      <c r="V302" s="26"/>
    </row>
    <row r="303" spans="17:22" x14ac:dyDescent="0.25">
      <c r="Q303" s="33" t="str">
        <f t="shared" si="4"/>
        <v/>
      </c>
      <c r="R303" s="33" t="str">
        <f>IF(M303="","",IF(AND(M303&lt;&gt;'Tabelas auxiliares'!$B$239,M303&lt;&gt;'Tabelas auxiliares'!$B$240,M303&lt;&gt;'Tabelas auxiliares'!$C$239,M303&lt;&gt;'Tabelas auxiliares'!$C$240),"FOLHA DE PESSOAL",IF(Q303='Tabelas auxiliares'!$A$240,"CUSTEIO",IF(Q303='Tabelas auxiliares'!$A$239,"INVESTIMENTO","ERRO - VERIFICAR"))))</f>
        <v/>
      </c>
      <c r="S303" s="26"/>
      <c r="V303" s="26"/>
    </row>
    <row r="304" spans="17:22" x14ac:dyDescent="0.25">
      <c r="Q304" s="33" t="str">
        <f t="shared" si="4"/>
        <v/>
      </c>
      <c r="R304" s="33" t="str">
        <f>IF(M304="","",IF(AND(M304&lt;&gt;'Tabelas auxiliares'!$B$239,M304&lt;&gt;'Tabelas auxiliares'!$B$240,M304&lt;&gt;'Tabelas auxiliares'!$C$239,M304&lt;&gt;'Tabelas auxiliares'!$C$240),"FOLHA DE PESSOAL",IF(Q304='Tabelas auxiliares'!$A$240,"CUSTEIO",IF(Q304='Tabelas auxiliares'!$A$239,"INVESTIMENTO","ERRO - VERIFICAR"))))</f>
        <v/>
      </c>
      <c r="S304" s="26"/>
      <c r="V304" s="26"/>
    </row>
    <row r="305" spans="17:22" x14ac:dyDescent="0.25">
      <c r="Q305" s="33" t="str">
        <f t="shared" si="4"/>
        <v/>
      </c>
      <c r="R305" s="33" t="str">
        <f>IF(M305="","",IF(AND(M305&lt;&gt;'Tabelas auxiliares'!$B$239,M305&lt;&gt;'Tabelas auxiliares'!$B$240,M305&lt;&gt;'Tabelas auxiliares'!$C$239,M305&lt;&gt;'Tabelas auxiliares'!$C$240),"FOLHA DE PESSOAL",IF(Q305='Tabelas auxiliares'!$A$240,"CUSTEIO",IF(Q305='Tabelas auxiliares'!$A$239,"INVESTIMENTO","ERRO - VERIFICAR"))))</f>
        <v/>
      </c>
      <c r="S305" s="26"/>
      <c r="V305" s="26"/>
    </row>
    <row r="306" spans="17:22" x14ac:dyDescent="0.25">
      <c r="Q306" s="33" t="str">
        <f t="shared" si="4"/>
        <v/>
      </c>
      <c r="R306" s="33" t="str">
        <f>IF(M306="","",IF(AND(M306&lt;&gt;'Tabelas auxiliares'!$B$239,M306&lt;&gt;'Tabelas auxiliares'!$B$240,M306&lt;&gt;'Tabelas auxiliares'!$C$239,M306&lt;&gt;'Tabelas auxiliares'!$C$240),"FOLHA DE PESSOAL",IF(Q306='Tabelas auxiliares'!$A$240,"CUSTEIO",IF(Q306='Tabelas auxiliares'!$A$239,"INVESTIMENTO","ERRO - VERIFICAR"))))</f>
        <v/>
      </c>
      <c r="S306" s="26"/>
      <c r="V306" s="26"/>
    </row>
    <row r="307" spans="17:22" x14ac:dyDescent="0.25">
      <c r="Q307" s="33" t="str">
        <f t="shared" si="4"/>
        <v/>
      </c>
      <c r="R307" s="33" t="str">
        <f>IF(M307="","",IF(AND(M307&lt;&gt;'Tabelas auxiliares'!$B$239,M307&lt;&gt;'Tabelas auxiliares'!$B$240,M307&lt;&gt;'Tabelas auxiliares'!$C$239,M307&lt;&gt;'Tabelas auxiliares'!$C$240),"FOLHA DE PESSOAL",IF(Q307='Tabelas auxiliares'!$A$240,"CUSTEIO",IF(Q307='Tabelas auxiliares'!$A$239,"INVESTIMENTO","ERRO - VERIFICAR"))))</f>
        <v/>
      </c>
      <c r="S307" s="26"/>
      <c r="V307" s="26"/>
    </row>
    <row r="308" spans="17:22" x14ac:dyDescent="0.25">
      <c r="Q308" s="33" t="str">
        <f t="shared" si="4"/>
        <v/>
      </c>
      <c r="R308" s="33" t="str">
        <f>IF(M308="","",IF(AND(M308&lt;&gt;'Tabelas auxiliares'!$B$239,M308&lt;&gt;'Tabelas auxiliares'!$B$240,M308&lt;&gt;'Tabelas auxiliares'!$C$239,M308&lt;&gt;'Tabelas auxiliares'!$C$240),"FOLHA DE PESSOAL",IF(Q308='Tabelas auxiliares'!$A$240,"CUSTEIO",IF(Q308='Tabelas auxiliares'!$A$239,"INVESTIMENTO","ERRO - VERIFICAR"))))</f>
        <v/>
      </c>
      <c r="S308" s="26"/>
    </row>
    <row r="309" spans="17:22" x14ac:dyDescent="0.25">
      <c r="Q309" s="33" t="str">
        <f t="shared" si="4"/>
        <v/>
      </c>
      <c r="R309" s="33" t="str">
        <f>IF(M309="","",IF(AND(M309&lt;&gt;'Tabelas auxiliares'!$B$239,M309&lt;&gt;'Tabelas auxiliares'!$B$240,M309&lt;&gt;'Tabelas auxiliares'!$C$239,M309&lt;&gt;'Tabelas auxiliares'!$C$240),"FOLHA DE PESSOAL",IF(Q309='Tabelas auxiliares'!$A$240,"CUSTEIO",IF(Q309='Tabelas auxiliares'!$A$239,"INVESTIMENTO","ERRO - VERIFICAR"))))</f>
        <v/>
      </c>
      <c r="S309" s="26"/>
      <c r="T309" s="26"/>
      <c r="V309" s="26"/>
    </row>
    <row r="310" spans="17:22" x14ac:dyDescent="0.25">
      <c r="Q310" s="33" t="str">
        <f t="shared" si="4"/>
        <v/>
      </c>
      <c r="R310" s="33" t="str">
        <f>IF(M310="","",IF(AND(M310&lt;&gt;'Tabelas auxiliares'!$B$239,M310&lt;&gt;'Tabelas auxiliares'!$B$240,M310&lt;&gt;'Tabelas auxiliares'!$C$239,M310&lt;&gt;'Tabelas auxiliares'!$C$240),"FOLHA DE PESSOAL",IF(Q310='Tabelas auxiliares'!$A$240,"CUSTEIO",IF(Q310='Tabelas auxiliares'!$A$239,"INVESTIMENTO","ERRO - VERIFICAR"))))</f>
        <v/>
      </c>
      <c r="S310" s="26"/>
      <c r="V310" s="26"/>
    </row>
    <row r="311" spans="17:22" x14ac:dyDescent="0.25">
      <c r="Q311" s="33" t="str">
        <f t="shared" si="4"/>
        <v/>
      </c>
      <c r="R311" s="33" t="str">
        <f>IF(M311="","",IF(AND(M311&lt;&gt;'Tabelas auxiliares'!$B$239,M311&lt;&gt;'Tabelas auxiliares'!$B$240,M311&lt;&gt;'Tabelas auxiliares'!$C$239,M311&lt;&gt;'Tabelas auxiliares'!$C$240),"FOLHA DE PESSOAL",IF(Q311='Tabelas auxiliares'!$A$240,"CUSTEIO",IF(Q311='Tabelas auxiliares'!$A$239,"INVESTIMENTO","ERRO - VERIFICAR"))))</f>
        <v/>
      </c>
      <c r="S311" s="26"/>
      <c r="V311" s="26"/>
    </row>
    <row r="312" spans="17:22" x14ac:dyDescent="0.25">
      <c r="Q312" s="33" t="str">
        <f t="shared" si="4"/>
        <v/>
      </c>
      <c r="R312" s="33" t="str">
        <f>IF(M312="","",IF(AND(M312&lt;&gt;'Tabelas auxiliares'!$B$239,M312&lt;&gt;'Tabelas auxiliares'!$B$240,M312&lt;&gt;'Tabelas auxiliares'!$C$239,M312&lt;&gt;'Tabelas auxiliares'!$C$240),"FOLHA DE PESSOAL",IF(Q312='Tabelas auxiliares'!$A$240,"CUSTEIO",IF(Q312='Tabelas auxiliares'!$A$239,"INVESTIMENTO","ERRO - VERIFICAR"))))</f>
        <v/>
      </c>
      <c r="S312" s="26"/>
      <c r="T312" s="26"/>
      <c r="V312" s="26"/>
    </row>
    <row r="313" spans="17:22" x14ac:dyDescent="0.25">
      <c r="Q313" s="33" t="str">
        <f t="shared" si="4"/>
        <v/>
      </c>
      <c r="R313" s="33" t="str">
        <f>IF(M313="","",IF(AND(M313&lt;&gt;'Tabelas auxiliares'!$B$239,M313&lt;&gt;'Tabelas auxiliares'!$B$240,M313&lt;&gt;'Tabelas auxiliares'!$C$239,M313&lt;&gt;'Tabelas auxiliares'!$C$240),"FOLHA DE PESSOAL",IF(Q313='Tabelas auxiliares'!$A$240,"CUSTEIO",IF(Q313='Tabelas auxiliares'!$A$239,"INVESTIMENTO","ERRO - VERIFICAR"))))</f>
        <v/>
      </c>
      <c r="S313" s="26"/>
      <c r="V313" s="26"/>
    </row>
    <row r="314" spans="17:22" x14ac:dyDescent="0.25">
      <c r="Q314" s="33" t="str">
        <f t="shared" si="4"/>
        <v/>
      </c>
      <c r="R314" s="33" t="str">
        <f>IF(M314="","",IF(AND(M314&lt;&gt;'Tabelas auxiliares'!$B$239,M314&lt;&gt;'Tabelas auxiliares'!$B$240,M314&lt;&gt;'Tabelas auxiliares'!$C$239,M314&lt;&gt;'Tabelas auxiliares'!$C$240),"FOLHA DE PESSOAL",IF(Q314='Tabelas auxiliares'!$A$240,"CUSTEIO",IF(Q314='Tabelas auxiliares'!$A$239,"INVESTIMENTO","ERRO - VERIFICAR"))))</f>
        <v/>
      </c>
      <c r="S314" s="26"/>
      <c r="V314" s="26"/>
    </row>
    <row r="315" spans="17:22" x14ac:dyDescent="0.25">
      <c r="Q315" s="33" t="str">
        <f t="shared" si="4"/>
        <v/>
      </c>
      <c r="R315" s="33" t="str">
        <f>IF(M315="","",IF(AND(M315&lt;&gt;'Tabelas auxiliares'!$B$239,M315&lt;&gt;'Tabelas auxiliares'!$B$240,M315&lt;&gt;'Tabelas auxiliares'!$C$239,M315&lt;&gt;'Tabelas auxiliares'!$C$240),"FOLHA DE PESSOAL",IF(Q315='Tabelas auxiliares'!$A$240,"CUSTEIO",IF(Q315='Tabelas auxiliares'!$A$239,"INVESTIMENTO","ERRO - VERIFICAR"))))</f>
        <v/>
      </c>
      <c r="S315" s="26"/>
      <c r="T315" s="26"/>
    </row>
    <row r="316" spans="17:22" x14ac:dyDescent="0.25">
      <c r="Q316" s="33" t="str">
        <f t="shared" si="4"/>
        <v/>
      </c>
      <c r="R316" s="33" t="str">
        <f>IF(M316="","",IF(AND(M316&lt;&gt;'Tabelas auxiliares'!$B$239,M316&lt;&gt;'Tabelas auxiliares'!$B$240,M316&lt;&gt;'Tabelas auxiliares'!$C$239,M316&lt;&gt;'Tabelas auxiliares'!$C$240),"FOLHA DE PESSOAL",IF(Q316='Tabelas auxiliares'!$A$240,"CUSTEIO",IF(Q316='Tabelas auxiliares'!$A$239,"INVESTIMENTO","ERRO - VERIFICAR"))))</f>
        <v/>
      </c>
      <c r="S316" s="26"/>
      <c r="T316" s="26"/>
      <c r="V316" s="26"/>
    </row>
    <row r="317" spans="17:22" x14ac:dyDescent="0.25">
      <c r="Q317" s="33" t="str">
        <f t="shared" si="4"/>
        <v/>
      </c>
      <c r="R317" s="33" t="str">
        <f>IF(M317="","",IF(AND(M317&lt;&gt;'Tabelas auxiliares'!$B$239,M317&lt;&gt;'Tabelas auxiliares'!$B$240,M317&lt;&gt;'Tabelas auxiliares'!$C$239,M317&lt;&gt;'Tabelas auxiliares'!$C$240),"FOLHA DE PESSOAL",IF(Q317='Tabelas auxiliares'!$A$240,"CUSTEIO",IF(Q317='Tabelas auxiliares'!$A$239,"INVESTIMENTO","ERRO - VERIFICAR"))))</f>
        <v/>
      </c>
      <c r="S317" s="26"/>
      <c r="V317" s="26"/>
    </row>
    <row r="318" spans="17:22" x14ac:dyDescent="0.25">
      <c r="Q318" s="33" t="str">
        <f t="shared" si="4"/>
        <v/>
      </c>
      <c r="R318" s="33" t="str">
        <f>IF(M318="","",IF(AND(M318&lt;&gt;'Tabelas auxiliares'!$B$239,M318&lt;&gt;'Tabelas auxiliares'!$B$240,M318&lt;&gt;'Tabelas auxiliares'!$C$239,M318&lt;&gt;'Tabelas auxiliares'!$C$240),"FOLHA DE PESSOAL",IF(Q318='Tabelas auxiliares'!$A$240,"CUSTEIO",IF(Q318='Tabelas auxiliares'!$A$239,"INVESTIMENTO","ERRO - VERIFICAR"))))</f>
        <v/>
      </c>
      <c r="S318" s="26"/>
      <c r="V318" s="26"/>
    </row>
    <row r="319" spans="17:22" x14ac:dyDescent="0.25">
      <c r="Q319" s="33" t="str">
        <f t="shared" si="4"/>
        <v/>
      </c>
      <c r="R319" s="33" t="str">
        <f>IF(M319="","",IF(AND(M319&lt;&gt;'Tabelas auxiliares'!$B$239,M319&lt;&gt;'Tabelas auxiliares'!$B$240,M319&lt;&gt;'Tabelas auxiliares'!$C$239,M319&lt;&gt;'Tabelas auxiliares'!$C$240),"FOLHA DE PESSOAL",IF(Q319='Tabelas auxiliares'!$A$240,"CUSTEIO",IF(Q319='Tabelas auxiliares'!$A$239,"INVESTIMENTO","ERRO - VERIFICAR"))))</f>
        <v/>
      </c>
      <c r="S319" s="26"/>
      <c r="V319" s="26"/>
    </row>
    <row r="320" spans="17:22" x14ac:dyDescent="0.25">
      <c r="Q320" s="33" t="str">
        <f t="shared" si="4"/>
        <v/>
      </c>
      <c r="R320" s="33" t="str">
        <f>IF(M320="","",IF(AND(M320&lt;&gt;'Tabelas auxiliares'!$B$239,M320&lt;&gt;'Tabelas auxiliares'!$B$240,M320&lt;&gt;'Tabelas auxiliares'!$C$239,M320&lt;&gt;'Tabelas auxiliares'!$C$240),"FOLHA DE PESSOAL",IF(Q320='Tabelas auxiliares'!$A$240,"CUSTEIO",IF(Q320='Tabelas auxiliares'!$A$239,"INVESTIMENTO","ERRO - VERIFICAR"))))</f>
        <v/>
      </c>
      <c r="S320" s="26"/>
    </row>
    <row r="321" spans="17:22" x14ac:dyDescent="0.25">
      <c r="Q321" s="33" t="str">
        <f t="shared" si="4"/>
        <v/>
      </c>
      <c r="R321" s="33" t="str">
        <f>IF(M321="","",IF(AND(M321&lt;&gt;'Tabelas auxiliares'!$B$239,M321&lt;&gt;'Tabelas auxiliares'!$B$240,M321&lt;&gt;'Tabelas auxiliares'!$C$239,M321&lt;&gt;'Tabelas auxiliares'!$C$240),"FOLHA DE PESSOAL",IF(Q321='Tabelas auxiliares'!$A$240,"CUSTEIO",IF(Q321='Tabelas auxiliares'!$A$239,"INVESTIMENTO","ERRO - VERIFICAR"))))</f>
        <v/>
      </c>
      <c r="S321" s="26"/>
      <c r="V321" s="26"/>
    </row>
    <row r="322" spans="17:22" x14ac:dyDescent="0.25">
      <c r="Q322" s="33" t="str">
        <f t="shared" si="4"/>
        <v/>
      </c>
      <c r="R322" s="33" t="str">
        <f>IF(M322="","",IF(AND(M322&lt;&gt;'Tabelas auxiliares'!$B$239,M322&lt;&gt;'Tabelas auxiliares'!$B$240,M322&lt;&gt;'Tabelas auxiliares'!$C$239,M322&lt;&gt;'Tabelas auxiliares'!$C$240),"FOLHA DE PESSOAL",IF(Q322='Tabelas auxiliares'!$A$240,"CUSTEIO",IF(Q322='Tabelas auxiliares'!$A$239,"INVESTIMENTO","ERRO - VERIFICAR"))))</f>
        <v/>
      </c>
      <c r="S322" s="26"/>
      <c r="V322" s="26"/>
    </row>
    <row r="323" spans="17:22" x14ac:dyDescent="0.25">
      <c r="Q323" s="33" t="str">
        <f t="shared" si="4"/>
        <v/>
      </c>
      <c r="R323" s="33" t="str">
        <f>IF(M323="","",IF(AND(M323&lt;&gt;'Tabelas auxiliares'!$B$239,M323&lt;&gt;'Tabelas auxiliares'!$B$240,M323&lt;&gt;'Tabelas auxiliares'!$C$239,M323&lt;&gt;'Tabelas auxiliares'!$C$240),"FOLHA DE PESSOAL",IF(Q323='Tabelas auxiliares'!$A$240,"CUSTEIO",IF(Q323='Tabelas auxiliares'!$A$239,"INVESTIMENTO","ERRO - VERIFICAR"))))</f>
        <v/>
      </c>
      <c r="S323" s="26"/>
      <c r="V323" s="26"/>
    </row>
    <row r="324" spans="17:22" x14ac:dyDescent="0.25">
      <c r="Q324" s="33" t="str">
        <f t="shared" si="4"/>
        <v/>
      </c>
      <c r="R324" s="33" t="str">
        <f>IF(M324="","",IF(AND(M324&lt;&gt;'Tabelas auxiliares'!$B$239,M324&lt;&gt;'Tabelas auxiliares'!$B$240,M324&lt;&gt;'Tabelas auxiliares'!$C$239,M324&lt;&gt;'Tabelas auxiliares'!$C$240),"FOLHA DE PESSOAL",IF(Q324='Tabelas auxiliares'!$A$240,"CUSTEIO",IF(Q324='Tabelas auxiliares'!$A$239,"INVESTIMENTO","ERRO - VERIFICAR"))))</f>
        <v/>
      </c>
      <c r="S324" s="26"/>
    </row>
    <row r="325" spans="17:22" x14ac:dyDescent="0.25">
      <c r="Q325" s="33" t="str">
        <f t="shared" ref="Q325:Q388" si="5">LEFT(O325,1)</f>
        <v/>
      </c>
      <c r="R325" s="33" t="str">
        <f>IF(M325="","",IF(AND(M325&lt;&gt;'Tabelas auxiliares'!$B$239,M325&lt;&gt;'Tabelas auxiliares'!$B$240,M325&lt;&gt;'Tabelas auxiliares'!$C$239,M325&lt;&gt;'Tabelas auxiliares'!$C$240),"FOLHA DE PESSOAL",IF(Q325='Tabelas auxiliares'!$A$240,"CUSTEIO",IF(Q325='Tabelas auxiliares'!$A$239,"INVESTIMENTO","ERRO - VERIFICAR"))))</f>
        <v/>
      </c>
      <c r="S325" s="26"/>
      <c r="V325" s="26"/>
    </row>
    <row r="326" spans="17:22" x14ac:dyDescent="0.25">
      <c r="Q326" s="33" t="str">
        <f t="shared" si="5"/>
        <v/>
      </c>
      <c r="R326" s="33" t="str">
        <f>IF(M326="","",IF(AND(M326&lt;&gt;'Tabelas auxiliares'!$B$239,M326&lt;&gt;'Tabelas auxiliares'!$B$240,M326&lt;&gt;'Tabelas auxiliares'!$C$239,M326&lt;&gt;'Tabelas auxiliares'!$C$240),"FOLHA DE PESSOAL",IF(Q326='Tabelas auxiliares'!$A$240,"CUSTEIO",IF(Q326='Tabelas auxiliares'!$A$239,"INVESTIMENTO","ERRO - VERIFICAR"))))</f>
        <v/>
      </c>
      <c r="S326" s="26"/>
      <c r="T326" s="26"/>
    </row>
    <row r="327" spans="17:22" x14ac:dyDescent="0.25">
      <c r="Q327" s="33" t="str">
        <f t="shared" si="5"/>
        <v/>
      </c>
      <c r="R327" s="33" t="str">
        <f>IF(M327="","",IF(AND(M327&lt;&gt;'Tabelas auxiliares'!$B$239,M327&lt;&gt;'Tabelas auxiliares'!$B$240,M327&lt;&gt;'Tabelas auxiliares'!$C$239,M327&lt;&gt;'Tabelas auxiliares'!$C$240),"FOLHA DE PESSOAL",IF(Q327='Tabelas auxiliares'!$A$240,"CUSTEIO",IF(Q327='Tabelas auxiliares'!$A$239,"INVESTIMENTO","ERRO - VERIFICAR"))))</f>
        <v/>
      </c>
      <c r="S327" s="26"/>
      <c r="T327" s="26"/>
    </row>
    <row r="328" spans="17:22" x14ac:dyDescent="0.25">
      <c r="Q328" s="33" t="str">
        <f t="shared" si="5"/>
        <v/>
      </c>
      <c r="R328" s="33" t="str">
        <f>IF(M328="","",IF(AND(M328&lt;&gt;'Tabelas auxiliares'!$B$239,M328&lt;&gt;'Tabelas auxiliares'!$B$240,M328&lt;&gt;'Tabelas auxiliares'!$C$239,M328&lt;&gt;'Tabelas auxiliares'!$C$240),"FOLHA DE PESSOAL",IF(Q328='Tabelas auxiliares'!$A$240,"CUSTEIO",IF(Q328='Tabelas auxiliares'!$A$239,"INVESTIMENTO","ERRO - VERIFICAR"))))</f>
        <v/>
      </c>
      <c r="S328" s="26"/>
      <c r="V328" s="26"/>
    </row>
    <row r="329" spans="17:22" x14ac:dyDescent="0.25">
      <c r="Q329" s="33" t="str">
        <f t="shared" si="5"/>
        <v/>
      </c>
      <c r="R329" s="33" t="str">
        <f>IF(M329="","",IF(AND(M329&lt;&gt;'Tabelas auxiliares'!$B$239,M329&lt;&gt;'Tabelas auxiliares'!$B$240,M329&lt;&gt;'Tabelas auxiliares'!$C$239,M329&lt;&gt;'Tabelas auxiliares'!$C$240),"FOLHA DE PESSOAL",IF(Q329='Tabelas auxiliares'!$A$240,"CUSTEIO",IF(Q329='Tabelas auxiliares'!$A$239,"INVESTIMENTO","ERRO - VERIFICAR"))))</f>
        <v/>
      </c>
      <c r="S329" s="26"/>
      <c r="V329" s="26"/>
    </row>
    <row r="330" spans="17:22" x14ac:dyDescent="0.25">
      <c r="Q330" s="33" t="str">
        <f t="shared" si="5"/>
        <v/>
      </c>
      <c r="R330" s="33" t="str">
        <f>IF(M330="","",IF(AND(M330&lt;&gt;'Tabelas auxiliares'!$B$239,M330&lt;&gt;'Tabelas auxiliares'!$B$240,M330&lt;&gt;'Tabelas auxiliares'!$C$239,M330&lt;&gt;'Tabelas auxiliares'!$C$240),"FOLHA DE PESSOAL",IF(Q330='Tabelas auxiliares'!$A$240,"CUSTEIO",IF(Q330='Tabelas auxiliares'!$A$239,"INVESTIMENTO","ERRO - VERIFICAR"))))</f>
        <v/>
      </c>
      <c r="S330" s="26"/>
      <c r="V330" s="26"/>
    </row>
    <row r="331" spans="17:22" x14ac:dyDescent="0.25">
      <c r="Q331" s="33" t="str">
        <f t="shared" si="5"/>
        <v/>
      </c>
      <c r="R331" s="33" t="str">
        <f>IF(M331="","",IF(AND(M331&lt;&gt;'Tabelas auxiliares'!$B$239,M331&lt;&gt;'Tabelas auxiliares'!$B$240,M331&lt;&gt;'Tabelas auxiliares'!$C$239,M331&lt;&gt;'Tabelas auxiliares'!$C$240),"FOLHA DE PESSOAL",IF(Q331='Tabelas auxiliares'!$A$240,"CUSTEIO",IF(Q331='Tabelas auxiliares'!$A$239,"INVESTIMENTO","ERRO - VERIFICAR"))))</f>
        <v/>
      </c>
      <c r="S331" s="26"/>
      <c r="V331" s="26"/>
    </row>
    <row r="332" spans="17:22" x14ac:dyDescent="0.25">
      <c r="Q332" s="33" t="str">
        <f t="shared" si="5"/>
        <v/>
      </c>
      <c r="R332" s="33" t="str">
        <f>IF(M332="","",IF(AND(M332&lt;&gt;'Tabelas auxiliares'!$B$239,M332&lt;&gt;'Tabelas auxiliares'!$B$240,M332&lt;&gt;'Tabelas auxiliares'!$C$239,M332&lt;&gt;'Tabelas auxiliares'!$C$240),"FOLHA DE PESSOAL",IF(Q332='Tabelas auxiliares'!$A$240,"CUSTEIO",IF(Q332='Tabelas auxiliares'!$A$239,"INVESTIMENTO","ERRO - VERIFICAR"))))</f>
        <v/>
      </c>
      <c r="S332" s="26"/>
    </row>
    <row r="333" spans="17:22" x14ac:dyDescent="0.25">
      <c r="Q333" s="33" t="str">
        <f t="shared" si="5"/>
        <v/>
      </c>
      <c r="R333" s="33" t="str">
        <f>IF(M333="","",IF(AND(M333&lt;&gt;'Tabelas auxiliares'!$B$239,M333&lt;&gt;'Tabelas auxiliares'!$B$240,M333&lt;&gt;'Tabelas auxiliares'!$C$239,M333&lt;&gt;'Tabelas auxiliares'!$C$240),"FOLHA DE PESSOAL",IF(Q333='Tabelas auxiliares'!$A$240,"CUSTEIO",IF(Q333='Tabelas auxiliares'!$A$239,"INVESTIMENTO","ERRO - VERIFICAR"))))</f>
        <v/>
      </c>
      <c r="S333" s="26"/>
    </row>
    <row r="334" spans="17:22" x14ac:dyDescent="0.25">
      <c r="Q334" s="33" t="str">
        <f t="shared" si="5"/>
        <v/>
      </c>
      <c r="R334" s="33" t="str">
        <f>IF(M334="","",IF(AND(M334&lt;&gt;'Tabelas auxiliares'!$B$239,M334&lt;&gt;'Tabelas auxiliares'!$B$240,M334&lt;&gt;'Tabelas auxiliares'!$C$239,M334&lt;&gt;'Tabelas auxiliares'!$C$240),"FOLHA DE PESSOAL",IF(Q334='Tabelas auxiliares'!$A$240,"CUSTEIO",IF(Q334='Tabelas auxiliares'!$A$239,"INVESTIMENTO","ERRO - VERIFICAR"))))</f>
        <v/>
      </c>
      <c r="S334" s="26"/>
      <c r="V334" s="26"/>
    </row>
    <row r="335" spans="17:22" x14ac:dyDescent="0.25">
      <c r="Q335" s="33" t="str">
        <f t="shared" si="5"/>
        <v/>
      </c>
      <c r="R335" s="33" t="str">
        <f>IF(M335="","",IF(AND(M335&lt;&gt;'Tabelas auxiliares'!$B$239,M335&lt;&gt;'Tabelas auxiliares'!$B$240,M335&lt;&gt;'Tabelas auxiliares'!$C$239,M335&lt;&gt;'Tabelas auxiliares'!$C$240),"FOLHA DE PESSOAL",IF(Q335='Tabelas auxiliares'!$A$240,"CUSTEIO",IF(Q335='Tabelas auxiliares'!$A$239,"INVESTIMENTO","ERRO - VERIFICAR"))))</f>
        <v/>
      </c>
      <c r="S335" s="26"/>
      <c r="V335" s="26"/>
    </row>
    <row r="336" spans="17:22" x14ac:dyDescent="0.25">
      <c r="Q336" s="33" t="str">
        <f t="shared" si="5"/>
        <v/>
      </c>
      <c r="R336" s="33" t="str">
        <f>IF(M336="","",IF(AND(M336&lt;&gt;'Tabelas auxiliares'!$B$239,M336&lt;&gt;'Tabelas auxiliares'!$B$240,M336&lt;&gt;'Tabelas auxiliares'!$C$239,M336&lt;&gt;'Tabelas auxiliares'!$C$240),"FOLHA DE PESSOAL",IF(Q336='Tabelas auxiliares'!$A$240,"CUSTEIO",IF(Q336='Tabelas auxiliares'!$A$239,"INVESTIMENTO","ERRO - VERIFICAR"))))</f>
        <v/>
      </c>
      <c r="S336" s="26"/>
      <c r="T336" s="26"/>
      <c r="V336" s="26"/>
    </row>
    <row r="337" spans="17:22" x14ac:dyDescent="0.25">
      <c r="Q337" s="33" t="str">
        <f t="shared" si="5"/>
        <v/>
      </c>
      <c r="R337" s="33" t="str">
        <f>IF(M337="","",IF(AND(M337&lt;&gt;'Tabelas auxiliares'!$B$239,M337&lt;&gt;'Tabelas auxiliares'!$B$240,M337&lt;&gt;'Tabelas auxiliares'!$C$239,M337&lt;&gt;'Tabelas auxiliares'!$C$240),"FOLHA DE PESSOAL",IF(Q337='Tabelas auxiliares'!$A$240,"CUSTEIO",IF(Q337='Tabelas auxiliares'!$A$239,"INVESTIMENTO","ERRO - VERIFICAR"))))</f>
        <v/>
      </c>
      <c r="S337" s="26"/>
      <c r="V337" s="26"/>
    </row>
    <row r="338" spans="17:22" x14ac:dyDescent="0.25">
      <c r="Q338" s="33" t="str">
        <f t="shared" si="5"/>
        <v/>
      </c>
      <c r="R338" s="33" t="str">
        <f>IF(M338="","",IF(AND(M338&lt;&gt;'Tabelas auxiliares'!$B$239,M338&lt;&gt;'Tabelas auxiliares'!$B$240,M338&lt;&gt;'Tabelas auxiliares'!$C$239,M338&lt;&gt;'Tabelas auxiliares'!$C$240),"FOLHA DE PESSOAL",IF(Q338='Tabelas auxiliares'!$A$240,"CUSTEIO",IF(Q338='Tabelas auxiliares'!$A$239,"INVESTIMENTO","ERRO - VERIFICAR"))))</f>
        <v/>
      </c>
      <c r="S338" s="26"/>
      <c r="V338" s="26"/>
    </row>
    <row r="339" spans="17:22" x14ac:dyDescent="0.25">
      <c r="Q339" s="33" t="str">
        <f t="shared" si="5"/>
        <v/>
      </c>
      <c r="R339" s="33" t="str">
        <f>IF(M339="","",IF(AND(M339&lt;&gt;'Tabelas auxiliares'!$B$239,M339&lt;&gt;'Tabelas auxiliares'!$B$240,M339&lt;&gt;'Tabelas auxiliares'!$C$239,M339&lt;&gt;'Tabelas auxiliares'!$C$240),"FOLHA DE PESSOAL",IF(Q339='Tabelas auxiliares'!$A$240,"CUSTEIO",IF(Q339='Tabelas auxiliares'!$A$239,"INVESTIMENTO","ERRO - VERIFICAR"))))</f>
        <v/>
      </c>
      <c r="S339" s="26"/>
      <c r="V339" s="26"/>
    </row>
    <row r="340" spans="17:22" x14ac:dyDescent="0.25">
      <c r="Q340" s="33" t="str">
        <f t="shared" si="5"/>
        <v/>
      </c>
      <c r="R340" s="33" t="str">
        <f>IF(M340="","",IF(AND(M340&lt;&gt;'Tabelas auxiliares'!$B$239,M340&lt;&gt;'Tabelas auxiliares'!$B$240,M340&lt;&gt;'Tabelas auxiliares'!$C$239,M340&lt;&gt;'Tabelas auxiliares'!$C$240),"FOLHA DE PESSOAL",IF(Q340='Tabelas auxiliares'!$A$240,"CUSTEIO",IF(Q340='Tabelas auxiliares'!$A$239,"INVESTIMENTO","ERRO - VERIFICAR"))))</f>
        <v/>
      </c>
      <c r="S340" s="26"/>
      <c r="T340" s="26"/>
      <c r="V340" s="26"/>
    </row>
    <row r="341" spans="17:22" x14ac:dyDescent="0.25">
      <c r="Q341" s="33" t="str">
        <f t="shared" si="5"/>
        <v/>
      </c>
      <c r="R341" s="33" t="str">
        <f>IF(M341="","",IF(AND(M341&lt;&gt;'Tabelas auxiliares'!$B$239,M341&lt;&gt;'Tabelas auxiliares'!$B$240,M341&lt;&gt;'Tabelas auxiliares'!$C$239,M341&lt;&gt;'Tabelas auxiliares'!$C$240),"FOLHA DE PESSOAL",IF(Q341='Tabelas auxiliares'!$A$240,"CUSTEIO",IF(Q341='Tabelas auxiliares'!$A$239,"INVESTIMENTO","ERRO - VERIFICAR"))))</f>
        <v/>
      </c>
      <c r="S341" s="26"/>
      <c r="V341" s="26"/>
    </row>
    <row r="342" spans="17:22" x14ac:dyDescent="0.25">
      <c r="Q342" s="33" t="str">
        <f t="shared" si="5"/>
        <v/>
      </c>
      <c r="R342" s="33" t="str">
        <f>IF(M342="","",IF(AND(M342&lt;&gt;'Tabelas auxiliares'!$B$239,M342&lt;&gt;'Tabelas auxiliares'!$B$240,M342&lt;&gt;'Tabelas auxiliares'!$C$239,M342&lt;&gt;'Tabelas auxiliares'!$C$240),"FOLHA DE PESSOAL",IF(Q342='Tabelas auxiliares'!$A$240,"CUSTEIO",IF(Q342='Tabelas auxiliares'!$A$239,"INVESTIMENTO","ERRO - VERIFICAR"))))</f>
        <v/>
      </c>
      <c r="S342" s="26"/>
      <c r="T342" s="26"/>
      <c r="V342" s="26"/>
    </row>
    <row r="343" spans="17:22" x14ac:dyDescent="0.25">
      <c r="Q343" s="33" t="str">
        <f t="shared" si="5"/>
        <v/>
      </c>
      <c r="R343" s="33" t="str">
        <f>IF(M343="","",IF(AND(M343&lt;&gt;'Tabelas auxiliares'!$B$239,M343&lt;&gt;'Tabelas auxiliares'!$B$240,M343&lt;&gt;'Tabelas auxiliares'!$C$239,M343&lt;&gt;'Tabelas auxiliares'!$C$240),"FOLHA DE PESSOAL",IF(Q343='Tabelas auxiliares'!$A$240,"CUSTEIO",IF(Q343='Tabelas auxiliares'!$A$239,"INVESTIMENTO","ERRO - VERIFICAR"))))</f>
        <v/>
      </c>
      <c r="S343" s="26"/>
      <c r="T343" s="26"/>
      <c r="V343" s="26"/>
    </row>
    <row r="344" spans="17:22" x14ac:dyDescent="0.25">
      <c r="Q344" s="33" t="str">
        <f t="shared" si="5"/>
        <v/>
      </c>
      <c r="R344" s="33" t="str">
        <f>IF(M344="","",IF(AND(M344&lt;&gt;'Tabelas auxiliares'!$B$239,M344&lt;&gt;'Tabelas auxiliares'!$B$240,M344&lt;&gt;'Tabelas auxiliares'!$C$239,M344&lt;&gt;'Tabelas auxiliares'!$C$240),"FOLHA DE PESSOAL",IF(Q344='Tabelas auxiliares'!$A$240,"CUSTEIO",IF(Q344='Tabelas auxiliares'!$A$239,"INVESTIMENTO","ERRO - VERIFICAR"))))</f>
        <v/>
      </c>
      <c r="S344" s="26"/>
      <c r="V344" s="26"/>
    </row>
    <row r="345" spans="17:22" x14ac:dyDescent="0.25">
      <c r="Q345" s="33" t="str">
        <f t="shared" si="5"/>
        <v/>
      </c>
      <c r="R345" s="33" t="str">
        <f>IF(M345="","",IF(AND(M345&lt;&gt;'Tabelas auxiliares'!$B$239,M345&lt;&gt;'Tabelas auxiliares'!$B$240,M345&lt;&gt;'Tabelas auxiliares'!$C$239,M345&lt;&gt;'Tabelas auxiliares'!$C$240),"FOLHA DE PESSOAL",IF(Q345='Tabelas auxiliares'!$A$240,"CUSTEIO",IF(Q345='Tabelas auxiliares'!$A$239,"INVESTIMENTO","ERRO - VERIFICAR"))))</f>
        <v/>
      </c>
      <c r="S345" s="26"/>
      <c r="V345" s="26"/>
    </row>
    <row r="346" spans="17:22" x14ac:dyDescent="0.25">
      <c r="Q346" s="33" t="str">
        <f t="shared" si="5"/>
        <v/>
      </c>
      <c r="R346" s="33" t="str">
        <f>IF(M346="","",IF(AND(M346&lt;&gt;'Tabelas auxiliares'!$B$239,M346&lt;&gt;'Tabelas auxiliares'!$B$240,M346&lt;&gt;'Tabelas auxiliares'!$C$239,M346&lt;&gt;'Tabelas auxiliares'!$C$240),"FOLHA DE PESSOAL",IF(Q346='Tabelas auxiliares'!$A$240,"CUSTEIO",IF(Q346='Tabelas auxiliares'!$A$239,"INVESTIMENTO","ERRO - VERIFICAR"))))</f>
        <v/>
      </c>
      <c r="S346" s="26"/>
      <c r="V346" s="26"/>
    </row>
    <row r="347" spans="17:22" x14ac:dyDescent="0.25">
      <c r="Q347" s="33" t="str">
        <f t="shared" si="5"/>
        <v/>
      </c>
      <c r="R347" s="33" t="str">
        <f>IF(M347="","",IF(AND(M347&lt;&gt;'Tabelas auxiliares'!$B$239,M347&lt;&gt;'Tabelas auxiliares'!$B$240,M347&lt;&gt;'Tabelas auxiliares'!$C$239,M347&lt;&gt;'Tabelas auxiliares'!$C$240),"FOLHA DE PESSOAL",IF(Q347='Tabelas auxiliares'!$A$240,"CUSTEIO",IF(Q347='Tabelas auxiliares'!$A$239,"INVESTIMENTO","ERRO - VERIFICAR"))))</f>
        <v/>
      </c>
      <c r="S347" s="26"/>
      <c r="V347" s="26"/>
    </row>
    <row r="348" spans="17:22" x14ac:dyDescent="0.25">
      <c r="Q348" s="33" t="str">
        <f t="shared" si="5"/>
        <v/>
      </c>
      <c r="R348" s="33" t="str">
        <f>IF(M348="","",IF(AND(M348&lt;&gt;'Tabelas auxiliares'!$B$239,M348&lt;&gt;'Tabelas auxiliares'!$B$240,M348&lt;&gt;'Tabelas auxiliares'!$C$239,M348&lt;&gt;'Tabelas auxiliares'!$C$240),"FOLHA DE PESSOAL",IF(Q348='Tabelas auxiliares'!$A$240,"CUSTEIO",IF(Q348='Tabelas auxiliares'!$A$239,"INVESTIMENTO","ERRO - VERIFICAR"))))</f>
        <v/>
      </c>
      <c r="S348" s="26"/>
      <c r="V348" s="26"/>
    </row>
    <row r="349" spans="17:22" x14ac:dyDescent="0.25">
      <c r="Q349" s="33" t="str">
        <f t="shared" si="5"/>
        <v/>
      </c>
      <c r="R349" s="33" t="str">
        <f>IF(M349="","",IF(AND(M349&lt;&gt;'Tabelas auxiliares'!$B$239,M349&lt;&gt;'Tabelas auxiliares'!$B$240,M349&lt;&gt;'Tabelas auxiliares'!$C$239,M349&lt;&gt;'Tabelas auxiliares'!$C$240),"FOLHA DE PESSOAL",IF(Q349='Tabelas auxiliares'!$A$240,"CUSTEIO",IF(Q349='Tabelas auxiliares'!$A$239,"INVESTIMENTO","ERRO - VERIFICAR"))))</f>
        <v/>
      </c>
      <c r="S349" s="26"/>
      <c r="V349" s="26"/>
    </row>
    <row r="350" spans="17:22" x14ac:dyDescent="0.25">
      <c r="Q350" s="33" t="str">
        <f t="shared" si="5"/>
        <v/>
      </c>
      <c r="R350" s="33" t="str">
        <f>IF(M350="","",IF(AND(M350&lt;&gt;'Tabelas auxiliares'!$B$239,M350&lt;&gt;'Tabelas auxiliares'!$B$240,M350&lt;&gt;'Tabelas auxiliares'!$C$239,M350&lt;&gt;'Tabelas auxiliares'!$C$240),"FOLHA DE PESSOAL",IF(Q350='Tabelas auxiliares'!$A$240,"CUSTEIO",IF(Q350='Tabelas auxiliares'!$A$239,"INVESTIMENTO","ERRO - VERIFICAR"))))</f>
        <v/>
      </c>
      <c r="S350" s="26"/>
      <c r="V350" s="26"/>
    </row>
    <row r="351" spans="17:22" x14ac:dyDescent="0.25">
      <c r="Q351" s="33" t="str">
        <f t="shared" si="5"/>
        <v/>
      </c>
      <c r="R351" s="33" t="str">
        <f>IF(M351="","",IF(AND(M351&lt;&gt;'Tabelas auxiliares'!$B$239,M351&lt;&gt;'Tabelas auxiliares'!$B$240,M351&lt;&gt;'Tabelas auxiliares'!$C$239,M351&lt;&gt;'Tabelas auxiliares'!$C$240),"FOLHA DE PESSOAL",IF(Q351='Tabelas auxiliares'!$A$240,"CUSTEIO",IF(Q351='Tabelas auxiliares'!$A$239,"INVESTIMENTO","ERRO - VERIFICAR"))))</f>
        <v/>
      </c>
      <c r="S351" s="26"/>
      <c r="V351" s="26"/>
    </row>
    <row r="352" spans="17:22" x14ac:dyDescent="0.25">
      <c r="Q352" s="33" t="str">
        <f t="shared" si="5"/>
        <v/>
      </c>
      <c r="R352" s="33" t="str">
        <f>IF(M352="","",IF(AND(M352&lt;&gt;'Tabelas auxiliares'!$B$239,M352&lt;&gt;'Tabelas auxiliares'!$B$240,M352&lt;&gt;'Tabelas auxiliares'!$C$239,M352&lt;&gt;'Tabelas auxiliares'!$C$240),"FOLHA DE PESSOAL",IF(Q352='Tabelas auxiliares'!$A$240,"CUSTEIO",IF(Q352='Tabelas auxiliares'!$A$239,"INVESTIMENTO","ERRO - VERIFICAR"))))</f>
        <v/>
      </c>
      <c r="S352" s="26"/>
      <c r="V352" s="26"/>
    </row>
    <row r="353" spans="17:22" x14ac:dyDescent="0.25">
      <c r="Q353" s="33" t="str">
        <f t="shared" si="5"/>
        <v/>
      </c>
      <c r="R353" s="33" t="str">
        <f>IF(M353="","",IF(AND(M353&lt;&gt;'Tabelas auxiliares'!$B$239,M353&lt;&gt;'Tabelas auxiliares'!$B$240,M353&lt;&gt;'Tabelas auxiliares'!$C$239,M353&lt;&gt;'Tabelas auxiliares'!$C$240),"FOLHA DE PESSOAL",IF(Q353='Tabelas auxiliares'!$A$240,"CUSTEIO",IF(Q353='Tabelas auxiliares'!$A$239,"INVESTIMENTO","ERRO - VERIFICAR"))))</f>
        <v/>
      </c>
      <c r="S353" s="26"/>
      <c r="V353" s="26"/>
    </row>
    <row r="354" spans="17:22" x14ac:dyDescent="0.25">
      <c r="Q354" s="33" t="str">
        <f t="shared" si="5"/>
        <v/>
      </c>
      <c r="R354" s="33" t="str">
        <f>IF(M354="","",IF(AND(M354&lt;&gt;'Tabelas auxiliares'!$B$239,M354&lt;&gt;'Tabelas auxiliares'!$B$240,M354&lt;&gt;'Tabelas auxiliares'!$C$239,M354&lt;&gt;'Tabelas auxiliares'!$C$240),"FOLHA DE PESSOAL",IF(Q354='Tabelas auxiliares'!$A$240,"CUSTEIO",IF(Q354='Tabelas auxiliares'!$A$239,"INVESTIMENTO","ERRO - VERIFICAR"))))</f>
        <v/>
      </c>
      <c r="S354" s="26"/>
      <c r="V354" s="26"/>
    </row>
    <row r="355" spans="17:22" x14ac:dyDescent="0.25">
      <c r="Q355" s="33" t="str">
        <f t="shared" si="5"/>
        <v/>
      </c>
      <c r="R355" s="33" t="str">
        <f>IF(M355="","",IF(AND(M355&lt;&gt;'Tabelas auxiliares'!$B$239,M355&lt;&gt;'Tabelas auxiliares'!$B$240,M355&lt;&gt;'Tabelas auxiliares'!$C$239,M355&lt;&gt;'Tabelas auxiliares'!$C$240),"FOLHA DE PESSOAL",IF(Q355='Tabelas auxiliares'!$A$240,"CUSTEIO",IF(Q355='Tabelas auxiliares'!$A$239,"INVESTIMENTO","ERRO - VERIFICAR"))))</f>
        <v/>
      </c>
      <c r="S355" s="26"/>
      <c r="T355" s="26"/>
      <c r="V355" s="26"/>
    </row>
    <row r="356" spans="17:22" x14ac:dyDescent="0.25">
      <c r="Q356" s="33" t="str">
        <f t="shared" si="5"/>
        <v/>
      </c>
      <c r="R356" s="33" t="str">
        <f>IF(M356="","",IF(AND(M356&lt;&gt;'Tabelas auxiliares'!$B$239,M356&lt;&gt;'Tabelas auxiliares'!$B$240,M356&lt;&gt;'Tabelas auxiliares'!$C$239,M356&lt;&gt;'Tabelas auxiliares'!$C$240),"FOLHA DE PESSOAL",IF(Q356='Tabelas auxiliares'!$A$240,"CUSTEIO",IF(Q356='Tabelas auxiliares'!$A$239,"INVESTIMENTO","ERRO - VERIFICAR"))))</f>
        <v/>
      </c>
      <c r="S356" s="26"/>
      <c r="T356" s="26"/>
      <c r="V356" s="26"/>
    </row>
    <row r="357" spans="17:22" x14ac:dyDescent="0.25">
      <c r="Q357" s="33" t="str">
        <f t="shared" si="5"/>
        <v/>
      </c>
      <c r="R357" s="33" t="str">
        <f>IF(M357="","",IF(AND(M357&lt;&gt;'Tabelas auxiliares'!$B$239,M357&lt;&gt;'Tabelas auxiliares'!$B$240,M357&lt;&gt;'Tabelas auxiliares'!$C$239,M357&lt;&gt;'Tabelas auxiliares'!$C$240),"FOLHA DE PESSOAL",IF(Q357='Tabelas auxiliares'!$A$240,"CUSTEIO",IF(Q357='Tabelas auxiliares'!$A$239,"INVESTIMENTO","ERRO - VERIFICAR"))))</f>
        <v/>
      </c>
      <c r="S357" s="26"/>
      <c r="V357" s="26"/>
    </row>
    <row r="358" spans="17:22" x14ac:dyDescent="0.25">
      <c r="Q358" s="33" t="str">
        <f t="shared" si="5"/>
        <v/>
      </c>
      <c r="R358" s="33" t="str">
        <f>IF(M358="","",IF(AND(M358&lt;&gt;'Tabelas auxiliares'!$B$239,M358&lt;&gt;'Tabelas auxiliares'!$B$240,M358&lt;&gt;'Tabelas auxiliares'!$C$239,M358&lt;&gt;'Tabelas auxiliares'!$C$240),"FOLHA DE PESSOAL",IF(Q358='Tabelas auxiliares'!$A$240,"CUSTEIO",IF(Q358='Tabelas auxiliares'!$A$239,"INVESTIMENTO","ERRO - VERIFICAR"))))</f>
        <v/>
      </c>
      <c r="S358" s="26"/>
      <c r="V358" s="26"/>
    </row>
    <row r="359" spans="17:22" x14ac:dyDescent="0.25">
      <c r="Q359" s="33" t="str">
        <f t="shared" si="5"/>
        <v/>
      </c>
      <c r="R359" s="33" t="str">
        <f>IF(M359="","",IF(AND(M359&lt;&gt;'Tabelas auxiliares'!$B$239,M359&lt;&gt;'Tabelas auxiliares'!$B$240,M359&lt;&gt;'Tabelas auxiliares'!$C$239,M359&lt;&gt;'Tabelas auxiliares'!$C$240),"FOLHA DE PESSOAL",IF(Q359='Tabelas auxiliares'!$A$240,"CUSTEIO",IF(Q359='Tabelas auxiliares'!$A$239,"INVESTIMENTO","ERRO - VERIFICAR"))))</f>
        <v/>
      </c>
      <c r="S359" s="26"/>
      <c r="V359" s="26"/>
    </row>
    <row r="360" spans="17:22" x14ac:dyDescent="0.25">
      <c r="Q360" s="33" t="str">
        <f t="shared" si="5"/>
        <v/>
      </c>
      <c r="R360" s="33" t="str">
        <f>IF(M360="","",IF(AND(M360&lt;&gt;'Tabelas auxiliares'!$B$239,M360&lt;&gt;'Tabelas auxiliares'!$B$240,M360&lt;&gt;'Tabelas auxiliares'!$C$239,M360&lt;&gt;'Tabelas auxiliares'!$C$240),"FOLHA DE PESSOAL",IF(Q360='Tabelas auxiliares'!$A$240,"CUSTEIO",IF(Q360='Tabelas auxiliares'!$A$239,"INVESTIMENTO","ERRO - VERIFICAR"))))</f>
        <v/>
      </c>
      <c r="S360" s="26"/>
      <c r="V360" s="26"/>
    </row>
    <row r="361" spans="17:22" x14ac:dyDescent="0.25">
      <c r="Q361" s="33" t="str">
        <f t="shared" si="5"/>
        <v/>
      </c>
      <c r="R361" s="33" t="str">
        <f>IF(M361="","",IF(AND(M361&lt;&gt;'Tabelas auxiliares'!$B$239,M361&lt;&gt;'Tabelas auxiliares'!$B$240,M361&lt;&gt;'Tabelas auxiliares'!$C$239,M361&lt;&gt;'Tabelas auxiliares'!$C$240),"FOLHA DE PESSOAL",IF(Q361='Tabelas auxiliares'!$A$240,"CUSTEIO",IF(Q361='Tabelas auxiliares'!$A$239,"INVESTIMENTO","ERRO - VERIFICAR"))))</f>
        <v/>
      </c>
      <c r="S361" s="26"/>
      <c r="V361" s="26"/>
    </row>
    <row r="362" spans="17:22" x14ac:dyDescent="0.25">
      <c r="Q362" s="33" t="str">
        <f t="shared" si="5"/>
        <v/>
      </c>
      <c r="R362" s="33" t="str">
        <f>IF(M362="","",IF(AND(M362&lt;&gt;'Tabelas auxiliares'!$B$239,M362&lt;&gt;'Tabelas auxiliares'!$B$240,M362&lt;&gt;'Tabelas auxiliares'!$C$239,M362&lt;&gt;'Tabelas auxiliares'!$C$240),"FOLHA DE PESSOAL",IF(Q362='Tabelas auxiliares'!$A$240,"CUSTEIO",IF(Q362='Tabelas auxiliares'!$A$239,"INVESTIMENTO","ERRO - VERIFICAR"))))</f>
        <v/>
      </c>
      <c r="S362" s="26"/>
      <c r="V362" s="26"/>
    </row>
    <row r="363" spans="17:22" x14ac:dyDescent="0.25">
      <c r="Q363" s="33" t="str">
        <f t="shared" si="5"/>
        <v/>
      </c>
      <c r="R363" s="33" t="str">
        <f>IF(M363="","",IF(AND(M363&lt;&gt;'Tabelas auxiliares'!$B$239,M363&lt;&gt;'Tabelas auxiliares'!$B$240,M363&lt;&gt;'Tabelas auxiliares'!$C$239,M363&lt;&gt;'Tabelas auxiliares'!$C$240),"FOLHA DE PESSOAL",IF(Q363='Tabelas auxiliares'!$A$240,"CUSTEIO",IF(Q363='Tabelas auxiliares'!$A$239,"INVESTIMENTO","ERRO - VERIFICAR"))))</f>
        <v/>
      </c>
      <c r="S363" s="26"/>
      <c r="T363" s="26"/>
      <c r="V363" s="26"/>
    </row>
    <row r="364" spans="17:22" x14ac:dyDescent="0.25">
      <c r="Q364" s="33" t="str">
        <f t="shared" si="5"/>
        <v/>
      </c>
      <c r="R364" s="33" t="str">
        <f>IF(M364="","",IF(AND(M364&lt;&gt;'Tabelas auxiliares'!$B$239,M364&lt;&gt;'Tabelas auxiliares'!$B$240,M364&lt;&gt;'Tabelas auxiliares'!$C$239,M364&lt;&gt;'Tabelas auxiliares'!$C$240),"FOLHA DE PESSOAL",IF(Q364='Tabelas auxiliares'!$A$240,"CUSTEIO",IF(Q364='Tabelas auxiliares'!$A$239,"INVESTIMENTO","ERRO - VERIFICAR"))))</f>
        <v/>
      </c>
      <c r="S364" s="26"/>
      <c r="T364" s="26"/>
    </row>
    <row r="365" spans="17:22" x14ac:dyDescent="0.25">
      <c r="Q365" s="33" t="str">
        <f t="shared" si="5"/>
        <v/>
      </c>
      <c r="R365" s="33" t="str">
        <f>IF(M365="","",IF(AND(M365&lt;&gt;'Tabelas auxiliares'!$B$239,M365&lt;&gt;'Tabelas auxiliares'!$B$240,M365&lt;&gt;'Tabelas auxiliares'!$C$239,M365&lt;&gt;'Tabelas auxiliares'!$C$240),"FOLHA DE PESSOAL",IF(Q365='Tabelas auxiliares'!$A$240,"CUSTEIO",IF(Q365='Tabelas auxiliares'!$A$239,"INVESTIMENTO","ERRO - VERIFICAR"))))</f>
        <v/>
      </c>
      <c r="S365" s="26"/>
      <c r="V365" s="26"/>
    </row>
    <row r="366" spans="17:22" x14ac:dyDescent="0.25">
      <c r="Q366" s="33" t="str">
        <f t="shared" si="5"/>
        <v/>
      </c>
      <c r="R366" s="33" t="str">
        <f>IF(M366="","",IF(AND(M366&lt;&gt;'Tabelas auxiliares'!$B$239,M366&lt;&gt;'Tabelas auxiliares'!$B$240,M366&lt;&gt;'Tabelas auxiliares'!$C$239,M366&lt;&gt;'Tabelas auxiliares'!$C$240),"FOLHA DE PESSOAL",IF(Q366='Tabelas auxiliares'!$A$240,"CUSTEIO",IF(Q366='Tabelas auxiliares'!$A$239,"INVESTIMENTO","ERRO - VERIFICAR"))))</f>
        <v/>
      </c>
      <c r="S366" s="26"/>
      <c r="V366" s="26"/>
    </row>
    <row r="367" spans="17:22" x14ac:dyDescent="0.25">
      <c r="Q367" s="33" t="str">
        <f t="shared" si="5"/>
        <v/>
      </c>
      <c r="R367" s="33" t="str">
        <f>IF(M367="","",IF(AND(M367&lt;&gt;'Tabelas auxiliares'!$B$239,M367&lt;&gt;'Tabelas auxiliares'!$B$240,M367&lt;&gt;'Tabelas auxiliares'!$C$239,M367&lt;&gt;'Tabelas auxiliares'!$C$240),"FOLHA DE PESSOAL",IF(Q367='Tabelas auxiliares'!$A$240,"CUSTEIO",IF(Q367='Tabelas auxiliares'!$A$239,"INVESTIMENTO","ERRO - VERIFICAR"))))</f>
        <v/>
      </c>
      <c r="S367" s="26"/>
      <c r="V367" s="26"/>
    </row>
    <row r="368" spans="17:22" x14ac:dyDescent="0.25">
      <c r="Q368" s="33" t="str">
        <f t="shared" si="5"/>
        <v/>
      </c>
      <c r="R368" s="33" t="str">
        <f>IF(M368="","",IF(AND(M368&lt;&gt;'Tabelas auxiliares'!$B$239,M368&lt;&gt;'Tabelas auxiliares'!$B$240,M368&lt;&gt;'Tabelas auxiliares'!$C$239,M368&lt;&gt;'Tabelas auxiliares'!$C$240),"FOLHA DE PESSOAL",IF(Q368='Tabelas auxiliares'!$A$240,"CUSTEIO",IF(Q368='Tabelas auxiliares'!$A$239,"INVESTIMENTO","ERRO - VERIFICAR"))))</f>
        <v/>
      </c>
      <c r="S368" s="26"/>
      <c r="V368" s="26"/>
    </row>
    <row r="369" spans="17:22" x14ac:dyDescent="0.25">
      <c r="Q369" s="33" t="str">
        <f t="shared" si="5"/>
        <v/>
      </c>
      <c r="R369" s="33" t="str">
        <f>IF(M369="","",IF(AND(M369&lt;&gt;'Tabelas auxiliares'!$B$239,M369&lt;&gt;'Tabelas auxiliares'!$B$240,M369&lt;&gt;'Tabelas auxiliares'!$C$239,M369&lt;&gt;'Tabelas auxiliares'!$C$240),"FOLHA DE PESSOAL",IF(Q369='Tabelas auxiliares'!$A$240,"CUSTEIO",IF(Q369='Tabelas auxiliares'!$A$239,"INVESTIMENTO","ERRO - VERIFICAR"))))</f>
        <v/>
      </c>
      <c r="S369" s="26"/>
      <c r="V369" s="26"/>
    </row>
    <row r="370" spans="17:22" x14ac:dyDescent="0.25">
      <c r="Q370" s="33" t="str">
        <f t="shared" si="5"/>
        <v/>
      </c>
      <c r="R370" s="33" t="str">
        <f>IF(M370="","",IF(AND(M370&lt;&gt;'Tabelas auxiliares'!$B$239,M370&lt;&gt;'Tabelas auxiliares'!$B$240,M370&lt;&gt;'Tabelas auxiliares'!$C$239,M370&lt;&gt;'Tabelas auxiliares'!$C$240),"FOLHA DE PESSOAL",IF(Q370='Tabelas auxiliares'!$A$240,"CUSTEIO",IF(Q370='Tabelas auxiliares'!$A$239,"INVESTIMENTO","ERRO - VERIFICAR"))))</f>
        <v/>
      </c>
      <c r="S370" s="26"/>
      <c r="V370" s="26"/>
    </row>
    <row r="371" spans="17:22" x14ac:dyDescent="0.25">
      <c r="Q371" s="33" t="str">
        <f t="shared" si="5"/>
        <v/>
      </c>
      <c r="R371" s="33" t="str">
        <f>IF(M371="","",IF(AND(M371&lt;&gt;'Tabelas auxiliares'!$B$239,M371&lt;&gt;'Tabelas auxiliares'!$B$240,M371&lt;&gt;'Tabelas auxiliares'!$C$239,M371&lt;&gt;'Tabelas auxiliares'!$C$240),"FOLHA DE PESSOAL",IF(Q371='Tabelas auxiliares'!$A$240,"CUSTEIO",IF(Q371='Tabelas auxiliares'!$A$239,"INVESTIMENTO","ERRO - VERIFICAR"))))</f>
        <v/>
      </c>
      <c r="S371" s="26"/>
      <c r="V371" s="26"/>
    </row>
    <row r="372" spans="17:22" x14ac:dyDescent="0.25">
      <c r="Q372" s="33" t="str">
        <f t="shared" si="5"/>
        <v/>
      </c>
      <c r="R372" s="33" t="str">
        <f>IF(M372="","",IF(AND(M372&lt;&gt;'Tabelas auxiliares'!$B$239,M372&lt;&gt;'Tabelas auxiliares'!$B$240,M372&lt;&gt;'Tabelas auxiliares'!$C$239,M372&lt;&gt;'Tabelas auxiliares'!$C$240),"FOLHA DE PESSOAL",IF(Q372='Tabelas auxiliares'!$A$240,"CUSTEIO",IF(Q372='Tabelas auxiliares'!$A$239,"INVESTIMENTO","ERRO - VERIFICAR"))))</f>
        <v/>
      </c>
      <c r="S372" s="26"/>
      <c r="V372" s="26"/>
    </row>
    <row r="373" spans="17:22" x14ac:dyDescent="0.25">
      <c r="Q373" s="33" t="str">
        <f t="shared" si="5"/>
        <v/>
      </c>
      <c r="R373" s="33" t="str">
        <f>IF(M373="","",IF(AND(M373&lt;&gt;'Tabelas auxiliares'!$B$239,M373&lt;&gt;'Tabelas auxiliares'!$B$240,M373&lt;&gt;'Tabelas auxiliares'!$C$239,M373&lt;&gt;'Tabelas auxiliares'!$C$240),"FOLHA DE PESSOAL",IF(Q373='Tabelas auxiliares'!$A$240,"CUSTEIO",IF(Q373='Tabelas auxiliares'!$A$239,"INVESTIMENTO","ERRO - VERIFICAR"))))</f>
        <v/>
      </c>
      <c r="S373" s="26"/>
      <c r="V373" s="26"/>
    </row>
    <row r="374" spans="17:22" x14ac:dyDescent="0.25">
      <c r="Q374" s="33" t="str">
        <f t="shared" si="5"/>
        <v/>
      </c>
      <c r="R374" s="33" t="str">
        <f>IF(M374="","",IF(AND(M374&lt;&gt;'Tabelas auxiliares'!$B$239,M374&lt;&gt;'Tabelas auxiliares'!$B$240,M374&lt;&gt;'Tabelas auxiliares'!$C$239,M374&lt;&gt;'Tabelas auxiliares'!$C$240),"FOLHA DE PESSOAL",IF(Q374='Tabelas auxiliares'!$A$240,"CUSTEIO",IF(Q374='Tabelas auxiliares'!$A$239,"INVESTIMENTO","ERRO - VERIFICAR"))))</f>
        <v/>
      </c>
      <c r="S374" s="26"/>
      <c r="V374" s="26"/>
    </row>
    <row r="375" spans="17:22" x14ac:dyDescent="0.25">
      <c r="Q375" s="33" t="str">
        <f t="shared" si="5"/>
        <v/>
      </c>
      <c r="R375" s="33" t="str">
        <f>IF(M375="","",IF(AND(M375&lt;&gt;'Tabelas auxiliares'!$B$239,M375&lt;&gt;'Tabelas auxiliares'!$B$240,M375&lt;&gt;'Tabelas auxiliares'!$C$239,M375&lt;&gt;'Tabelas auxiliares'!$C$240),"FOLHA DE PESSOAL",IF(Q375='Tabelas auxiliares'!$A$240,"CUSTEIO",IF(Q375='Tabelas auxiliares'!$A$239,"INVESTIMENTO","ERRO - VERIFICAR"))))</f>
        <v/>
      </c>
      <c r="S375" s="26"/>
      <c r="V375" s="26"/>
    </row>
    <row r="376" spans="17:22" x14ac:dyDescent="0.25">
      <c r="Q376" s="33" t="str">
        <f t="shared" si="5"/>
        <v/>
      </c>
      <c r="R376" s="33" t="str">
        <f>IF(M376="","",IF(AND(M376&lt;&gt;'Tabelas auxiliares'!$B$239,M376&lt;&gt;'Tabelas auxiliares'!$B$240,M376&lt;&gt;'Tabelas auxiliares'!$C$239,M376&lt;&gt;'Tabelas auxiliares'!$C$240),"FOLHA DE PESSOAL",IF(Q376='Tabelas auxiliares'!$A$240,"CUSTEIO",IF(Q376='Tabelas auxiliares'!$A$239,"INVESTIMENTO","ERRO - VERIFICAR"))))</f>
        <v/>
      </c>
      <c r="S376" s="26"/>
      <c r="V376" s="26"/>
    </row>
    <row r="377" spans="17:22" x14ac:dyDescent="0.25">
      <c r="Q377" s="33" t="str">
        <f t="shared" si="5"/>
        <v/>
      </c>
      <c r="R377" s="33" t="str">
        <f>IF(M377="","",IF(AND(M377&lt;&gt;'Tabelas auxiliares'!$B$239,M377&lt;&gt;'Tabelas auxiliares'!$B$240,M377&lt;&gt;'Tabelas auxiliares'!$C$239,M377&lt;&gt;'Tabelas auxiliares'!$C$240),"FOLHA DE PESSOAL",IF(Q377='Tabelas auxiliares'!$A$240,"CUSTEIO",IF(Q377='Tabelas auxiliares'!$A$239,"INVESTIMENTO","ERRO - VERIFICAR"))))</f>
        <v/>
      </c>
      <c r="S377" s="26"/>
      <c r="V377" s="26"/>
    </row>
    <row r="378" spans="17:22" x14ac:dyDescent="0.25">
      <c r="Q378" s="33" t="str">
        <f t="shared" si="5"/>
        <v/>
      </c>
      <c r="R378" s="33" t="str">
        <f>IF(M378="","",IF(AND(M378&lt;&gt;'Tabelas auxiliares'!$B$239,M378&lt;&gt;'Tabelas auxiliares'!$B$240,M378&lt;&gt;'Tabelas auxiliares'!$C$239,M378&lt;&gt;'Tabelas auxiliares'!$C$240),"FOLHA DE PESSOAL",IF(Q378='Tabelas auxiliares'!$A$240,"CUSTEIO",IF(Q378='Tabelas auxiliares'!$A$239,"INVESTIMENTO","ERRO - VERIFICAR"))))</f>
        <v/>
      </c>
      <c r="S378" s="26"/>
      <c r="V378" s="26"/>
    </row>
    <row r="379" spans="17:22" x14ac:dyDescent="0.25">
      <c r="Q379" s="33" t="str">
        <f t="shared" si="5"/>
        <v/>
      </c>
      <c r="R379" s="33" t="str">
        <f>IF(M379="","",IF(AND(M379&lt;&gt;'Tabelas auxiliares'!$B$239,M379&lt;&gt;'Tabelas auxiliares'!$B$240,M379&lt;&gt;'Tabelas auxiliares'!$C$239,M379&lt;&gt;'Tabelas auxiliares'!$C$240),"FOLHA DE PESSOAL",IF(Q379='Tabelas auxiliares'!$A$240,"CUSTEIO",IF(Q379='Tabelas auxiliares'!$A$239,"INVESTIMENTO","ERRO - VERIFICAR"))))</f>
        <v/>
      </c>
      <c r="S379" s="26"/>
      <c r="V379" s="26"/>
    </row>
    <row r="380" spans="17:22" x14ac:dyDescent="0.25">
      <c r="Q380" s="33" t="str">
        <f t="shared" si="5"/>
        <v/>
      </c>
      <c r="R380" s="33" t="str">
        <f>IF(M380="","",IF(AND(M380&lt;&gt;'Tabelas auxiliares'!$B$239,M380&lt;&gt;'Tabelas auxiliares'!$B$240,M380&lt;&gt;'Tabelas auxiliares'!$C$239,M380&lt;&gt;'Tabelas auxiliares'!$C$240),"FOLHA DE PESSOAL",IF(Q380='Tabelas auxiliares'!$A$240,"CUSTEIO",IF(Q380='Tabelas auxiliares'!$A$239,"INVESTIMENTO","ERRO - VERIFICAR"))))</f>
        <v/>
      </c>
      <c r="S380" s="26"/>
      <c r="V380" s="26"/>
    </row>
    <row r="381" spans="17:22" x14ac:dyDescent="0.25">
      <c r="Q381" s="33" t="str">
        <f t="shared" si="5"/>
        <v/>
      </c>
      <c r="R381" s="33" t="str">
        <f>IF(M381="","",IF(AND(M381&lt;&gt;'Tabelas auxiliares'!$B$239,M381&lt;&gt;'Tabelas auxiliares'!$B$240,M381&lt;&gt;'Tabelas auxiliares'!$C$239,M381&lt;&gt;'Tabelas auxiliares'!$C$240),"FOLHA DE PESSOAL",IF(Q381='Tabelas auxiliares'!$A$240,"CUSTEIO",IF(Q381='Tabelas auxiliares'!$A$239,"INVESTIMENTO","ERRO - VERIFICAR"))))</f>
        <v/>
      </c>
      <c r="S381" s="26"/>
      <c r="V381" s="26"/>
    </row>
    <row r="382" spans="17:22" x14ac:dyDescent="0.25">
      <c r="Q382" s="33" t="str">
        <f t="shared" si="5"/>
        <v/>
      </c>
      <c r="R382" s="33" t="str">
        <f>IF(M382="","",IF(AND(M382&lt;&gt;'Tabelas auxiliares'!$B$239,M382&lt;&gt;'Tabelas auxiliares'!$B$240,M382&lt;&gt;'Tabelas auxiliares'!$C$239,M382&lt;&gt;'Tabelas auxiliares'!$C$240),"FOLHA DE PESSOAL",IF(Q382='Tabelas auxiliares'!$A$240,"CUSTEIO",IF(Q382='Tabelas auxiliares'!$A$239,"INVESTIMENTO","ERRO - VERIFICAR"))))</f>
        <v/>
      </c>
      <c r="S382" s="26"/>
    </row>
    <row r="383" spans="17:22" x14ac:dyDescent="0.25">
      <c r="Q383" s="33" t="str">
        <f t="shared" si="5"/>
        <v/>
      </c>
      <c r="R383" s="33" t="str">
        <f>IF(M383="","",IF(AND(M383&lt;&gt;'Tabelas auxiliares'!$B$239,M383&lt;&gt;'Tabelas auxiliares'!$B$240,M383&lt;&gt;'Tabelas auxiliares'!$C$239,M383&lt;&gt;'Tabelas auxiliares'!$C$240),"FOLHA DE PESSOAL",IF(Q383='Tabelas auxiliares'!$A$240,"CUSTEIO",IF(Q383='Tabelas auxiliares'!$A$239,"INVESTIMENTO","ERRO - VERIFICAR"))))</f>
        <v/>
      </c>
      <c r="S383" s="26"/>
      <c r="V383" s="26"/>
    </row>
    <row r="384" spans="17:22" x14ac:dyDescent="0.25">
      <c r="Q384" s="33" t="str">
        <f t="shared" si="5"/>
        <v/>
      </c>
      <c r="R384" s="33" t="str">
        <f>IF(M384="","",IF(AND(M384&lt;&gt;'Tabelas auxiliares'!$B$239,M384&lt;&gt;'Tabelas auxiliares'!$B$240,M384&lt;&gt;'Tabelas auxiliares'!$C$239,M384&lt;&gt;'Tabelas auxiliares'!$C$240),"FOLHA DE PESSOAL",IF(Q384='Tabelas auxiliares'!$A$240,"CUSTEIO",IF(Q384='Tabelas auxiliares'!$A$239,"INVESTIMENTO","ERRO - VERIFICAR"))))</f>
        <v/>
      </c>
      <c r="S384" s="26"/>
      <c r="V384" s="26"/>
    </row>
    <row r="385" spans="17:22" x14ac:dyDescent="0.25">
      <c r="Q385" s="33" t="str">
        <f t="shared" si="5"/>
        <v/>
      </c>
      <c r="R385" s="33" t="str">
        <f>IF(M385="","",IF(AND(M385&lt;&gt;'Tabelas auxiliares'!$B$239,M385&lt;&gt;'Tabelas auxiliares'!$B$240,M385&lt;&gt;'Tabelas auxiliares'!$C$239,M385&lt;&gt;'Tabelas auxiliares'!$C$240),"FOLHA DE PESSOAL",IF(Q385='Tabelas auxiliares'!$A$240,"CUSTEIO",IF(Q385='Tabelas auxiliares'!$A$239,"INVESTIMENTO","ERRO - VERIFICAR"))))</f>
        <v/>
      </c>
      <c r="S385" s="26"/>
      <c r="T385" s="26"/>
      <c r="V385" s="26"/>
    </row>
    <row r="386" spans="17:22" x14ac:dyDescent="0.25">
      <c r="Q386" s="33" t="str">
        <f t="shared" si="5"/>
        <v/>
      </c>
      <c r="R386" s="33" t="str">
        <f>IF(M386="","",IF(AND(M386&lt;&gt;'Tabelas auxiliares'!$B$239,M386&lt;&gt;'Tabelas auxiliares'!$B$240,M386&lt;&gt;'Tabelas auxiliares'!$C$239,M386&lt;&gt;'Tabelas auxiliares'!$C$240),"FOLHA DE PESSOAL",IF(Q386='Tabelas auxiliares'!$A$240,"CUSTEIO",IF(Q386='Tabelas auxiliares'!$A$239,"INVESTIMENTO","ERRO - VERIFICAR"))))</f>
        <v/>
      </c>
      <c r="S386" s="26"/>
      <c r="V386" s="26"/>
    </row>
    <row r="387" spans="17:22" x14ac:dyDescent="0.25">
      <c r="Q387" s="33" t="str">
        <f t="shared" si="5"/>
        <v/>
      </c>
      <c r="R387" s="33" t="str">
        <f>IF(M387="","",IF(AND(M387&lt;&gt;'Tabelas auxiliares'!$B$239,M387&lt;&gt;'Tabelas auxiliares'!$B$240,M387&lt;&gt;'Tabelas auxiliares'!$C$239,M387&lt;&gt;'Tabelas auxiliares'!$C$240),"FOLHA DE PESSOAL",IF(Q387='Tabelas auxiliares'!$A$240,"CUSTEIO",IF(Q387='Tabelas auxiliares'!$A$239,"INVESTIMENTO","ERRO - VERIFICAR"))))</f>
        <v/>
      </c>
      <c r="S387" s="26"/>
      <c r="V387" s="26"/>
    </row>
    <row r="388" spans="17:22" x14ac:dyDescent="0.25">
      <c r="Q388" s="33" t="str">
        <f t="shared" si="5"/>
        <v/>
      </c>
      <c r="R388" s="33" t="str">
        <f>IF(M388="","",IF(AND(M388&lt;&gt;'Tabelas auxiliares'!$B$239,M388&lt;&gt;'Tabelas auxiliares'!$B$240,M388&lt;&gt;'Tabelas auxiliares'!$C$239,M388&lt;&gt;'Tabelas auxiliares'!$C$240),"FOLHA DE PESSOAL",IF(Q388='Tabelas auxiliares'!$A$240,"CUSTEIO",IF(Q388='Tabelas auxiliares'!$A$239,"INVESTIMENTO","ERRO - VERIFICAR"))))</f>
        <v/>
      </c>
      <c r="S388" s="26"/>
      <c r="V388" s="26"/>
    </row>
    <row r="389" spans="17:22" x14ac:dyDescent="0.25">
      <c r="Q389" s="33" t="str">
        <f t="shared" ref="Q389:Q452" si="6">LEFT(O389,1)</f>
        <v/>
      </c>
      <c r="R389" s="33" t="str">
        <f>IF(M389="","",IF(AND(M389&lt;&gt;'Tabelas auxiliares'!$B$239,M389&lt;&gt;'Tabelas auxiliares'!$B$240,M389&lt;&gt;'Tabelas auxiliares'!$C$239,M389&lt;&gt;'Tabelas auxiliares'!$C$240),"FOLHA DE PESSOAL",IF(Q389='Tabelas auxiliares'!$A$240,"CUSTEIO",IF(Q389='Tabelas auxiliares'!$A$239,"INVESTIMENTO","ERRO - VERIFICAR"))))</f>
        <v/>
      </c>
      <c r="S389" s="26"/>
      <c r="V389" s="26"/>
    </row>
    <row r="390" spans="17:22" x14ac:dyDescent="0.25">
      <c r="Q390" s="33" t="str">
        <f t="shared" si="6"/>
        <v/>
      </c>
      <c r="R390" s="33" t="str">
        <f>IF(M390="","",IF(AND(M390&lt;&gt;'Tabelas auxiliares'!$B$239,M390&lt;&gt;'Tabelas auxiliares'!$B$240,M390&lt;&gt;'Tabelas auxiliares'!$C$239,M390&lt;&gt;'Tabelas auxiliares'!$C$240),"FOLHA DE PESSOAL",IF(Q390='Tabelas auxiliares'!$A$240,"CUSTEIO",IF(Q390='Tabelas auxiliares'!$A$239,"INVESTIMENTO","ERRO - VERIFICAR"))))</f>
        <v/>
      </c>
      <c r="S390" s="26"/>
      <c r="V390" s="26"/>
    </row>
    <row r="391" spans="17:22" x14ac:dyDescent="0.25">
      <c r="Q391" s="33" t="str">
        <f t="shared" si="6"/>
        <v/>
      </c>
      <c r="R391" s="33" t="str">
        <f>IF(M391="","",IF(AND(M391&lt;&gt;'Tabelas auxiliares'!$B$239,M391&lt;&gt;'Tabelas auxiliares'!$B$240,M391&lt;&gt;'Tabelas auxiliares'!$C$239,M391&lt;&gt;'Tabelas auxiliares'!$C$240),"FOLHA DE PESSOAL",IF(Q391='Tabelas auxiliares'!$A$240,"CUSTEIO",IF(Q391='Tabelas auxiliares'!$A$239,"INVESTIMENTO","ERRO - VERIFICAR"))))</f>
        <v/>
      </c>
      <c r="S391" s="26"/>
      <c r="V391" s="26"/>
    </row>
    <row r="392" spans="17:22" x14ac:dyDescent="0.25">
      <c r="Q392" s="33" t="str">
        <f t="shared" si="6"/>
        <v/>
      </c>
      <c r="R392" s="33" t="str">
        <f>IF(M392="","",IF(AND(M392&lt;&gt;'Tabelas auxiliares'!$B$239,M392&lt;&gt;'Tabelas auxiliares'!$B$240,M392&lt;&gt;'Tabelas auxiliares'!$C$239,M392&lt;&gt;'Tabelas auxiliares'!$C$240),"FOLHA DE PESSOAL",IF(Q392='Tabelas auxiliares'!$A$240,"CUSTEIO",IF(Q392='Tabelas auxiliares'!$A$239,"INVESTIMENTO","ERRO - VERIFICAR"))))</f>
        <v/>
      </c>
      <c r="S392" s="26"/>
      <c r="V392" s="26"/>
    </row>
    <row r="393" spans="17:22" x14ac:dyDescent="0.25">
      <c r="Q393" s="33" t="str">
        <f t="shared" si="6"/>
        <v/>
      </c>
      <c r="R393" s="33" t="str">
        <f>IF(M393="","",IF(AND(M393&lt;&gt;'Tabelas auxiliares'!$B$239,M393&lt;&gt;'Tabelas auxiliares'!$B$240,M393&lt;&gt;'Tabelas auxiliares'!$C$239,M393&lt;&gt;'Tabelas auxiliares'!$C$240),"FOLHA DE PESSOAL",IF(Q393='Tabelas auxiliares'!$A$240,"CUSTEIO",IF(Q393='Tabelas auxiliares'!$A$239,"INVESTIMENTO","ERRO - VERIFICAR"))))</f>
        <v/>
      </c>
      <c r="S393" s="26"/>
      <c r="V393" s="26"/>
    </row>
    <row r="394" spans="17:22" x14ac:dyDescent="0.25">
      <c r="Q394" s="33" t="str">
        <f t="shared" si="6"/>
        <v/>
      </c>
      <c r="R394" s="33" t="str">
        <f>IF(M394="","",IF(AND(M394&lt;&gt;'Tabelas auxiliares'!$B$239,M394&lt;&gt;'Tabelas auxiliares'!$B$240,M394&lt;&gt;'Tabelas auxiliares'!$C$239,M394&lt;&gt;'Tabelas auxiliares'!$C$240),"FOLHA DE PESSOAL",IF(Q394='Tabelas auxiliares'!$A$240,"CUSTEIO",IF(Q394='Tabelas auxiliares'!$A$239,"INVESTIMENTO","ERRO - VERIFICAR"))))</f>
        <v/>
      </c>
      <c r="S394" s="26"/>
      <c r="V394" s="26"/>
    </row>
    <row r="395" spans="17:22" x14ac:dyDescent="0.25">
      <c r="Q395" s="33" t="str">
        <f t="shared" si="6"/>
        <v/>
      </c>
      <c r="R395" s="33" t="str">
        <f>IF(M395="","",IF(AND(M395&lt;&gt;'Tabelas auxiliares'!$B$239,M395&lt;&gt;'Tabelas auxiliares'!$B$240,M395&lt;&gt;'Tabelas auxiliares'!$C$239,M395&lt;&gt;'Tabelas auxiliares'!$C$240),"FOLHA DE PESSOAL",IF(Q395='Tabelas auxiliares'!$A$240,"CUSTEIO",IF(Q395='Tabelas auxiliares'!$A$239,"INVESTIMENTO","ERRO - VERIFICAR"))))</f>
        <v/>
      </c>
      <c r="S395" s="26"/>
      <c r="T395" s="26"/>
    </row>
    <row r="396" spans="17:22" x14ac:dyDescent="0.25">
      <c r="Q396" s="33" t="str">
        <f t="shared" si="6"/>
        <v/>
      </c>
      <c r="R396" s="33" t="str">
        <f>IF(M396="","",IF(AND(M396&lt;&gt;'Tabelas auxiliares'!$B$239,M396&lt;&gt;'Tabelas auxiliares'!$B$240,M396&lt;&gt;'Tabelas auxiliares'!$C$239,M396&lt;&gt;'Tabelas auxiliares'!$C$240),"FOLHA DE PESSOAL",IF(Q396='Tabelas auxiliares'!$A$240,"CUSTEIO",IF(Q396='Tabelas auxiliares'!$A$239,"INVESTIMENTO","ERRO - VERIFICAR"))))</f>
        <v/>
      </c>
      <c r="S396" s="26"/>
      <c r="V396" s="26"/>
    </row>
    <row r="397" spans="17:22" x14ac:dyDescent="0.25">
      <c r="Q397" s="33" t="str">
        <f t="shared" si="6"/>
        <v/>
      </c>
      <c r="R397" s="33" t="str">
        <f>IF(M397="","",IF(AND(M397&lt;&gt;'Tabelas auxiliares'!$B$239,M397&lt;&gt;'Tabelas auxiliares'!$B$240,M397&lt;&gt;'Tabelas auxiliares'!$C$239,M397&lt;&gt;'Tabelas auxiliares'!$C$240),"FOLHA DE PESSOAL",IF(Q397='Tabelas auxiliares'!$A$240,"CUSTEIO",IF(Q397='Tabelas auxiliares'!$A$239,"INVESTIMENTO","ERRO - VERIFICAR"))))</f>
        <v/>
      </c>
      <c r="S397" s="26"/>
      <c r="V397" s="26"/>
    </row>
    <row r="398" spans="17:22" x14ac:dyDescent="0.25">
      <c r="Q398" s="33" t="str">
        <f t="shared" si="6"/>
        <v/>
      </c>
      <c r="R398" s="33" t="str">
        <f>IF(M398="","",IF(AND(M398&lt;&gt;'Tabelas auxiliares'!$B$239,M398&lt;&gt;'Tabelas auxiliares'!$B$240,M398&lt;&gt;'Tabelas auxiliares'!$C$239,M398&lt;&gt;'Tabelas auxiliares'!$C$240),"FOLHA DE PESSOAL",IF(Q398='Tabelas auxiliares'!$A$240,"CUSTEIO",IF(Q398='Tabelas auxiliares'!$A$239,"INVESTIMENTO","ERRO - VERIFICAR"))))</f>
        <v/>
      </c>
      <c r="S398" s="26"/>
      <c r="V398" s="26"/>
    </row>
    <row r="399" spans="17:22" x14ac:dyDescent="0.25">
      <c r="Q399" s="33" t="str">
        <f t="shared" si="6"/>
        <v/>
      </c>
      <c r="R399" s="33" t="str">
        <f>IF(M399="","",IF(AND(M399&lt;&gt;'Tabelas auxiliares'!$B$239,M399&lt;&gt;'Tabelas auxiliares'!$B$240,M399&lt;&gt;'Tabelas auxiliares'!$C$239,M399&lt;&gt;'Tabelas auxiliares'!$C$240),"FOLHA DE PESSOAL",IF(Q399='Tabelas auxiliares'!$A$240,"CUSTEIO",IF(Q399='Tabelas auxiliares'!$A$239,"INVESTIMENTO","ERRO - VERIFICAR"))))</f>
        <v/>
      </c>
      <c r="S399" s="26"/>
      <c r="V399" s="26"/>
    </row>
    <row r="400" spans="17:22" x14ac:dyDescent="0.25">
      <c r="Q400" s="33" t="str">
        <f t="shared" si="6"/>
        <v/>
      </c>
      <c r="R400" s="33" t="str">
        <f>IF(M400="","",IF(AND(M400&lt;&gt;'Tabelas auxiliares'!$B$239,M400&lt;&gt;'Tabelas auxiliares'!$B$240,M400&lt;&gt;'Tabelas auxiliares'!$C$239,M400&lt;&gt;'Tabelas auxiliares'!$C$240),"FOLHA DE PESSOAL",IF(Q400='Tabelas auxiliares'!$A$240,"CUSTEIO",IF(Q400='Tabelas auxiliares'!$A$239,"INVESTIMENTO","ERRO - VERIFICAR"))))</f>
        <v/>
      </c>
      <c r="S400" s="26"/>
      <c r="V400" s="26"/>
    </row>
    <row r="401" spans="17:22" x14ac:dyDescent="0.25">
      <c r="Q401" s="33" t="str">
        <f t="shared" si="6"/>
        <v/>
      </c>
      <c r="R401" s="33" t="str">
        <f>IF(M401="","",IF(AND(M401&lt;&gt;'Tabelas auxiliares'!$B$239,M401&lt;&gt;'Tabelas auxiliares'!$B$240,M401&lt;&gt;'Tabelas auxiliares'!$C$239,M401&lt;&gt;'Tabelas auxiliares'!$C$240),"FOLHA DE PESSOAL",IF(Q401='Tabelas auxiliares'!$A$240,"CUSTEIO",IF(Q401='Tabelas auxiliares'!$A$239,"INVESTIMENTO","ERRO - VERIFICAR"))))</f>
        <v/>
      </c>
      <c r="S401" s="26"/>
      <c r="V401" s="26"/>
    </row>
    <row r="402" spans="17:22" x14ac:dyDescent="0.25">
      <c r="Q402" s="33" t="str">
        <f t="shared" si="6"/>
        <v/>
      </c>
      <c r="R402" s="33" t="str">
        <f>IF(M402="","",IF(AND(M402&lt;&gt;'Tabelas auxiliares'!$B$239,M402&lt;&gt;'Tabelas auxiliares'!$B$240,M402&lt;&gt;'Tabelas auxiliares'!$C$239,M402&lt;&gt;'Tabelas auxiliares'!$C$240),"FOLHA DE PESSOAL",IF(Q402='Tabelas auxiliares'!$A$240,"CUSTEIO",IF(Q402='Tabelas auxiliares'!$A$239,"INVESTIMENTO","ERRO - VERIFICAR"))))</f>
        <v/>
      </c>
      <c r="S402" s="26"/>
      <c r="V402" s="26"/>
    </row>
    <row r="403" spans="17:22" x14ac:dyDescent="0.25">
      <c r="Q403" s="33" t="str">
        <f t="shared" si="6"/>
        <v/>
      </c>
      <c r="R403" s="33" t="str">
        <f>IF(M403="","",IF(AND(M403&lt;&gt;'Tabelas auxiliares'!$B$239,M403&lt;&gt;'Tabelas auxiliares'!$B$240,M403&lt;&gt;'Tabelas auxiliares'!$C$239,M403&lt;&gt;'Tabelas auxiliares'!$C$240),"FOLHA DE PESSOAL",IF(Q403='Tabelas auxiliares'!$A$240,"CUSTEIO",IF(Q403='Tabelas auxiliares'!$A$239,"INVESTIMENTO","ERRO - VERIFICAR"))))</f>
        <v/>
      </c>
      <c r="S403" s="26"/>
      <c r="T403" s="26"/>
      <c r="V403" s="26"/>
    </row>
    <row r="404" spans="17:22" x14ac:dyDescent="0.25">
      <c r="Q404" s="33" t="str">
        <f t="shared" si="6"/>
        <v/>
      </c>
      <c r="R404" s="33" t="str">
        <f>IF(M404="","",IF(AND(M404&lt;&gt;'Tabelas auxiliares'!$B$239,M404&lt;&gt;'Tabelas auxiliares'!$B$240,M404&lt;&gt;'Tabelas auxiliares'!$C$239,M404&lt;&gt;'Tabelas auxiliares'!$C$240),"FOLHA DE PESSOAL",IF(Q404='Tabelas auxiliares'!$A$240,"CUSTEIO",IF(Q404='Tabelas auxiliares'!$A$239,"INVESTIMENTO","ERRO - VERIFICAR"))))</f>
        <v/>
      </c>
      <c r="S404" s="26"/>
      <c r="V404" s="26"/>
    </row>
    <row r="405" spans="17:22" x14ac:dyDescent="0.25">
      <c r="Q405" s="33" t="str">
        <f t="shared" si="6"/>
        <v/>
      </c>
      <c r="R405" s="33" t="str">
        <f>IF(M405="","",IF(AND(M405&lt;&gt;'Tabelas auxiliares'!$B$239,M405&lt;&gt;'Tabelas auxiliares'!$B$240,M405&lt;&gt;'Tabelas auxiliares'!$C$239,M405&lt;&gt;'Tabelas auxiliares'!$C$240),"FOLHA DE PESSOAL",IF(Q405='Tabelas auxiliares'!$A$240,"CUSTEIO",IF(Q405='Tabelas auxiliares'!$A$239,"INVESTIMENTO","ERRO - VERIFICAR"))))</f>
        <v/>
      </c>
      <c r="S405" s="26"/>
      <c r="V405" s="26"/>
    </row>
    <row r="406" spans="17:22" x14ac:dyDescent="0.25">
      <c r="Q406" s="33" t="str">
        <f t="shared" si="6"/>
        <v/>
      </c>
      <c r="R406" s="33" t="str">
        <f>IF(M406="","",IF(AND(M406&lt;&gt;'Tabelas auxiliares'!$B$239,M406&lt;&gt;'Tabelas auxiliares'!$B$240,M406&lt;&gt;'Tabelas auxiliares'!$C$239,M406&lt;&gt;'Tabelas auxiliares'!$C$240),"FOLHA DE PESSOAL",IF(Q406='Tabelas auxiliares'!$A$240,"CUSTEIO",IF(Q406='Tabelas auxiliares'!$A$239,"INVESTIMENTO","ERRO - VERIFICAR"))))</f>
        <v/>
      </c>
      <c r="S406" s="26"/>
      <c r="V406" s="26"/>
    </row>
    <row r="407" spans="17:22" x14ac:dyDescent="0.25">
      <c r="Q407" s="33" t="str">
        <f t="shared" si="6"/>
        <v/>
      </c>
      <c r="R407" s="33" t="str">
        <f>IF(M407="","",IF(AND(M407&lt;&gt;'Tabelas auxiliares'!$B$239,M407&lt;&gt;'Tabelas auxiliares'!$B$240,M407&lt;&gt;'Tabelas auxiliares'!$C$239,M407&lt;&gt;'Tabelas auxiliares'!$C$240),"FOLHA DE PESSOAL",IF(Q407='Tabelas auxiliares'!$A$240,"CUSTEIO",IF(Q407='Tabelas auxiliares'!$A$239,"INVESTIMENTO","ERRO - VERIFICAR"))))</f>
        <v/>
      </c>
      <c r="S407" s="26"/>
      <c r="V407" s="26"/>
    </row>
    <row r="408" spans="17:22" x14ac:dyDescent="0.25">
      <c r="Q408" s="33" t="str">
        <f t="shared" si="6"/>
        <v/>
      </c>
      <c r="R408" s="33" t="str">
        <f>IF(M408="","",IF(AND(M408&lt;&gt;'Tabelas auxiliares'!$B$239,M408&lt;&gt;'Tabelas auxiliares'!$B$240,M408&lt;&gt;'Tabelas auxiliares'!$C$239,M408&lt;&gt;'Tabelas auxiliares'!$C$240),"FOLHA DE PESSOAL",IF(Q408='Tabelas auxiliares'!$A$240,"CUSTEIO",IF(Q408='Tabelas auxiliares'!$A$239,"INVESTIMENTO","ERRO - VERIFICAR"))))</f>
        <v/>
      </c>
      <c r="S408" s="26"/>
      <c r="T408" s="26"/>
      <c r="V408" s="26"/>
    </row>
    <row r="409" spans="17:22" x14ac:dyDescent="0.25">
      <c r="Q409" s="33" t="str">
        <f t="shared" si="6"/>
        <v/>
      </c>
      <c r="R409" s="33" t="str">
        <f>IF(M409="","",IF(AND(M409&lt;&gt;'Tabelas auxiliares'!$B$239,M409&lt;&gt;'Tabelas auxiliares'!$B$240,M409&lt;&gt;'Tabelas auxiliares'!$C$239,M409&lt;&gt;'Tabelas auxiliares'!$C$240),"FOLHA DE PESSOAL",IF(Q409='Tabelas auxiliares'!$A$240,"CUSTEIO",IF(Q409='Tabelas auxiliares'!$A$239,"INVESTIMENTO","ERRO - VERIFICAR"))))</f>
        <v/>
      </c>
      <c r="S409" s="26"/>
      <c r="T409" s="26"/>
      <c r="V409" s="26"/>
    </row>
    <row r="410" spans="17:22" x14ac:dyDescent="0.25">
      <c r="Q410" s="33" t="str">
        <f t="shared" si="6"/>
        <v/>
      </c>
      <c r="R410" s="33" t="str">
        <f>IF(M410="","",IF(AND(M410&lt;&gt;'Tabelas auxiliares'!$B$239,M410&lt;&gt;'Tabelas auxiliares'!$B$240,M410&lt;&gt;'Tabelas auxiliares'!$C$239,M410&lt;&gt;'Tabelas auxiliares'!$C$240),"FOLHA DE PESSOAL",IF(Q410='Tabelas auxiliares'!$A$240,"CUSTEIO",IF(Q410='Tabelas auxiliares'!$A$239,"INVESTIMENTO","ERRO - VERIFICAR"))))</f>
        <v/>
      </c>
      <c r="S410" s="26"/>
      <c r="T410" s="26"/>
      <c r="V410" s="26"/>
    </row>
    <row r="411" spans="17:22" x14ac:dyDescent="0.25">
      <c r="Q411" s="33" t="str">
        <f t="shared" si="6"/>
        <v/>
      </c>
      <c r="R411" s="33" t="str">
        <f>IF(M411="","",IF(AND(M411&lt;&gt;'Tabelas auxiliares'!$B$239,M411&lt;&gt;'Tabelas auxiliares'!$B$240,M411&lt;&gt;'Tabelas auxiliares'!$C$239,M411&lt;&gt;'Tabelas auxiliares'!$C$240),"FOLHA DE PESSOAL",IF(Q411='Tabelas auxiliares'!$A$240,"CUSTEIO",IF(Q411='Tabelas auxiliares'!$A$239,"INVESTIMENTO","ERRO - VERIFICAR"))))</f>
        <v/>
      </c>
      <c r="S411" s="26"/>
      <c r="V411" s="26"/>
    </row>
    <row r="412" spans="17:22" x14ac:dyDescent="0.25">
      <c r="Q412" s="33" t="str">
        <f t="shared" si="6"/>
        <v/>
      </c>
      <c r="R412" s="33" t="str">
        <f>IF(M412="","",IF(AND(M412&lt;&gt;'Tabelas auxiliares'!$B$239,M412&lt;&gt;'Tabelas auxiliares'!$B$240,M412&lt;&gt;'Tabelas auxiliares'!$C$239,M412&lt;&gt;'Tabelas auxiliares'!$C$240),"FOLHA DE PESSOAL",IF(Q412='Tabelas auxiliares'!$A$240,"CUSTEIO",IF(Q412='Tabelas auxiliares'!$A$239,"INVESTIMENTO","ERRO - VERIFICAR"))))</f>
        <v/>
      </c>
      <c r="S412" s="26"/>
      <c r="T412" s="26"/>
      <c r="V412" s="26"/>
    </row>
    <row r="413" spans="17:22" x14ac:dyDescent="0.25">
      <c r="Q413" s="33" t="str">
        <f t="shared" si="6"/>
        <v/>
      </c>
      <c r="R413" s="33" t="str">
        <f>IF(M413="","",IF(AND(M413&lt;&gt;'Tabelas auxiliares'!$B$239,M413&lt;&gt;'Tabelas auxiliares'!$B$240,M413&lt;&gt;'Tabelas auxiliares'!$C$239,M413&lt;&gt;'Tabelas auxiliares'!$C$240),"FOLHA DE PESSOAL",IF(Q413='Tabelas auxiliares'!$A$240,"CUSTEIO",IF(Q413='Tabelas auxiliares'!$A$239,"INVESTIMENTO","ERRO - VERIFICAR"))))</f>
        <v/>
      </c>
      <c r="S413" s="26"/>
      <c r="T413" s="26"/>
    </row>
    <row r="414" spans="17:22" x14ac:dyDescent="0.25">
      <c r="Q414" s="33" t="str">
        <f t="shared" si="6"/>
        <v/>
      </c>
      <c r="R414" s="33" t="str">
        <f>IF(M414="","",IF(AND(M414&lt;&gt;'Tabelas auxiliares'!$B$239,M414&lt;&gt;'Tabelas auxiliares'!$B$240,M414&lt;&gt;'Tabelas auxiliares'!$C$239,M414&lt;&gt;'Tabelas auxiliares'!$C$240),"FOLHA DE PESSOAL",IF(Q414='Tabelas auxiliares'!$A$240,"CUSTEIO",IF(Q414='Tabelas auxiliares'!$A$239,"INVESTIMENTO","ERRO - VERIFICAR"))))</f>
        <v/>
      </c>
      <c r="S414" s="26"/>
      <c r="T414" s="26"/>
    </row>
    <row r="415" spans="17:22" x14ac:dyDescent="0.25">
      <c r="Q415" s="33" t="str">
        <f t="shared" si="6"/>
        <v/>
      </c>
      <c r="R415" s="33" t="str">
        <f>IF(M415="","",IF(AND(M415&lt;&gt;'Tabelas auxiliares'!$B$239,M415&lt;&gt;'Tabelas auxiliares'!$B$240,M415&lt;&gt;'Tabelas auxiliares'!$C$239,M415&lt;&gt;'Tabelas auxiliares'!$C$240),"FOLHA DE PESSOAL",IF(Q415='Tabelas auxiliares'!$A$240,"CUSTEIO",IF(Q415='Tabelas auxiliares'!$A$239,"INVESTIMENTO","ERRO - VERIFICAR"))))</f>
        <v/>
      </c>
      <c r="S415" s="26"/>
      <c r="T415" s="26"/>
    </row>
    <row r="416" spans="17:22" x14ac:dyDescent="0.25">
      <c r="Q416" s="33" t="str">
        <f t="shared" si="6"/>
        <v/>
      </c>
      <c r="R416" s="33" t="str">
        <f>IF(M416="","",IF(AND(M416&lt;&gt;'Tabelas auxiliares'!$B$239,M416&lt;&gt;'Tabelas auxiliares'!$B$240,M416&lt;&gt;'Tabelas auxiliares'!$C$239,M416&lt;&gt;'Tabelas auxiliares'!$C$240),"FOLHA DE PESSOAL",IF(Q416='Tabelas auxiliares'!$A$240,"CUSTEIO",IF(Q416='Tabelas auxiliares'!$A$239,"INVESTIMENTO","ERRO - VERIFICAR"))))</f>
        <v/>
      </c>
      <c r="S416" s="26"/>
      <c r="T416" s="26"/>
    </row>
    <row r="417" spans="17:20" x14ac:dyDescent="0.25">
      <c r="Q417" s="33" t="str">
        <f t="shared" si="6"/>
        <v/>
      </c>
      <c r="R417" s="33" t="str">
        <f>IF(M417="","",IF(AND(M417&lt;&gt;'Tabelas auxiliares'!$B$239,M417&lt;&gt;'Tabelas auxiliares'!$B$240,M417&lt;&gt;'Tabelas auxiliares'!$C$239,M417&lt;&gt;'Tabelas auxiliares'!$C$240),"FOLHA DE PESSOAL",IF(Q417='Tabelas auxiliares'!$A$240,"CUSTEIO",IF(Q417='Tabelas auxiliares'!$A$239,"INVESTIMENTO","ERRO - VERIFICAR"))))</f>
        <v/>
      </c>
      <c r="S417" s="26"/>
      <c r="T417" s="26"/>
    </row>
    <row r="418" spans="17:20" x14ac:dyDescent="0.25">
      <c r="Q418" s="33" t="str">
        <f t="shared" si="6"/>
        <v/>
      </c>
      <c r="R418" s="33" t="str">
        <f>IF(M418="","",IF(AND(M418&lt;&gt;'Tabelas auxiliares'!$B$239,M418&lt;&gt;'Tabelas auxiliares'!$B$240,M418&lt;&gt;'Tabelas auxiliares'!$C$239,M418&lt;&gt;'Tabelas auxiliares'!$C$240),"FOLHA DE PESSOAL",IF(Q418='Tabelas auxiliares'!$A$240,"CUSTEIO",IF(Q418='Tabelas auxiliares'!$A$239,"INVESTIMENTO","ERRO - VERIFICAR"))))</f>
        <v/>
      </c>
      <c r="S418" s="26"/>
      <c r="T418" s="26"/>
    </row>
    <row r="419" spans="17:20" x14ac:dyDescent="0.25">
      <c r="Q419" s="33" t="str">
        <f t="shared" si="6"/>
        <v/>
      </c>
      <c r="R419" s="33" t="str">
        <f>IF(M419="","",IF(AND(M419&lt;&gt;'Tabelas auxiliares'!$B$239,M419&lt;&gt;'Tabelas auxiliares'!$B$240,M419&lt;&gt;'Tabelas auxiliares'!$C$239,M419&lt;&gt;'Tabelas auxiliares'!$C$240),"FOLHA DE PESSOAL",IF(Q419='Tabelas auxiliares'!$A$240,"CUSTEIO",IF(Q419='Tabelas auxiliares'!$A$239,"INVESTIMENTO","ERRO - VERIFICAR"))))</f>
        <v/>
      </c>
      <c r="S419" s="26"/>
      <c r="T419" s="26"/>
    </row>
    <row r="420" spans="17:20" x14ac:dyDescent="0.25">
      <c r="Q420" s="33" t="str">
        <f t="shared" si="6"/>
        <v/>
      </c>
      <c r="R420" s="33" t="str">
        <f>IF(M420="","",IF(AND(M420&lt;&gt;'Tabelas auxiliares'!$B$239,M420&lt;&gt;'Tabelas auxiliares'!$B$240,M420&lt;&gt;'Tabelas auxiliares'!$C$239,M420&lt;&gt;'Tabelas auxiliares'!$C$240),"FOLHA DE PESSOAL",IF(Q420='Tabelas auxiliares'!$A$240,"CUSTEIO",IF(Q420='Tabelas auxiliares'!$A$239,"INVESTIMENTO","ERRO - VERIFICAR"))))</f>
        <v/>
      </c>
      <c r="S420" s="26"/>
      <c r="T420" s="26"/>
    </row>
    <row r="421" spans="17:20" x14ac:dyDescent="0.25">
      <c r="Q421" s="33" t="str">
        <f t="shared" si="6"/>
        <v/>
      </c>
      <c r="R421" s="33" t="str">
        <f>IF(M421="","",IF(AND(M421&lt;&gt;'Tabelas auxiliares'!$B$239,M421&lt;&gt;'Tabelas auxiliares'!$B$240,M421&lt;&gt;'Tabelas auxiliares'!$C$239,M421&lt;&gt;'Tabelas auxiliares'!$C$240),"FOLHA DE PESSOAL",IF(Q421='Tabelas auxiliares'!$A$240,"CUSTEIO",IF(Q421='Tabelas auxiliares'!$A$239,"INVESTIMENTO","ERRO - VERIFICAR"))))</f>
        <v/>
      </c>
      <c r="S421" s="26"/>
      <c r="T421" s="26"/>
    </row>
    <row r="422" spans="17:20" x14ac:dyDescent="0.25">
      <c r="Q422" s="33" t="str">
        <f t="shared" si="6"/>
        <v/>
      </c>
      <c r="R422" s="33" t="str">
        <f>IF(M422="","",IF(AND(M422&lt;&gt;'Tabelas auxiliares'!$B$239,M422&lt;&gt;'Tabelas auxiliares'!$B$240,M422&lt;&gt;'Tabelas auxiliares'!$C$239,M422&lt;&gt;'Tabelas auxiliares'!$C$240),"FOLHA DE PESSOAL",IF(Q422='Tabelas auxiliares'!$A$240,"CUSTEIO",IF(Q422='Tabelas auxiliares'!$A$239,"INVESTIMENTO","ERRO - VERIFICAR"))))</f>
        <v/>
      </c>
      <c r="S422" s="26"/>
      <c r="T422" s="26"/>
    </row>
    <row r="423" spans="17:20" x14ac:dyDescent="0.25">
      <c r="Q423" s="33" t="str">
        <f t="shared" si="6"/>
        <v/>
      </c>
      <c r="R423" s="33" t="str">
        <f>IF(M423="","",IF(AND(M423&lt;&gt;'Tabelas auxiliares'!$B$239,M423&lt;&gt;'Tabelas auxiliares'!$B$240,M423&lt;&gt;'Tabelas auxiliares'!$C$239,M423&lt;&gt;'Tabelas auxiliares'!$C$240),"FOLHA DE PESSOAL",IF(Q423='Tabelas auxiliares'!$A$240,"CUSTEIO",IF(Q423='Tabelas auxiliares'!$A$239,"INVESTIMENTO","ERRO - VERIFICAR"))))</f>
        <v/>
      </c>
      <c r="S423" s="26"/>
      <c r="T423" s="26"/>
    </row>
    <row r="424" spans="17:20" x14ac:dyDescent="0.25">
      <c r="Q424" s="33" t="str">
        <f t="shared" si="6"/>
        <v/>
      </c>
      <c r="R424" s="33" t="str">
        <f>IF(M424="","",IF(AND(M424&lt;&gt;'Tabelas auxiliares'!$B$239,M424&lt;&gt;'Tabelas auxiliares'!$B$240,M424&lt;&gt;'Tabelas auxiliares'!$C$239,M424&lt;&gt;'Tabelas auxiliares'!$C$240),"FOLHA DE PESSOAL",IF(Q424='Tabelas auxiliares'!$A$240,"CUSTEIO",IF(Q424='Tabelas auxiliares'!$A$239,"INVESTIMENTO","ERRO - VERIFICAR"))))</f>
        <v/>
      </c>
      <c r="S424" s="26"/>
      <c r="T424" s="26"/>
    </row>
    <row r="425" spans="17:20" x14ac:dyDescent="0.25">
      <c r="Q425" s="33" t="str">
        <f t="shared" si="6"/>
        <v/>
      </c>
      <c r="R425" s="33" t="str">
        <f>IF(M425="","",IF(AND(M425&lt;&gt;'Tabelas auxiliares'!$B$239,M425&lt;&gt;'Tabelas auxiliares'!$B$240,M425&lt;&gt;'Tabelas auxiliares'!$C$239,M425&lt;&gt;'Tabelas auxiliares'!$C$240),"FOLHA DE PESSOAL",IF(Q425='Tabelas auxiliares'!$A$240,"CUSTEIO",IF(Q425='Tabelas auxiliares'!$A$239,"INVESTIMENTO","ERRO - VERIFICAR"))))</f>
        <v/>
      </c>
      <c r="S425" s="26"/>
      <c r="T425" s="26"/>
    </row>
    <row r="426" spans="17:20" x14ac:dyDescent="0.25">
      <c r="Q426" s="33" t="str">
        <f t="shared" si="6"/>
        <v/>
      </c>
      <c r="R426" s="33" t="str">
        <f>IF(M426="","",IF(AND(M426&lt;&gt;'Tabelas auxiliares'!$B$239,M426&lt;&gt;'Tabelas auxiliares'!$B$240,M426&lt;&gt;'Tabelas auxiliares'!$C$239,M426&lt;&gt;'Tabelas auxiliares'!$C$240),"FOLHA DE PESSOAL",IF(Q426='Tabelas auxiliares'!$A$240,"CUSTEIO",IF(Q426='Tabelas auxiliares'!$A$239,"INVESTIMENTO","ERRO - VERIFICAR"))))</f>
        <v/>
      </c>
      <c r="S426" s="26"/>
      <c r="T426" s="26"/>
    </row>
    <row r="427" spans="17:20" x14ac:dyDescent="0.25">
      <c r="Q427" s="33" t="str">
        <f t="shared" si="6"/>
        <v/>
      </c>
      <c r="R427" s="33" t="str">
        <f>IF(M427="","",IF(AND(M427&lt;&gt;'Tabelas auxiliares'!$B$239,M427&lt;&gt;'Tabelas auxiliares'!$B$240,M427&lt;&gt;'Tabelas auxiliares'!$C$239,M427&lt;&gt;'Tabelas auxiliares'!$C$240),"FOLHA DE PESSOAL",IF(Q427='Tabelas auxiliares'!$A$240,"CUSTEIO",IF(Q427='Tabelas auxiliares'!$A$239,"INVESTIMENTO","ERRO - VERIFICAR"))))</f>
        <v/>
      </c>
      <c r="S427" s="26"/>
      <c r="T427" s="26"/>
    </row>
    <row r="428" spans="17:20" x14ac:dyDescent="0.25">
      <c r="Q428" s="33" t="str">
        <f t="shared" si="6"/>
        <v/>
      </c>
      <c r="R428" s="33" t="str">
        <f>IF(M428="","",IF(AND(M428&lt;&gt;'Tabelas auxiliares'!$B$239,M428&lt;&gt;'Tabelas auxiliares'!$B$240,M428&lt;&gt;'Tabelas auxiliares'!$C$239,M428&lt;&gt;'Tabelas auxiliares'!$C$240),"FOLHA DE PESSOAL",IF(Q428='Tabelas auxiliares'!$A$240,"CUSTEIO",IF(Q428='Tabelas auxiliares'!$A$239,"INVESTIMENTO","ERRO - VERIFICAR"))))</f>
        <v/>
      </c>
      <c r="S428" s="26"/>
      <c r="T428" s="26"/>
    </row>
    <row r="429" spans="17:20" x14ac:dyDescent="0.25">
      <c r="Q429" s="33" t="str">
        <f t="shared" si="6"/>
        <v/>
      </c>
      <c r="R429" s="33" t="str">
        <f>IF(M429="","",IF(AND(M429&lt;&gt;'Tabelas auxiliares'!$B$239,M429&lt;&gt;'Tabelas auxiliares'!$B$240,M429&lt;&gt;'Tabelas auxiliares'!$C$239,M429&lt;&gt;'Tabelas auxiliares'!$C$240),"FOLHA DE PESSOAL",IF(Q429='Tabelas auxiliares'!$A$240,"CUSTEIO",IF(Q429='Tabelas auxiliares'!$A$239,"INVESTIMENTO","ERRO - VERIFICAR"))))</f>
        <v/>
      </c>
      <c r="S429" s="26"/>
      <c r="T429" s="26"/>
    </row>
    <row r="430" spans="17:20" x14ac:dyDescent="0.25">
      <c r="Q430" s="33" t="str">
        <f t="shared" si="6"/>
        <v/>
      </c>
      <c r="R430" s="33" t="str">
        <f>IF(M430="","",IF(AND(M430&lt;&gt;'Tabelas auxiliares'!$B$239,M430&lt;&gt;'Tabelas auxiliares'!$B$240,M430&lt;&gt;'Tabelas auxiliares'!$C$239,M430&lt;&gt;'Tabelas auxiliares'!$C$240),"FOLHA DE PESSOAL",IF(Q430='Tabelas auxiliares'!$A$240,"CUSTEIO",IF(Q430='Tabelas auxiliares'!$A$239,"INVESTIMENTO","ERRO - VERIFICAR"))))</f>
        <v/>
      </c>
      <c r="S430" s="26"/>
      <c r="T430" s="26"/>
    </row>
    <row r="431" spans="17:20" x14ac:dyDescent="0.25">
      <c r="Q431" s="33" t="str">
        <f t="shared" si="6"/>
        <v/>
      </c>
      <c r="R431" s="33" t="str">
        <f>IF(M431="","",IF(AND(M431&lt;&gt;'Tabelas auxiliares'!$B$239,M431&lt;&gt;'Tabelas auxiliares'!$B$240,M431&lt;&gt;'Tabelas auxiliares'!$C$239,M431&lt;&gt;'Tabelas auxiliares'!$C$240),"FOLHA DE PESSOAL",IF(Q431='Tabelas auxiliares'!$A$240,"CUSTEIO",IF(Q431='Tabelas auxiliares'!$A$239,"INVESTIMENTO","ERRO - VERIFICAR"))))</f>
        <v/>
      </c>
      <c r="S431" s="26"/>
      <c r="T431" s="26"/>
    </row>
    <row r="432" spans="17:20" x14ac:dyDescent="0.25">
      <c r="Q432" s="33" t="str">
        <f t="shared" si="6"/>
        <v/>
      </c>
      <c r="R432" s="33" t="str">
        <f>IF(M432="","",IF(AND(M432&lt;&gt;'Tabelas auxiliares'!$B$239,M432&lt;&gt;'Tabelas auxiliares'!$B$240,M432&lt;&gt;'Tabelas auxiliares'!$C$239,M432&lt;&gt;'Tabelas auxiliares'!$C$240),"FOLHA DE PESSOAL",IF(Q432='Tabelas auxiliares'!$A$240,"CUSTEIO",IF(Q432='Tabelas auxiliares'!$A$239,"INVESTIMENTO","ERRO - VERIFICAR"))))</f>
        <v/>
      </c>
      <c r="S432" s="26"/>
      <c r="T432" s="26"/>
    </row>
    <row r="433" spans="17:22" x14ac:dyDescent="0.25">
      <c r="Q433" s="33" t="str">
        <f t="shared" si="6"/>
        <v/>
      </c>
      <c r="R433" s="33" t="str">
        <f>IF(M433="","",IF(AND(M433&lt;&gt;'Tabelas auxiliares'!$B$239,M433&lt;&gt;'Tabelas auxiliares'!$B$240,M433&lt;&gt;'Tabelas auxiliares'!$C$239,M433&lt;&gt;'Tabelas auxiliares'!$C$240),"FOLHA DE PESSOAL",IF(Q433='Tabelas auxiliares'!$A$240,"CUSTEIO",IF(Q433='Tabelas auxiliares'!$A$239,"INVESTIMENTO","ERRO - VERIFICAR"))))</f>
        <v/>
      </c>
      <c r="S433" s="26"/>
      <c r="T433" s="26"/>
    </row>
    <row r="434" spans="17:22" x14ac:dyDescent="0.25">
      <c r="Q434" s="33" t="str">
        <f t="shared" si="6"/>
        <v/>
      </c>
      <c r="R434" s="33" t="str">
        <f>IF(M434="","",IF(AND(M434&lt;&gt;'Tabelas auxiliares'!$B$239,M434&lt;&gt;'Tabelas auxiliares'!$B$240,M434&lt;&gt;'Tabelas auxiliares'!$C$239,M434&lt;&gt;'Tabelas auxiliares'!$C$240),"FOLHA DE PESSOAL",IF(Q434='Tabelas auxiliares'!$A$240,"CUSTEIO",IF(Q434='Tabelas auxiliares'!$A$239,"INVESTIMENTO","ERRO - VERIFICAR"))))</f>
        <v/>
      </c>
      <c r="S434" s="26"/>
      <c r="T434" s="26"/>
    </row>
    <row r="435" spans="17:22" x14ac:dyDescent="0.25">
      <c r="Q435" s="33" t="str">
        <f t="shared" si="6"/>
        <v/>
      </c>
      <c r="R435" s="33" t="str">
        <f>IF(M435="","",IF(AND(M435&lt;&gt;'Tabelas auxiliares'!$B$239,M435&lt;&gt;'Tabelas auxiliares'!$B$240,M435&lt;&gt;'Tabelas auxiliares'!$C$239,M435&lt;&gt;'Tabelas auxiliares'!$C$240),"FOLHA DE PESSOAL",IF(Q435='Tabelas auxiliares'!$A$240,"CUSTEIO",IF(Q435='Tabelas auxiliares'!$A$239,"INVESTIMENTO","ERRO - VERIFICAR"))))</f>
        <v/>
      </c>
      <c r="S435" s="26"/>
      <c r="T435" s="26"/>
    </row>
    <row r="436" spans="17:22" x14ac:dyDescent="0.25">
      <c r="Q436" s="33" t="str">
        <f t="shared" si="6"/>
        <v/>
      </c>
      <c r="R436" s="33" t="str">
        <f>IF(M436="","",IF(AND(M436&lt;&gt;'Tabelas auxiliares'!$B$239,M436&lt;&gt;'Tabelas auxiliares'!$B$240,M436&lt;&gt;'Tabelas auxiliares'!$C$239,M436&lt;&gt;'Tabelas auxiliares'!$C$240),"FOLHA DE PESSOAL",IF(Q436='Tabelas auxiliares'!$A$240,"CUSTEIO",IF(Q436='Tabelas auxiliares'!$A$239,"INVESTIMENTO","ERRO - VERIFICAR"))))</f>
        <v/>
      </c>
      <c r="S436" s="26"/>
      <c r="V436" s="26"/>
    </row>
    <row r="437" spans="17:22" x14ac:dyDescent="0.25">
      <c r="Q437" s="33" t="str">
        <f t="shared" si="6"/>
        <v/>
      </c>
      <c r="R437" s="33" t="str">
        <f>IF(M437="","",IF(AND(M437&lt;&gt;'Tabelas auxiliares'!$B$239,M437&lt;&gt;'Tabelas auxiliares'!$B$240,M437&lt;&gt;'Tabelas auxiliares'!$C$239,M437&lt;&gt;'Tabelas auxiliares'!$C$240),"FOLHA DE PESSOAL",IF(Q437='Tabelas auxiliares'!$A$240,"CUSTEIO",IF(Q437='Tabelas auxiliares'!$A$239,"INVESTIMENTO","ERRO - VERIFICAR"))))</f>
        <v/>
      </c>
      <c r="S437" s="26"/>
      <c r="V437" s="26"/>
    </row>
    <row r="438" spans="17:22" x14ac:dyDescent="0.25">
      <c r="Q438" s="33" t="str">
        <f t="shared" si="6"/>
        <v/>
      </c>
      <c r="R438" s="33" t="str">
        <f>IF(M438="","",IF(AND(M438&lt;&gt;'Tabelas auxiliares'!$B$239,M438&lt;&gt;'Tabelas auxiliares'!$B$240,M438&lt;&gt;'Tabelas auxiliares'!$C$239,M438&lt;&gt;'Tabelas auxiliares'!$C$240),"FOLHA DE PESSOAL",IF(Q438='Tabelas auxiliares'!$A$240,"CUSTEIO",IF(Q438='Tabelas auxiliares'!$A$239,"INVESTIMENTO","ERRO - VERIFICAR"))))</f>
        <v/>
      </c>
      <c r="S438" s="26"/>
      <c r="V438" s="26"/>
    </row>
    <row r="439" spans="17:22" x14ac:dyDescent="0.25">
      <c r="Q439" s="33" t="str">
        <f t="shared" si="6"/>
        <v/>
      </c>
      <c r="R439" s="33" t="str">
        <f>IF(M439="","",IF(AND(M439&lt;&gt;'Tabelas auxiliares'!$B$239,M439&lt;&gt;'Tabelas auxiliares'!$B$240,M439&lt;&gt;'Tabelas auxiliares'!$C$239,M439&lt;&gt;'Tabelas auxiliares'!$C$240),"FOLHA DE PESSOAL",IF(Q439='Tabelas auxiliares'!$A$240,"CUSTEIO",IF(Q439='Tabelas auxiliares'!$A$239,"INVESTIMENTO","ERRO - VERIFICAR"))))</f>
        <v/>
      </c>
      <c r="S439" s="26"/>
      <c r="V439" s="26"/>
    </row>
    <row r="440" spans="17:22" x14ac:dyDescent="0.25">
      <c r="Q440" s="33" t="str">
        <f t="shared" si="6"/>
        <v/>
      </c>
      <c r="R440" s="33" t="str">
        <f>IF(M440="","",IF(AND(M440&lt;&gt;'Tabelas auxiliares'!$B$239,M440&lt;&gt;'Tabelas auxiliares'!$B$240,M440&lt;&gt;'Tabelas auxiliares'!$C$239,M440&lt;&gt;'Tabelas auxiliares'!$C$240),"FOLHA DE PESSOAL",IF(Q440='Tabelas auxiliares'!$A$240,"CUSTEIO",IF(Q440='Tabelas auxiliares'!$A$239,"INVESTIMENTO","ERRO - VERIFICAR"))))</f>
        <v/>
      </c>
      <c r="S440" s="26"/>
      <c r="V440" s="26"/>
    </row>
    <row r="441" spans="17:22" x14ac:dyDescent="0.25">
      <c r="Q441" s="33" t="str">
        <f t="shared" si="6"/>
        <v/>
      </c>
      <c r="R441" s="33" t="str">
        <f>IF(M441="","",IF(AND(M441&lt;&gt;'Tabelas auxiliares'!$B$239,M441&lt;&gt;'Tabelas auxiliares'!$B$240,M441&lt;&gt;'Tabelas auxiliares'!$C$239,M441&lt;&gt;'Tabelas auxiliares'!$C$240),"FOLHA DE PESSOAL",IF(Q441='Tabelas auxiliares'!$A$240,"CUSTEIO",IF(Q441='Tabelas auxiliares'!$A$239,"INVESTIMENTO","ERRO - VERIFICAR"))))</f>
        <v/>
      </c>
      <c r="S441" s="26"/>
      <c r="V441" s="26"/>
    </row>
    <row r="442" spans="17:22" x14ac:dyDescent="0.25">
      <c r="Q442" s="33" t="str">
        <f t="shared" si="6"/>
        <v/>
      </c>
      <c r="R442" s="33" t="str">
        <f>IF(M442="","",IF(AND(M442&lt;&gt;'Tabelas auxiliares'!$B$239,M442&lt;&gt;'Tabelas auxiliares'!$B$240,M442&lt;&gt;'Tabelas auxiliares'!$C$239,M442&lt;&gt;'Tabelas auxiliares'!$C$240),"FOLHA DE PESSOAL",IF(Q442='Tabelas auxiliares'!$A$240,"CUSTEIO",IF(Q442='Tabelas auxiliares'!$A$239,"INVESTIMENTO","ERRO - VERIFICAR"))))</f>
        <v/>
      </c>
      <c r="S442" s="26"/>
      <c r="T442" s="26"/>
      <c r="V442" s="26"/>
    </row>
    <row r="443" spans="17:22" x14ac:dyDescent="0.25">
      <c r="Q443" s="33" t="str">
        <f t="shared" si="6"/>
        <v/>
      </c>
      <c r="R443" s="33" t="str">
        <f>IF(M443="","",IF(AND(M443&lt;&gt;'Tabelas auxiliares'!$B$239,M443&lt;&gt;'Tabelas auxiliares'!$B$240,M443&lt;&gt;'Tabelas auxiliares'!$C$239,M443&lt;&gt;'Tabelas auxiliares'!$C$240),"FOLHA DE PESSOAL",IF(Q443='Tabelas auxiliares'!$A$240,"CUSTEIO",IF(Q443='Tabelas auxiliares'!$A$239,"INVESTIMENTO","ERRO - VERIFICAR"))))</f>
        <v/>
      </c>
      <c r="S443" s="26"/>
      <c r="V443" s="26"/>
    </row>
    <row r="444" spans="17:22" x14ac:dyDescent="0.25">
      <c r="Q444" s="33" t="str">
        <f t="shared" si="6"/>
        <v/>
      </c>
      <c r="R444" s="33" t="str">
        <f>IF(M444="","",IF(AND(M444&lt;&gt;'Tabelas auxiliares'!$B$239,M444&lt;&gt;'Tabelas auxiliares'!$B$240,M444&lt;&gt;'Tabelas auxiliares'!$C$239,M444&lt;&gt;'Tabelas auxiliares'!$C$240),"FOLHA DE PESSOAL",IF(Q444='Tabelas auxiliares'!$A$240,"CUSTEIO",IF(Q444='Tabelas auxiliares'!$A$239,"INVESTIMENTO","ERRO - VERIFICAR"))))</f>
        <v/>
      </c>
      <c r="S444" s="26"/>
      <c r="V444" s="26"/>
    </row>
    <row r="445" spans="17:22" x14ac:dyDescent="0.25">
      <c r="Q445" s="33" t="str">
        <f t="shared" si="6"/>
        <v/>
      </c>
      <c r="R445" s="33" t="str">
        <f>IF(M445="","",IF(AND(M445&lt;&gt;'Tabelas auxiliares'!$B$239,M445&lt;&gt;'Tabelas auxiliares'!$B$240,M445&lt;&gt;'Tabelas auxiliares'!$C$239,M445&lt;&gt;'Tabelas auxiliares'!$C$240),"FOLHA DE PESSOAL",IF(Q445='Tabelas auxiliares'!$A$240,"CUSTEIO",IF(Q445='Tabelas auxiliares'!$A$239,"INVESTIMENTO","ERRO - VERIFICAR"))))</f>
        <v/>
      </c>
      <c r="S445" s="26"/>
      <c r="V445" s="26"/>
    </row>
    <row r="446" spans="17:22" x14ac:dyDescent="0.25">
      <c r="Q446" s="33" t="str">
        <f t="shared" si="6"/>
        <v/>
      </c>
      <c r="R446" s="33" t="str">
        <f>IF(M446="","",IF(AND(M446&lt;&gt;'Tabelas auxiliares'!$B$239,M446&lt;&gt;'Tabelas auxiliares'!$B$240,M446&lt;&gt;'Tabelas auxiliares'!$C$239,M446&lt;&gt;'Tabelas auxiliares'!$C$240),"FOLHA DE PESSOAL",IF(Q446='Tabelas auxiliares'!$A$240,"CUSTEIO",IF(Q446='Tabelas auxiliares'!$A$239,"INVESTIMENTO","ERRO - VERIFICAR"))))</f>
        <v/>
      </c>
      <c r="S446" s="26"/>
      <c r="V446" s="26"/>
    </row>
    <row r="447" spans="17:22" x14ac:dyDescent="0.25">
      <c r="Q447" s="33" t="str">
        <f t="shared" si="6"/>
        <v/>
      </c>
      <c r="R447" s="33" t="str">
        <f>IF(M447="","",IF(AND(M447&lt;&gt;'Tabelas auxiliares'!$B$239,M447&lt;&gt;'Tabelas auxiliares'!$B$240,M447&lt;&gt;'Tabelas auxiliares'!$C$239,M447&lt;&gt;'Tabelas auxiliares'!$C$240),"FOLHA DE PESSOAL",IF(Q447='Tabelas auxiliares'!$A$240,"CUSTEIO",IF(Q447='Tabelas auxiliares'!$A$239,"INVESTIMENTO","ERRO - VERIFICAR"))))</f>
        <v/>
      </c>
      <c r="S447" s="26"/>
      <c r="V447" s="26"/>
    </row>
    <row r="448" spans="17:22" x14ac:dyDescent="0.25">
      <c r="Q448" s="33" t="str">
        <f t="shared" si="6"/>
        <v/>
      </c>
      <c r="R448" s="33" t="str">
        <f>IF(M448="","",IF(AND(M448&lt;&gt;'Tabelas auxiliares'!$B$239,M448&lt;&gt;'Tabelas auxiliares'!$B$240,M448&lt;&gt;'Tabelas auxiliares'!$C$239,M448&lt;&gt;'Tabelas auxiliares'!$C$240),"FOLHA DE PESSOAL",IF(Q448='Tabelas auxiliares'!$A$240,"CUSTEIO",IF(Q448='Tabelas auxiliares'!$A$239,"INVESTIMENTO","ERRO - VERIFICAR"))))</f>
        <v/>
      </c>
      <c r="S448" s="26"/>
      <c r="V448" s="26"/>
    </row>
    <row r="449" spans="17:22" x14ac:dyDescent="0.25">
      <c r="Q449" s="33" t="str">
        <f t="shared" si="6"/>
        <v/>
      </c>
      <c r="R449" s="33" t="str">
        <f>IF(M449="","",IF(AND(M449&lt;&gt;'Tabelas auxiliares'!$B$239,M449&lt;&gt;'Tabelas auxiliares'!$B$240,M449&lt;&gt;'Tabelas auxiliares'!$C$239,M449&lt;&gt;'Tabelas auxiliares'!$C$240),"FOLHA DE PESSOAL",IF(Q449='Tabelas auxiliares'!$A$240,"CUSTEIO",IF(Q449='Tabelas auxiliares'!$A$239,"INVESTIMENTO","ERRO - VERIFICAR"))))</f>
        <v/>
      </c>
      <c r="S449" s="26"/>
      <c r="V449" s="26"/>
    </row>
    <row r="450" spans="17:22" x14ac:dyDescent="0.25">
      <c r="Q450" s="33" t="str">
        <f t="shared" si="6"/>
        <v/>
      </c>
      <c r="R450" s="33" t="str">
        <f>IF(M450="","",IF(AND(M450&lt;&gt;'Tabelas auxiliares'!$B$239,M450&lt;&gt;'Tabelas auxiliares'!$B$240,M450&lt;&gt;'Tabelas auxiliares'!$C$239,M450&lt;&gt;'Tabelas auxiliares'!$C$240),"FOLHA DE PESSOAL",IF(Q450='Tabelas auxiliares'!$A$240,"CUSTEIO",IF(Q450='Tabelas auxiliares'!$A$239,"INVESTIMENTO","ERRO - VERIFICAR"))))</f>
        <v/>
      </c>
      <c r="S450" s="26"/>
      <c r="V450" s="26"/>
    </row>
    <row r="451" spans="17:22" x14ac:dyDescent="0.25">
      <c r="Q451" s="33" t="str">
        <f t="shared" si="6"/>
        <v/>
      </c>
      <c r="R451" s="33" t="str">
        <f>IF(M451="","",IF(AND(M451&lt;&gt;'Tabelas auxiliares'!$B$239,M451&lt;&gt;'Tabelas auxiliares'!$B$240,M451&lt;&gt;'Tabelas auxiliares'!$C$239,M451&lt;&gt;'Tabelas auxiliares'!$C$240),"FOLHA DE PESSOAL",IF(Q451='Tabelas auxiliares'!$A$240,"CUSTEIO",IF(Q451='Tabelas auxiliares'!$A$239,"INVESTIMENTO","ERRO - VERIFICAR"))))</f>
        <v/>
      </c>
      <c r="S451" s="26"/>
      <c r="V451" s="26"/>
    </row>
    <row r="452" spans="17:22" x14ac:dyDescent="0.25">
      <c r="Q452" s="33" t="str">
        <f t="shared" si="6"/>
        <v/>
      </c>
      <c r="R452" s="33" t="str">
        <f>IF(M452="","",IF(AND(M452&lt;&gt;'Tabelas auxiliares'!$B$239,M452&lt;&gt;'Tabelas auxiliares'!$B$240,M452&lt;&gt;'Tabelas auxiliares'!$C$239,M452&lt;&gt;'Tabelas auxiliares'!$C$240),"FOLHA DE PESSOAL",IF(Q452='Tabelas auxiliares'!$A$240,"CUSTEIO",IF(Q452='Tabelas auxiliares'!$A$239,"INVESTIMENTO","ERRO - VERIFICAR"))))</f>
        <v/>
      </c>
      <c r="S452" s="26"/>
      <c r="V452" s="26"/>
    </row>
    <row r="453" spans="17:22" x14ac:dyDescent="0.25">
      <c r="Q453" s="33" t="str">
        <f t="shared" ref="Q453:Q516" si="7">LEFT(O453,1)</f>
        <v/>
      </c>
      <c r="R453" s="33" t="str">
        <f>IF(M453="","",IF(AND(M453&lt;&gt;'Tabelas auxiliares'!$B$239,M453&lt;&gt;'Tabelas auxiliares'!$B$240,M453&lt;&gt;'Tabelas auxiliares'!$C$239,M453&lt;&gt;'Tabelas auxiliares'!$C$240),"FOLHA DE PESSOAL",IF(Q453='Tabelas auxiliares'!$A$240,"CUSTEIO",IF(Q453='Tabelas auxiliares'!$A$239,"INVESTIMENTO","ERRO - VERIFICAR"))))</f>
        <v/>
      </c>
      <c r="S453" s="26"/>
      <c r="V453" s="26"/>
    </row>
    <row r="454" spans="17:22" x14ac:dyDescent="0.25">
      <c r="Q454" s="33" t="str">
        <f t="shared" si="7"/>
        <v/>
      </c>
      <c r="R454" s="33" t="str">
        <f>IF(M454="","",IF(AND(M454&lt;&gt;'Tabelas auxiliares'!$B$239,M454&lt;&gt;'Tabelas auxiliares'!$B$240,M454&lt;&gt;'Tabelas auxiliares'!$C$239,M454&lt;&gt;'Tabelas auxiliares'!$C$240),"FOLHA DE PESSOAL",IF(Q454='Tabelas auxiliares'!$A$240,"CUSTEIO",IF(Q454='Tabelas auxiliares'!$A$239,"INVESTIMENTO","ERRO - VERIFICAR"))))</f>
        <v/>
      </c>
      <c r="S454" s="26"/>
      <c r="V454" s="26"/>
    </row>
    <row r="455" spans="17:22" x14ac:dyDescent="0.25">
      <c r="Q455" s="33" t="str">
        <f t="shared" si="7"/>
        <v/>
      </c>
      <c r="R455" s="33" t="str">
        <f>IF(M455="","",IF(AND(M455&lt;&gt;'Tabelas auxiliares'!$B$239,M455&lt;&gt;'Tabelas auxiliares'!$B$240,M455&lt;&gt;'Tabelas auxiliares'!$C$239,M455&lt;&gt;'Tabelas auxiliares'!$C$240),"FOLHA DE PESSOAL",IF(Q455='Tabelas auxiliares'!$A$240,"CUSTEIO",IF(Q455='Tabelas auxiliares'!$A$239,"INVESTIMENTO","ERRO - VERIFICAR"))))</f>
        <v/>
      </c>
      <c r="S455" s="26"/>
      <c r="V455" s="26"/>
    </row>
    <row r="456" spans="17:22" x14ac:dyDescent="0.25">
      <c r="Q456" s="33" t="str">
        <f t="shared" si="7"/>
        <v/>
      </c>
      <c r="R456" s="33" t="str">
        <f>IF(M456="","",IF(AND(M456&lt;&gt;'Tabelas auxiliares'!$B$239,M456&lt;&gt;'Tabelas auxiliares'!$B$240,M456&lt;&gt;'Tabelas auxiliares'!$C$239,M456&lt;&gt;'Tabelas auxiliares'!$C$240),"FOLHA DE PESSOAL",IF(Q456='Tabelas auxiliares'!$A$240,"CUSTEIO",IF(Q456='Tabelas auxiliares'!$A$239,"INVESTIMENTO","ERRO - VERIFICAR"))))</f>
        <v/>
      </c>
      <c r="S456" s="26"/>
      <c r="V456" s="26"/>
    </row>
    <row r="457" spans="17:22" x14ac:dyDescent="0.25">
      <c r="Q457" s="33" t="str">
        <f t="shared" si="7"/>
        <v/>
      </c>
      <c r="R457" s="33" t="str">
        <f>IF(M457="","",IF(AND(M457&lt;&gt;'Tabelas auxiliares'!$B$239,M457&lt;&gt;'Tabelas auxiliares'!$B$240,M457&lt;&gt;'Tabelas auxiliares'!$C$239,M457&lt;&gt;'Tabelas auxiliares'!$C$240),"FOLHA DE PESSOAL",IF(Q457='Tabelas auxiliares'!$A$240,"CUSTEIO",IF(Q457='Tabelas auxiliares'!$A$239,"INVESTIMENTO","ERRO - VERIFICAR"))))</f>
        <v/>
      </c>
      <c r="S457" s="26"/>
      <c r="V457" s="26"/>
    </row>
    <row r="458" spans="17:22" x14ac:dyDescent="0.25">
      <c r="Q458" s="33" t="str">
        <f t="shared" si="7"/>
        <v/>
      </c>
      <c r="R458" s="33" t="str">
        <f>IF(M458="","",IF(AND(M458&lt;&gt;'Tabelas auxiliares'!$B$239,M458&lt;&gt;'Tabelas auxiliares'!$B$240,M458&lt;&gt;'Tabelas auxiliares'!$C$239,M458&lt;&gt;'Tabelas auxiliares'!$C$240),"FOLHA DE PESSOAL",IF(Q458='Tabelas auxiliares'!$A$240,"CUSTEIO",IF(Q458='Tabelas auxiliares'!$A$239,"INVESTIMENTO","ERRO - VERIFICAR"))))</f>
        <v/>
      </c>
      <c r="S458" s="26"/>
      <c r="V458" s="26"/>
    </row>
    <row r="459" spans="17:22" x14ac:dyDescent="0.25">
      <c r="Q459" s="33" t="str">
        <f t="shared" si="7"/>
        <v/>
      </c>
      <c r="R459" s="33" t="str">
        <f>IF(M459="","",IF(AND(M459&lt;&gt;'Tabelas auxiliares'!$B$239,M459&lt;&gt;'Tabelas auxiliares'!$B$240,M459&lt;&gt;'Tabelas auxiliares'!$C$239,M459&lt;&gt;'Tabelas auxiliares'!$C$240),"FOLHA DE PESSOAL",IF(Q459='Tabelas auxiliares'!$A$240,"CUSTEIO",IF(Q459='Tabelas auxiliares'!$A$239,"INVESTIMENTO","ERRO - VERIFICAR"))))</f>
        <v/>
      </c>
      <c r="S459" s="26"/>
      <c r="V459" s="26"/>
    </row>
    <row r="460" spans="17:22" x14ac:dyDescent="0.25">
      <c r="Q460" s="33" t="str">
        <f t="shared" si="7"/>
        <v/>
      </c>
      <c r="R460" s="33" t="str">
        <f>IF(M460="","",IF(AND(M460&lt;&gt;'Tabelas auxiliares'!$B$239,M460&lt;&gt;'Tabelas auxiliares'!$B$240,M460&lt;&gt;'Tabelas auxiliares'!$C$239,M460&lt;&gt;'Tabelas auxiliares'!$C$240),"FOLHA DE PESSOAL",IF(Q460='Tabelas auxiliares'!$A$240,"CUSTEIO",IF(Q460='Tabelas auxiliares'!$A$239,"INVESTIMENTO","ERRO - VERIFICAR"))))</f>
        <v/>
      </c>
      <c r="S460" s="26"/>
      <c r="V460" s="26"/>
    </row>
    <row r="461" spans="17:22" x14ac:dyDescent="0.25">
      <c r="Q461" s="33" t="str">
        <f t="shared" si="7"/>
        <v/>
      </c>
      <c r="R461" s="33" t="str">
        <f>IF(M461="","",IF(AND(M461&lt;&gt;'Tabelas auxiliares'!$B$239,M461&lt;&gt;'Tabelas auxiliares'!$B$240,M461&lt;&gt;'Tabelas auxiliares'!$C$239,M461&lt;&gt;'Tabelas auxiliares'!$C$240),"FOLHA DE PESSOAL",IF(Q461='Tabelas auxiliares'!$A$240,"CUSTEIO",IF(Q461='Tabelas auxiliares'!$A$239,"INVESTIMENTO","ERRO - VERIFICAR"))))</f>
        <v/>
      </c>
      <c r="S461" s="26"/>
      <c r="V461" s="26"/>
    </row>
    <row r="462" spans="17:22" x14ac:dyDescent="0.25">
      <c r="Q462" s="33" t="str">
        <f t="shared" si="7"/>
        <v/>
      </c>
      <c r="R462" s="33" t="str">
        <f>IF(M462="","",IF(AND(M462&lt;&gt;'Tabelas auxiliares'!$B$239,M462&lt;&gt;'Tabelas auxiliares'!$B$240,M462&lt;&gt;'Tabelas auxiliares'!$C$239,M462&lt;&gt;'Tabelas auxiliares'!$C$240),"FOLHA DE PESSOAL",IF(Q462='Tabelas auxiliares'!$A$240,"CUSTEIO",IF(Q462='Tabelas auxiliares'!$A$239,"INVESTIMENTO","ERRO - VERIFICAR"))))</f>
        <v/>
      </c>
      <c r="S462" s="26"/>
      <c r="V462" s="26"/>
    </row>
    <row r="463" spans="17:22" x14ac:dyDescent="0.25">
      <c r="Q463" s="33" t="str">
        <f t="shared" si="7"/>
        <v/>
      </c>
      <c r="R463" s="33" t="str">
        <f>IF(M463="","",IF(AND(M463&lt;&gt;'Tabelas auxiliares'!$B$239,M463&lt;&gt;'Tabelas auxiliares'!$B$240,M463&lt;&gt;'Tabelas auxiliares'!$C$239,M463&lt;&gt;'Tabelas auxiliares'!$C$240),"FOLHA DE PESSOAL",IF(Q463='Tabelas auxiliares'!$A$240,"CUSTEIO",IF(Q463='Tabelas auxiliares'!$A$239,"INVESTIMENTO","ERRO - VERIFICAR"))))</f>
        <v/>
      </c>
      <c r="S463" s="26"/>
      <c r="V463" s="26"/>
    </row>
    <row r="464" spans="17:22" x14ac:dyDescent="0.25">
      <c r="Q464" s="33" t="str">
        <f t="shared" si="7"/>
        <v/>
      </c>
      <c r="R464" s="33" t="str">
        <f>IF(M464="","",IF(AND(M464&lt;&gt;'Tabelas auxiliares'!$B$239,M464&lt;&gt;'Tabelas auxiliares'!$B$240,M464&lt;&gt;'Tabelas auxiliares'!$C$239,M464&lt;&gt;'Tabelas auxiliares'!$C$240),"FOLHA DE PESSOAL",IF(Q464='Tabelas auxiliares'!$A$240,"CUSTEIO",IF(Q464='Tabelas auxiliares'!$A$239,"INVESTIMENTO","ERRO - VERIFICAR"))))</f>
        <v/>
      </c>
      <c r="S464" s="26"/>
      <c r="V464" s="26"/>
    </row>
    <row r="465" spans="17:22" x14ac:dyDescent="0.25">
      <c r="Q465" s="33" t="str">
        <f t="shared" si="7"/>
        <v/>
      </c>
      <c r="R465" s="33" t="str">
        <f>IF(M465="","",IF(AND(M465&lt;&gt;'Tabelas auxiliares'!$B$239,M465&lt;&gt;'Tabelas auxiliares'!$B$240,M465&lt;&gt;'Tabelas auxiliares'!$C$239,M465&lt;&gt;'Tabelas auxiliares'!$C$240),"FOLHA DE PESSOAL",IF(Q465='Tabelas auxiliares'!$A$240,"CUSTEIO",IF(Q465='Tabelas auxiliares'!$A$239,"INVESTIMENTO","ERRO - VERIFICAR"))))</f>
        <v/>
      </c>
      <c r="S465" s="26"/>
      <c r="V465" s="26"/>
    </row>
    <row r="466" spans="17:22" x14ac:dyDescent="0.25">
      <c r="Q466" s="33" t="str">
        <f t="shared" si="7"/>
        <v/>
      </c>
      <c r="R466" s="33" t="str">
        <f>IF(M466="","",IF(AND(M466&lt;&gt;'Tabelas auxiliares'!$B$239,M466&lt;&gt;'Tabelas auxiliares'!$B$240,M466&lt;&gt;'Tabelas auxiliares'!$C$239,M466&lt;&gt;'Tabelas auxiliares'!$C$240),"FOLHA DE PESSOAL",IF(Q466='Tabelas auxiliares'!$A$240,"CUSTEIO",IF(Q466='Tabelas auxiliares'!$A$239,"INVESTIMENTO","ERRO - VERIFICAR"))))</f>
        <v/>
      </c>
      <c r="S466" s="26"/>
      <c r="V466" s="26"/>
    </row>
    <row r="467" spans="17:22" x14ac:dyDescent="0.25">
      <c r="Q467" s="33" t="str">
        <f t="shared" si="7"/>
        <v/>
      </c>
      <c r="R467" s="33" t="str">
        <f>IF(M467="","",IF(AND(M467&lt;&gt;'Tabelas auxiliares'!$B$239,M467&lt;&gt;'Tabelas auxiliares'!$B$240,M467&lt;&gt;'Tabelas auxiliares'!$C$239,M467&lt;&gt;'Tabelas auxiliares'!$C$240),"FOLHA DE PESSOAL",IF(Q467='Tabelas auxiliares'!$A$240,"CUSTEIO",IF(Q467='Tabelas auxiliares'!$A$239,"INVESTIMENTO","ERRO - VERIFICAR"))))</f>
        <v/>
      </c>
      <c r="S467" s="26"/>
      <c r="V467" s="26"/>
    </row>
    <row r="468" spans="17:22" x14ac:dyDescent="0.25">
      <c r="Q468" s="33" t="str">
        <f t="shared" si="7"/>
        <v/>
      </c>
      <c r="R468" s="33" t="str">
        <f>IF(M468="","",IF(AND(M468&lt;&gt;'Tabelas auxiliares'!$B$239,M468&lt;&gt;'Tabelas auxiliares'!$B$240,M468&lt;&gt;'Tabelas auxiliares'!$C$239,M468&lt;&gt;'Tabelas auxiliares'!$C$240),"FOLHA DE PESSOAL",IF(Q468='Tabelas auxiliares'!$A$240,"CUSTEIO",IF(Q468='Tabelas auxiliares'!$A$239,"INVESTIMENTO","ERRO - VERIFICAR"))))</f>
        <v/>
      </c>
      <c r="S468" s="26"/>
      <c r="V468" s="26"/>
    </row>
    <row r="469" spans="17:22" x14ac:dyDescent="0.25">
      <c r="Q469" s="33" t="str">
        <f t="shared" si="7"/>
        <v/>
      </c>
      <c r="R469" s="33" t="str">
        <f>IF(M469="","",IF(AND(M469&lt;&gt;'Tabelas auxiliares'!$B$239,M469&lt;&gt;'Tabelas auxiliares'!$B$240,M469&lt;&gt;'Tabelas auxiliares'!$C$239,M469&lt;&gt;'Tabelas auxiliares'!$C$240),"FOLHA DE PESSOAL",IF(Q469='Tabelas auxiliares'!$A$240,"CUSTEIO",IF(Q469='Tabelas auxiliares'!$A$239,"INVESTIMENTO","ERRO - VERIFICAR"))))</f>
        <v/>
      </c>
      <c r="S469" s="26"/>
      <c r="V469" s="26"/>
    </row>
    <row r="470" spans="17:22" x14ac:dyDescent="0.25">
      <c r="Q470" s="33" t="str">
        <f t="shared" si="7"/>
        <v/>
      </c>
      <c r="R470" s="33" t="str">
        <f>IF(M470="","",IF(AND(M470&lt;&gt;'Tabelas auxiliares'!$B$239,M470&lt;&gt;'Tabelas auxiliares'!$B$240,M470&lt;&gt;'Tabelas auxiliares'!$C$239,M470&lt;&gt;'Tabelas auxiliares'!$C$240),"FOLHA DE PESSOAL",IF(Q470='Tabelas auxiliares'!$A$240,"CUSTEIO",IF(Q470='Tabelas auxiliares'!$A$239,"INVESTIMENTO","ERRO - VERIFICAR"))))</f>
        <v/>
      </c>
      <c r="S470" s="26"/>
      <c r="V470" s="26"/>
    </row>
    <row r="471" spans="17:22" x14ac:dyDescent="0.25">
      <c r="Q471" s="33" t="str">
        <f t="shared" si="7"/>
        <v/>
      </c>
      <c r="R471" s="33" t="str">
        <f>IF(M471="","",IF(AND(M471&lt;&gt;'Tabelas auxiliares'!$B$239,M471&lt;&gt;'Tabelas auxiliares'!$B$240,M471&lt;&gt;'Tabelas auxiliares'!$C$239,M471&lt;&gt;'Tabelas auxiliares'!$C$240),"FOLHA DE PESSOAL",IF(Q471='Tabelas auxiliares'!$A$240,"CUSTEIO",IF(Q471='Tabelas auxiliares'!$A$239,"INVESTIMENTO","ERRO - VERIFICAR"))))</f>
        <v/>
      </c>
      <c r="S471" s="26"/>
      <c r="V471" s="26"/>
    </row>
    <row r="472" spans="17:22" x14ac:dyDescent="0.25">
      <c r="Q472" s="33" t="str">
        <f t="shared" si="7"/>
        <v/>
      </c>
      <c r="R472" s="33" t="str">
        <f>IF(M472="","",IF(AND(M472&lt;&gt;'Tabelas auxiliares'!$B$239,M472&lt;&gt;'Tabelas auxiliares'!$B$240,M472&lt;&gt;'Tabelas auxiliares'!$C$239,M472&lt;&gt;'Tabelas auxiliares'!$C$240),"FOLHA DE PESSOAL",IF(Q472='Tabelas auxiliares'!$A$240,"CUSTEIO",IF(Q472='Tabelas auxiliares'!$A$239,"INVESTIMENTO","ERRO - VERIFICAR"))))</f>
        <v/>
      </c>
      <c r="S472" s="26"/>
      <c r="V472" s="26"/>
    </row>
    <row r="473" spans="17:22" x14ac:dyDescent="0.25">
      <c r="Q473" s="33" t="str">
        <f t="shared" si="7"/>
        <v/>
      </c>
      <c r="R473" s="33" t="str">
        <f>IF(M473="","",IF(AND(M473&lt;&gt;'Tabelas auxiliares'!$B$239,M473&lt;&gt;'Tabelas auxiliares'!$B$240,M473&lt;&gt;'Tabelas auxiliares'!$C$239,M473&lt;&gt;'Tabelas auxiliares'!$C$240),"FOLHA DE PESSOAL",IF(Q473='Tabelas auxiliares'!$A$240,"CUSTEIO",IF(Q473='Tabelas auxiliares'!$A$239,"INVESTIMENTO","ERRO - VERIFICAR"))))</f>
        <v/>
      </c>
      <c r="S473" s="26"/>
      <c r="V473" s="26"/>
    </row>
    <row r="474" spans="17:22" x14ac:dyDescent="0.25">
      <c r="Q474" s="33" t="str">
        <f t="shared" si="7"/>
        <v/>
      </c>
      <c r="R474" s="33" t="str">
        <f>IF(M474="","",IF(AND(M474&lt;&gt;'Tabelas auxiliares'!$B$239,M474&lt;&gt;'Tabelas auxiliares'!$B$240,M474&lt;&gt;'Tabelas auxiliares'!$C$239,M474&lt;&gt;'Tabelas auxiliares'!$C$240),"FOLHA DE PESSOAL",IF(Q474='Tabelas auxiliares'!$A$240,"CUSTEIO",IF(Q474='Tabelas auxiliares'!$A$239,"INVESTIMENTO","ERRO - VERIFICAR"))))</f>
        <v/>
      </c>
      <c r="S474" s="26"/>
      <c r="V474" s="26"/>
    </row>
    <row r="475" spans="17:22" x14ac:dyDescent="0.25">
      <c r="Q475" s="33" t="str">
        <f t="shared" si="7"/>
        <v/>
      </c>
      <c r="R475" s="33" t="str">
        <f>IF(M475="","",IF(AND(M475&lt;&gt;'Tabelas auxiliares'!$B$239,M475&lt;&gt;'Tabelas auxiliares'!$B$240,M475&lt;&gt;'Tabelas auxiliares'!$C$239,M475&lt;&gt;'Tabelas auxiliares'!$C$240),"FOLHA DE PESSOAL",IF(Q475='Tabelas auxiliares'!$A$240,"CUSTEIO",IF(Q475='Tabelas auxiliares'!$A$239,"INVESTIMENTO","ERRO - VERIFICAR"))))</f>
        <v/>
      </c>
      <c r="S475" s="26"/>
      <c r="V475" s="26"/>
    </row>
    <row r="476" spans="17:22" x14ac:dyDescent="0.25">
      <c r="Q476" s="33" t="str">
        <f t="shared" si="7"/>
        <v/>
      </c>
      <c r="R476" s="33" t="str">
        <f>IF(M476="","",IF(AND(M476&lt;&gt;'Tabelas auxiliares'!$B$239,M476&lt;&gt;'Tabelas auxiliares'!$B$240,M476&lt;&gt;'Tabelas auxiliares'!$C$239,M476&lt;&gt;'Tabelas auxiliares'!$C$240),"FOLHA DE PESSOAL",IF(Q476='Tabelas auxiliares'!$A$240,"CUSTEIO",IF(Q476='Tabelas auxiliares'!$A$239,"INVESTIMENTO","ERRO - VERIFICAR"))))</f>
        <v/>
      </c>
      <c r="S476" s="26"/>
      <c r="U476" s="26"/>
    </row>
    <row r="477" spans="17:22" x14ac:dyDescent="0.25">
      <c r="Q477" s="33" t="str">
        <f t="shared" si="7"/>
        <v/>
      </c>
      <c r="R477" s="33" t="str">
        <f>IF(M477="","",IF(AND(M477&lt;&gt;'Tabelas auxiliares'!$B$239,M477&lt;&gt;'Tabelas auxiliares'!$B$240,M477&lt;&gt;'Tabelas auxiliares'!$C$239,M477&lt;&gt;'Tabelas auxiliares'!$C$240),"FOLHA DE PESSOAL",IF(Q477='Tabelas auxiliares'!$A$240,"CUSTEIO",IF(Q477='Tabelas auxiliares'!$A$239,"INVESTIMENTO","ERRO - VERIFICAR"))))</f>
        <v/>
      </c>
      <c r="S477" s="26"/>
      <c r="U477" s="26"/>
    </row>
    <row r="478" spans="17:22" x14ac:dyDescent="0.25">
      <c r="Q478" s="33" t="str">
        <f t="shared" si="7"/>
        <v/>
      </c>
      <c r="R478" s="33" t="str">
        <f>IF(M478="","",IF(AND(M478&lt;&gt;'Tabelas auxiliares'!$B$239,M478&lt;&gt;'Tabelas auxiliares'!$B$240,M478&lt;&gt;'Tabelas auxiliares'!$C$239,M478&lt;&gt;'Tabelas auxiliares'!$C$240),"FOLHA DE PESSOAL",IF(Q478='Tabelas auxiliares'!$A$240,"CUSTEIO",IF(Q478='Tabelas auxiliares'!$A$239,"INVESTIMENTO","ERRO - VERIFICAR"))))</f>
        <v/>
      </c>
      <c r="S478" s="26"/>
      <c r="U478" s="26"/>
    </row>
    <row r="479" spans="17:22" x14ac:dyDescent="0.25">
      <c r="Q479" s="33" t="str">
        <f t="shared" si="7"/>
        <v/>
      </c>
      <c r="R479" s="33" t="str">
        <f>IF(M479="","",IF(AND(M479&lt;&gt;'Tabelas auxiliares'!$B$239,M479&lt;&gt;'Tabelas auxiliares'!$B$240,M479&lt;&gt;'Tabelas auxiliares'!$C$239,M479&lt;&gt;'Tabelas auxiliares'!$C$240),"FOLHA DE PESSOAL",IF(Q479='Tabelas auxiliares'!$A$240,"CUSTEIO",IF(Q479='Tabelas auxiliares'!$A$239,"INVESTIMENTO","ERRO - VERIFICAR"))))</f>
        <v/>
      </c>
      <c r="S479" s="26"/>
      <c r="U479" s="26"/>
    </row>
    <row r="480" spans="17:22" x14ac:dyDescent="0.25">
      <c r="Q480" s="33" t="str">
        <f t="shared" si="7"/>
        <v/>
      </c>
      <c r="R480" s="33" t="str">
        <f>IF(M480="","",IF(AND(M480&lt;&gt;'Tabelas auxiliares'!$B$239,M480&lt;&gt;'Tabelas auxiliares'!$B$240,M480&lt;&gt;'Tabelas auxiliares'!$C$239,M480&lt;&gt;'Tabelas auxiliares'!$C$240),"FOLHA DE PESSOAL",IF(Q480='Tabelas auxiliares'!$A$240,"CUSTEIO",IF(Q480='Tabelas auxiliares'!$A$239,"INVESTIMENTO","ERRO - VERIFICAR"))))</f>
        <v/>
      </c>
      <c r="S480" s="26"/>
      <c r="U480" s="26"/>
    </row>
    <row r="481" spans="17:21" x14ac:dyDescent="0.25">
      <c r="Q481" s="33" t="str">
        <f t="shared" si="7"/>
        <v/>
      </c>
      <c r="R481" s="33" t="str">
        <f>IF(M481="","",IF(AND(M481&lt;&gt;'Tabelas auxiliares'!$B$239,M481&lt;&gt;'Tabelas auxiliares'!$B$240,M481&lt;&gt;'Tabelas auxiliares'!$C$239,M481&lt;&gt;'Tabelas auxiliares'!$C$240),"FOLHA DE PESSOAL",IF(Q481='Tabelas auxiliares'!$A$240,"CUSTEIO",IF(Q481='Tabelas auxiliares'!$A$239,"INVESTIMENTO","ERRO - VERIFICAR"))))</f>
        <v/>
      </c>
      <c r="S481" s="26"/>
      <c r="U481" s="26"/>
    </row>
    <row r="482" spans="17:21" x14ac:dyDescent="0.25">
      <c r="Q482" s="33" t="str">
        <f t="shared" si="7"/>
        <v/>
      </c>
      <c r="R482" s="33" t="str">
        <f>IF(M482="","",IF(AND(M482&lt;&gt;'Tabelas auxiliares'!$B$239,M482&lt;&gt;'Tabelas auxiliares'!$B$240,M482&lt;&gt;'Tabelas auxiliares'!$C$239,M482&lt;&gt;'Tabelas auxiliares'!$C$240),"FOLHA DE PESSOAL",IF(Q482='Tabelas auxiliares'!$A$240,"CUSTEIO",IF(Q482='Tabelas auxiliares'!$A$239,"INVESTIMENTO","ERRO - VERIFICAR"))))</f>
        <v/>
      </c>
      <c r="S482" s="26"/>
      <c r="U482" s="26"/>
    </row>
    <row r="483" spans="17:21" x14ac:dyDescent="0.25">
      <c r="Q483" s="33" t="str">
        <f t="shared" si="7"/>
        <v/>
      </c>
      <c r="R483" s="33" t="str">
        <f>IF(M483="","",IF(AND(M483&lt;&gt;'Tabelas auxiliares'!$B$239,M483&lt;&gt;'Tabelas auxiliares'!$B$240,M483&lt;&gt;'Tabelas auxiliares'!$C$239,M483&lt;&gt;'Tabelas auxiliares'!$C$240),"FOLHA DE PESSOAL",IF(Q483='Tabelas auxiliares'!$A$240,"CUSTEIO",IF(Q483='Tabelas auxiliares'!$A$239,"INVESTIMENTO","ERRO - VERIFICAR"))))</f>
        <v/>
      </c>
      <c r="S483" s="26"/>
      <c r="U483" s="26"/>
    </row>
    <row r="484" spans="17:21" x14ac:dyDescent="0.25">
      <c r="Q484" s="33" t="str">
        <f t="shared" si="7"/>
        <v/>
      </c>
      <c r="R484" s="33" t="str">
        <f>IF(M484="","",IF(AND(M484&lt;&gt;'Tabelas auxiliares'!$B$239,M484&lt;&gt;'Tabelas auxiliares'!$B$240,M484&lt;&gt;'Tabelas auxiliares'!$C$239,M484&lt;&gt;'Tabelas auxiliares'!$C$240),"FOLHA DE PESSOAL",IF(Q484='Tabelas auxiliares'!$A$240,"CUSTEIO",IF(Q484='Tabelas auxiliares'!$A$239,"INVESTIMENTO","ERRO - VERIFICAR"))))</f>
        <v/>
      </c>
      <c r="S484" s="26"/>
      <c r="U484" s="26"/>
    </row>
    <row r="485" spans="17:21" x14ac:dyDescent="0.25">
      <c r="Q485" s="33" t="str">
        <f t="shared" si="7"/>
        <v/>
      </c>
      <c r="R485" s="33" t="str">
        <f>IF(M485="","",IF(AND(M485&lt;&gt;'Tabelas auxiliares'!$B$239,M485&lt;&gt;'Tabelas auxiliares'!$B$240,M485&lt;&gt;'Tabelas auxiliares'!$C$239,M485&lt;&gt;'Tabelas auxiliares'!$C$240),"FOLHA DE PESSOAL",IF(Q485='Tabelas auxiliares'!$A$240,"CUSTEIO",IF(Q485='Tabelas auxiliares'!$A$239,"INVESTIMENTO","ERRO - VERIFICAR"))))</f>
        <v/>
      </c>
      <c r="S485" s="26"/>
      <c r="U485" s="26"/>
    </row>
    <row r="486" spans="17:21" x14ac:dyDescent="0.25">
      <c r="Q486" s="33" t="str">
        <f t="shared" si="7"/>
        <v/>
      </c>
      <c r="R486" s="33" t="str">
        <f>IF(M486="","",IF(AND(M486&lt;&gt;'Tabelas auxiliares'!$B$239,M486&lt;&gt;'Tabelas auxiliares'!$B$240,M486&lt;&gt;'Tabelas auxiliares'!$C$239,M486&lt;&gt;'Tabelas auxiliares'!$C$240),"FOLHA DE PESSOAL",IF(Q486='Tabelas auxiliares'!$A$240,"CUSTEIO",IF(Q486='Tabelas auxiliares'!$A$239,"INVESTIMENTO","ERRO - VERIFICAR"))))</f>
        <v/>
      </c>
      <c r="S486" s="26"/>
      <c r="T486" s="26"/>
    </row>
    <row r="487" spans="17:21" x14ac:dyDescent="0.25">
      <c r="Q487" s="33" t="str">
        <f t="shared" si="7"/>
        <v/>
      </c>
      <c r="R487" s="33" t="str">
        <f>IF(M487="","",IF(AND(M487&lt;&gt;'Tabelas auxiliares'!$B$239,M487&lt;&gt;'Tabelas auxiliares'!$B$240,M487&lt;&gt;'Tabelas auxiliares'!$C$239,M487&lt;&gt;'Tabelas auxiliares'!$C$240),"FOLHA DE PESSOAL",IF(Q487='Tabelas auxiliares'!$A$240,"CUSTEIO",IF(Q487='Tabelas auxiliares'!$A$239,"INVESTIMENTO","ERRO - VERIFICAR"))))</f>
        <v/>
      </c>
      <c r="S487" s="26"/>
      <c r="T487" s="26"/>
      <c r="U487" s="26"/>
    </row>
    <row r="488" spans="17:21" x14ac:dyDescent="0.25">
      <c r="Q488" s="33" t="str">
        <f t="shared" si="7"/>
        <v/>
      </c>
      <c r="R488" s="33" t="str">
        <f>IF(M488="","",IF(AND(M488&lt;&gt;'Tabelas auxiliares'!$B$239,M488&lt;&gt;'Tabelas auxiliares'!$B$240,M488&lt;&gt;'Tabelas auxiliares'!$C$239,M488&lt;&gt;'Tabelas auxiliares'!$C$240),"FOLHA DE PESSOAL",IF(Q488='Tabelas auxiliares'!$A$240,"CUSTEIO",IF(Q488='Tabelas auxiliares'!$A$239,"INVESTIMENTO","ERRO - VERIFICAR"))))</f>
        <v/>
      </c>
      <c r="S488" s="26"/>
      <c r="T488" s="26"/>
    </row>
    <row r="489" spans="17:21" x14ac:dyDescent="0.25">
      <c r="Q489" s="33" t="str">
        <f t="shared" si="7"/>
        <v/>
      </c>
      <c r="R489" s="33" t="str">
        <f>IF(M489="","",IF(AND(M489&lt;&gt;'Tabelas auxiliares'!$B$239,M489&lt;&gt;'Tabelas auxiliares'!$B$240,M489&lt;&gt;'Tabelas auxiliares'!$C$239,M489&lt;&gt;'Tabelas auxiliares'!$C$240),"FOLHA DE PESSOAL",IF(Q489='Tabelas auxiliares'!$A$240,"CUSTEIO",IF(Q489='Tabelas auxiliares'!$A$239,"INVESTIMENTO","ERRO - VERIFICAR"))))</f>
        <v/>
      </c>
      <c r="S489" s="26"/>
      <c r="T489" s="26"/>
    </row>
    <row r="490" spans="17:21" x14ac:dyDescent="0.25">
      <c r="Q490" s="33" t="str">
        <f t="shared" si="7"/>
        <v/>
      </c>
      <c r="R490" s="33" t="str">
        <f>IF(M490="","",IF(AND(M490&lt;&gt;'Tabelas auxiliares'!$B$239,M490&lt;&gt;'Tabelas auxiliares'!$B$240,M490&lt;&gt;'Tabelas auxiliares'!$C$239,M490&lt;&gt;'Tabelas auxiliares'!$C$240),"FOLHA DE PESSOAL",IF(Q490='Tabelas auxiliares'!$A$240,"CUSTEIO",IF(Q490='Tabelas auxiliares'!$A$239,"INVESTIMENTO","ERRO - VERIFICAR"))))</f>
        <v/>
      </c>
      <c r="S490" s="26"/>
      <c r="U490" s="26"/>
    </row>
    <row r="491" spans="17:21" x14ac:dyDescent="0.25">
      <c r="Q491" s="33" t="str">
        <f t="shared" si="7"/>
        <v/>
      </c>
      <c r="R491" s="33" t="str">
        <f>IF(M491="","",IF(AND(M491&lt;&gt;'Tabelas auxiliares'!$B$239,M491&lt;&gt;'Tabelas auxiliares'!$B$240,M491&lt;&gt;'Tabelas auxiliares'!$C$239,M491&lt;&gt;'Tabelas auxiliares'!$C$240),"FOLHA DE PESSOAL",IF(Q491='Tabelas auxiliares'!$A$240,"CUSTEIO",IF(Q491='Tabelas auxiliares'!$A$239,"INVESTIMENTO","ERRO - VERIFICAR"))))</f>
        <v/>
      </c>
      <c r="S491" s="26"/>
      <c r="U491" s="26"/>
    </row>
    <row r="492" spans="17:21" x14ac:dyDescent="0.25">
      <c r="Q492" s="33" t="str">
        <f t="shared" si="7"/>
        <v/>
      </c>
      <c r="R492" s="33" t="str">
        <f>IF(M492="","",IF(AND(M492&lt;&gt;'Tabelas auxiliares'!$B$239,M492&lt;&gt;'Tabelas auxiliares'!$B$240,M492&lt;&gt;'Tabelas auxiliares'!$C$239,M492&lt;&gt;'Tabelas auxiliares'!$C$240),"FOLHA DE PESSOAL",IF(Q492='Tabelas auxiliares'!$A$240,"CUSTEIO",IF(Q492='Tabelas auxiliares'!$A$239,"INVESTIMENTO","ERRO - VERIFICAR"))))</f>
        <v/>
      </c>
      <c r="S492" s="26"/>
      <c r="T492" s="26"/>
    </row>
    <row r="493" spans="17:21" x14ac:dyDescent="0.25">
      <c r="Q493" s="33" t="str">
        <f t="shared" si="7"/>
        <v/>
      </c>
      <c r="R493" s="33" t="str">
        <f>IF(M493="","",IF(AND(M493&lt;&gt;'Tabelas auxiliares'!$B$239,M493&lt;&gt;'Tabelas auxiliares'!$B$240,M493&lt;&gt;'Tabelas auxiliares'!$C$239,M493&lt;&gt;'Tabelas auxiliares'!$C$240),"FOLHA DE PESSOAL",IF(Q493='Tabelas auxiliares'!$A$240,"CUSTEIO",IF(Q493='Tabelas auxiliares'!$A$239,"INVESTIMENTO","ERRO - VERIFICAR"))))</f>
        <v/>
      </c>
      <c r="S493" s="47"/>
    </row>
    <row r="494" spans="17:21" x14ac:dyDescent="0.25">
      <c r="Q494" s="33" t="str">
        <f t="shared" si="7"/>
        <v/>
      </c>
      <c r="R494" s="33" t="str">
        <f>IF(M494="","",IF(AND(M494&lt;&gt;'Tabelas auxiliares'!$B$239,M494&lt;&gt;'Tabelas auxiliares'!$B$240,M494&lt;&gt;'Tabelas auxiliares'!$C$239,M494&lt;&gt;'Tabelas auxiliares'!$C$240),"FOLHA DE PESSOAL",IF(Q494='Tabelas auxiliares'!$A$240,"CUSTEIO",IF(Q494='Tabelas auxiliares'!$A$239,"INVESTIMENTO","ERRO - VERIFICAR"))))</f>
        <v/>
      </c>
      <c r="S494" s="47"/>
    </row>
    <row r="495" spans="17:21" x14ac:dyDescent="0.25">
      <c r="Q495" s="33" t="str">
        <f t="shared" si="7"/>
        <v/>
      </c>
      <c r="R495" s="33" t="str">
        <f>IF(M495="","",IF(AND(M495&lt;&gt;'Tabelas auxiliares'!$B$239,M495&lt;&gt;'Tabelas auxiliares'!$B$240,M495&lt;&gt;'Tabelas auxiliares'!$C$239,M495&lt;&gt;'Tabelas auxiliares'!$C$240),"FOLHA DE PESSOAL",IF(Q495='Tabelas auxiliares'!$A$240,"CUSTEIO",IF(Q495='Tabelas auxiliares'!$A$239,"INVESTIMENTO","ERRO - VERIFICAR"))))</f>
        <v/>
      </c>
      <c r="S495" s="47"/>
    </row>
    <row r="496" spans="17:21" x14ac:dyDescent="0.25">
      <c r="Q496" s="33" t="str">
        <f t="shared" si="7"/>
        <v/>
      </c>
      <c r="R496" s="33" t="str">
        <f>IF(M496="","",IF(AND(M496&lt;&gt;'Tabelas auxiliares'!$B$239,M496&lt;&gt;'Tabelas auxiliares'!$B$240,M496&lt;&gt;'Tabelas auxiliares'!$C$239,M496&lt;&gt;'Tabelas auxiliares'!$C$240),"FOLHA DE PESSOAL",IF(Q496='Tabelas auxiliares'!$A$240,"CUSTEIO",IF(Q496='Tabelas auxiliares'!$A$239,"INVESTIMENTO","ERRO - VERIFICAR"))))</f>
        <v/>
      </c>
      <c r="S496" s="47"/>
    </row>
    <row r="497" spans="17:19" x14ac:dyDescent="0.25">
      <c r="Q497" s="33" t="str">
        <f t="shared" si="7"/>
        <v/>
      </c>
      <c r="R497" s="33" t="str">
        <f>IF(M497="","",IF(AND(M497&lt;&gt;'Tabelas auxiliares'!$B$239,M497&lt;&gt;'Tabelas auxiliares'!$B$240,M497&lt;&gt;'Tabelas auxiliares'!$C$239,M497&lt;&gt;'Tabelas auxiliares'!$C$240),"FOLHA DE PESSOAL",IF(Q497='Tabelas auxiliares'!$A$240,"CUSTEIO",IF(Q497='Tabelas auxiliares'!$A$239,"INVESTIMENTO","ERRO - VERIFICAR"))))</f>
        <v/>
      </c>
      <c r="S497" s="47"/>
    </row>
    <row r="498" spans="17:19" x14ac:dyDescent="0.25">
      <c r="Q498" s="33" t="str">
        <f t="shared" si="7"/>
        <v/>
      </c>
      <c r="R498" s="33" t="str">
        <f>IF(M498="","",IF(AND(M498&lt;&gt;'Tabelas auxiliares'!$B$239,M498&lt;&gt;'Tabelas auxiliares'!$B$240,M498&lt;&gt;'Tabelas auxiliares'!$C$239,M498&lt;&gt;'Tabelas auxiliares'!$C$240),"FOLHA DE PESSOAL",IF(Q498='Tabelas auxiliares'!$A$240,"CUSTEIO",IF(Q498='Tabelas auxiliares'!$A$239,"INVESTIMENTO","ERRO - VERIFICAR"))))</f>
        <v/>
      </c>
      <c r="S498" s="47"/>
    </row>
    <row r="499" spans="17:19" x14ac:dyDescent="0.25">
      <c r="Q499" s="33" t="str">
        <f t="shared" si="7"/>
        <v/>
      </c>
      <c r="R499" s="33" t="str">
        <f>IF(M499="","",IF(AND(M499&lt;&gt;'Tabelas auxiliares'!$B$239,M499&lt;&gt;'Tabelas auxiliares'!$B$240,M499&lt;&gt;'Tabelas auxiliares'!$C$239,M499&lt;&gt;'Tabelas auxiliares'!$C$240),"FOLHA DE PESSOAL",IF(Q499='Tabelas auxiliares'!$A$240,"CUSTEIO",IF(Q499='Tabelas auxiliares'!$A$239,"INVESTIMENTO","ERRO - VERIFICAR"))))</f>
        <v/>
      </c>
      <c r="S499" s="47"/>
    </row>
    <row r="500" spans="17:19" x14ac:dyDescent="0.25">
      <c r="Q500" s="33" t="str">
        <f t="shared" si="7"/>
        <v/>
      </c>
      <c r="R500" s="33" t="str">
        <f>IF(M500="","",IF(AND(M500&lt;&gt;'Tabelas auxiliares'!$B$239,M500&lt;&gt;'Tabelas auxiliares'!$B$240,M500&lt;&gt;'Tabelas auxiliares'!$C$239,M500&lt;&gt;'Tabelas auxiliares'!$C$240),"FOLHA DE PESSOAL",IF(Q500='Tabelas auxiliares'!$A$240,"CUSTEIO",IF(Q500='Tabelas auxiliares'!$A$239,"INVESTIMENTO","ERRO - VERIFICAR"))))</f>
        <v/>
      </c>
      <c r="S500" s="47"/>
    </row>
    <row r="501" spans="17:19" x14ac:dyDescent="0.25">
      <c r="Q501" s="33" t="str">
        <f t="shared" si="7"/>
        <v/>
      </c>
      <c r="R501" s="33" t="str">
        <f>IF(M501="","",IF(AND(M501&lt;&gt;'Tabelas auxiliares'!$B$239,M501&lt;&gt;'Tabelas auxiliares'!$B$240,M501&lt;&gt;'Tabelas auxiliares'!$C$239,M501&lt;&gt;'Tabelas auxiliares'!$C$240),"FOLHA DE PESSOAL",IF(Q501='Tabelas auxiliares'!$A$240,"CUSTEIO",IF(Q501='Tabelas auxiliares'!$A$239,"INVESTIMENTO","ERRO - VERIFICAR"))))</f>
        <v/>
      </c>
      <c r="S501" s="47"/>
    </row>
    <row r="502" spans="17:19" x14ac:dyDescent="0.25">
      <c r="Q502" s="33" t="str">
        <f t="shared" si="7"/>
        <v/>
      </c>
      <c r="R502" s="33" t="str">
        <f>IF(M502="","",IF(AND(M502&lt;&gt;'Tabelas auxiliares'!$B$239,M502&lt;&gt;'Tabelas auxiliares'!$B$240,M502&lt;&gt;'Tabelas auxiliares'!$C$239,M502&lt;&gt;'Tabelas auxiliares'!$C$240),"FOLHA DE PESSOAL",IF(Q502='Tabelas auxiliares'!$A$240,"CUSTEIO",IF(Q502='Tabelas auxiliares'!$A$239,"INVESTIMENTO","ERRO - VERIFICAR"))))</f>
        <v/>
      </c>
      <c r="S502" s="47"/>
    </row>
    <row r="503" spans="17:19" x14ac:dyDescent="0.25">
      <c r="Q503" s="33" t="str">
        <f t="shared" si="7"/>
        <v/>
      </c>
      <c r="R503" s="33" t="str">
        <f>IF(M503="","",IF(AND(M503&lt;&gt;'Tabelas auxiliares'!$B$239,M503&lt;&gt;'Tabelas auxiliares'!$B$240,M503&lt;&gt;'Tabelas auxiliares'!$C$239,M503&lt;&gt;'Tabelas auxiliares'!$C$240),"FOLHA DE PESSOAL",IF(Q503='Tabelas auxiliares'!$A$240,"CUSTEIO",IF(Q503='Tabelas auxiliares'!$A$239,"INVESTIMENTO","ERRO - VERIFICAR"))))</f>
        <v/>
      </c>
      <c r="S503" s="47"/>
    </row>
    <row r="504" spans="17:19" x14ac:dyDescent="0.25">
      <c r="Q504" s="33" t="str">
        <f t="shared" si="7"/>
        <v/>
      </c>
      <c r="R504" s="33" t="str">
        <f>IF(M504="","",IF(AND(M504&lt;&gt;'Tabelas auxiliares'!$B$239,M504&lt;&gt;'Tabelas auxiliares'!$B$240,M504&lt;&gt;'Tabelas auxiliares'!$C$239,M504&lt;&gt;'Tabelas auxiliares'!$C$240),"FOLHA DE PESSOAL",IF(Q504='Tabelas auxiliares'!$A$240,"CUSTEIO",IF(Q504='Tabelas auxiliares'!$A$239,"INVESTIMENTO","ERRO - VERIFICAR"))))</f>
        <v/>
      </c>
      <c r="S504" s="47"/>
    </row>
    <row r="505" spans="17:19" x14ac:dyDescent="0.25">
      <c r="Q505" s="33" t="str">
        <f t="shared" si="7"/>
        <v/>
      </c>
      <c r="R505" s="33" t="str">
        <f>IF(M505="","",IF(AND(M505&lt;&gt;'Tabelas auxiliares'!$B$239,M505&lt;&gt;'Tabelas auxiliares'!$B$240,M505&lt;&gt;'Tabelas auxiliares'!$C$239,M505&lt;&gt;'Tabelas auxiliares'!$C$240),"FOLHA DE PESSOAL",IF(Q505='Tabelas auxiliares'!$A$240,"CUSTEIO",IF(Q505='Tabelas auxiliares'!$A$239,"INVESTIMENTO","ERRO - VERIFICAR"))))</f>
        <v/>
      </c>
      <c r="S505" s="47"/>
    </row>
    <row r="506" spans="17:19" x14ac:dyDescent="0.25">
      <c r="Q506" s="33" t="str">
        <f t="shared" si="7"/>
        <v/>
      </c>
      <c r="R506" s="33" t="str">
        <f>IF(M506="","",IF(AND(M506&lt;&gt;'Tabelas auxiliares'!$B$239,M506&lt;&gt;'Tabelas auxiliares'!$B$240,M506&lt;&gt;'Tabelas auxiliares'!$C$239,M506&lt;&gt;'Tabelas auxiliares'!$C$240),"FOLHA DE PESSOAL",IF(Q506='Tabelas auxiliares'!$A$240,"CUSTEIO",IF(Q506='Tabelas auxiliares'!$A$239,"INVESTIMENTO","ERRO - VERIFICAR"))))</f>
        <v/>
      </c>
      <c r="S506" s="47"/>
    </row>
    <row r="507" spans="17:19" x14ac:dyDescent="0.25">
      <c r="Q507" s="33" t="str">
        <f t="shared" si="7"/>
        <v/>
      </c>
      <c r="R507" s="33" t="str">
        <f>IF(M507="","",IF(AND(M507&lt;&gt;'Tabelas auxiliares'!$B$239,M507&lt;&gt;'Tabelas auxiliares'!$B$240,M507&lt;&gt;'Tabelas auxiliares'!$C$239,M507&lt;&gt;'Tabelas auxiliares'!$C$240),"FOLHA DE PESSOAL",IF(Q507='Tabelas auxiliares'!$A$240,"CUSTEIO",IF(Q507='Tabelas auxiliares'!$A$239,"INVESTIMENTO","ERRO - VERIFICAR"))))</f>
        <v/>
      </c>
      <c r="S507" s="47"/>
    </row>
    <row r="508" spans="17:19" x14ac:dyDescent="0.25">
      <c r="Q508" s="33" t="str">
        <f t="shared" si="7"/>
        <v/>
      </c>
      <c r="R508" s="33" t="str">
        <f>IF(M508="","",IF(AND(M508&lt;&gt;'Tabelas auxiliares'!$B$239,M508&lt;&gt;'Tabelas auxiliares'!$B$240,M508&lt;&gt;'Tabelas auxiliares'!$C$239,M508&lt;&gt;'Tabelas auxiliares'!$C$240),"FOLHA DE PESSOAL",IF(Q508='Tabelas auxiliares'!$A$240,"CUSTEIO",IF(Q508='Tabelas auxiliares'!$A$239,"INVESTIMENTO","ERRO - VERIFICAR"))))</f>
        <v/>
      </c>
      <c r="S508" s="47"/>
    </row>
    <row r="509" spans="17:19" x14ac:dyDescent="0.25">
      <c r="Q509" s="33" t="str">
        <f t="shared" si="7"/>
        <v/>
      </c>
      <c r="R509" s="33" t="str">
        <f>IF(M509="","",IF(AND(M509&lt;&gt;'Tabelas auxiliares'!$B$239,M509&lt;&gt;'Tabelas auxiliares'!$B$240,M509&lt;&gt;'Tabelas auxiliares'!$C$239,M509&lt;&gt;'Tabelas auxiliares'!$C$240),"FOLHA DE PESSOAL",IF(Q509='Tabelas auxiliares'!$A$240,"CUSTEIO",IF(Q509='Tabelas auxiliares'!$A$239,"INVESTIMENTO","ERRO - VERIFICAR"))))</f>
        <v/>
      </c>
      <c r="S509" s="47"/>
    </row>
    <row r="510" spans="17:19" x14ac:dyDescent="0.25">
      <c r="Q510" s="33" t="str">
        <f t="shared" si="7"/>
        <v/>
      </c>
      <c r="R510" s="33" t="str">
        <f>IF(M510="","",IF(AND(M510&lt;&gt;'Tabelas auxiliares'!$B$239,M510&lt;&gt;'Tabelas auxiliares'!$B$240,M510&lt;&gt;'Tabelas auxiliares'!$C$239,M510&lt;&gt;'Tabelas auxiliares'!$C$240),"FOLHA DE PESSOAL",IF(Q510='Tabelas auxiliares'!$A$240,"CUSTEIO",IF(Q510='Tabelas auxiliares'!$A$239,"INVESTIMENTO","ERRO - VERIFICAR"))))</f>
        <v/>
      </c>
      <c r="S510" s="47"/>
    </row>
    <row r="511" spans="17:19" x14ac:dyDescent="0.25">
      <c r="Q511" s="33" t="str">
        <f t="shared" si="7"/>
        <v/>
      </c>
      <c r="R511" s="33" t="str">
        <f>IF(M511="","",IF(AND(M511&lt;&gt;'Tabelas auxiliares'!$B$239,M511&lt;&gt;'Tabelas auxiliares'!$B$240,M511&lt;&gt;'Tabelas auxiliares'!$C$239,M511&lt;&gt;'Tabelas auxiliares'!$C$240),"FOLHA DE PESSOAL",IF(Q511='Tabelas auxiliares'!$A$240,"CUSTEIO",IF(Q511='Tabelas auxiliares'!$A$239,"INVESTIMENTO","ERRO - VERIFICAR"))))</f>
        <v/>
      </c>
      <c r="S511" s="47"/>
    </row>
    <row r="512" spans="17:19" x14ac:dyDescent="0.25">
      <c r="Q512" s="33" t="str">
        <f t="shared" si="7"/>
        <v/>
      </c>
      <c r="R512" s="33" t="str">
        <f>IF(M512="","",IF(AND(M512&lt;&gt;'Tabelas auxiliares'!$B$239,M512&lt;&gt;'Tabelas auxiliares'!$B$240,M512&lt;&gt;'Tabelas auxiliares'!$C$239,M512&lt;&gt;'Tabelas auxiliares'!$C$240),"FOLHA DE PESSOAL",IF(Q512='Tabelas auxiliares'!$A$240,"CUSTEIO",IF(Q512='Tabelas auxiliares'!$A$239,"INVESTIMENTO","ERRO - VERIFICAR"))))</f>
        <v/>
      </c>
      <c r="S512" s="47"/>
    </row>
    <row r="513" spans="17:19" x14ac:dyDescent="0.25">
      <c r="Q513" s="33" t="str">
        <f t="shared" si="7"/>
        <v/>
      </c>
      <c r="R513" s="33" t="str">
        <f>IF(M513="","",IF(AND(M513&lt;&gt;'Tabelas auxiliares'!$B$239,M513&lt;&gt;'Tabelas auxiliares'!$B$240,M513&lt;&gt;'Tabelas auxiliares'!$C$239,M513&lt;&gt;'Tabelas auxiliares'!$C$240),"FOLHA DE PESSOAL",IF(Q513='Tabelas auxiliares'!$A$240,"CUSTEIO",IF(Q513='Tabelas auxiliares'!$A$239,"INVESTIMENTO","ERRO - VERIFICAR"))))</f>
        <v/>
      </c>
      <c r="S513" s="47"/>
    </row>
    <row r="514" spans="17:19" x14ac:dyDescent="0.25">
      <c r="Q514" s="33" t="str">
        <f t="shared" si="7"/>
        <v/>
      </c>
      <c r="R514" s="33" t="str">
        <f>IF(M514="","",IF(AND(M514&lt;&gt;'Tabelas auxiliares'!$B$239,M514&lt;&gt;'Tabelas auxiliares'!$B$240,M514&lt;&gt;'Tabelas auxiliares'!$C$239,M514&lt;&gt;'Tabelas auxiliares'!$C$240),"FOLHA DE PESSOAL",IF(Q514='Tabelas auxiliares'!$A$240,"CUSTEIO",IF(Q514='Tabelas auxiliares'!$A$239,"INVESTIMENTO","ERRO - VERIFICAR"))))</f>
        <v/>
      </c>
      <c r="S514" s="47"/>
    </row>
    <row r="515" spans="17:19" x14ac:dyDescent="0.25">
      <c r="Q515" s="33" t="str">
        <f t="shared" si="7"/>
        <v/>
      </c>
      <c r="R515" s="33" t="str">
        <f>IF(M515="","",IF(AND(M515&lt;&gt;'Tabelas auxiliares'!$B$239,M515&lt;&gt;'Tabelas auxiliares'!$B$240,M515&lt;&gt;'Tabelas auxiliares'!$C$239,M515&lt;&gt;'Tabelas auxiliares'!$C$240),"FOLHA DE PESSOAL",IF(Q515='Tabelas auxiliares'!$A$240,"CUSTEIO",IF(Q515='Tabelas auxiliares'!$A$239,"INVESTIMENTO","ERRO - VERIFICAR"))))</f>
        <v/>
      </c>
      <c r="S515" s="47"/>
    </row>
    <row r="516" spans="17:19" x14ac:dyDescent="0.25">
      <c r="Q516" s="33" t="str">
        <f t="shared" si="7"/>
        <v/>
      </c>
      <c r="R516" s="33" t="str">
        <f>IF(M516="","",IF(AND(M516&lt;&gt;'Tabelas auxiliares'!$B$239,M516&lt;&gt;'Tabelas auxiliares'!$B$240,M516&lt;&gt;'Tabelas auxiliares'!$C$239,M516&lt;&gt;'Tabelas auxiliares'!$C$240),"FOLHA DE PESSOAL",IF(Q516='Tabelas auxiliares'!$A$240,"CUSTEIO",IF(Q516='Tabelas auxiliares'!$A$239,"INVESTIMENTO","ERRO - VERIFICAR"))))</f>
        <v/>
      </c>
      <c r="S516" s="47"/>
    </row>
    <row r="517" spans="17:19" x14ac:dyDescent="0.25">
      <c r="Q517" s="33" t="str">
        <f t="shared" ref="Q517:Q580" si="8">LEFT(O517,1)</f>
        <v/>
      </c>
      <c r="R517" s="33" t="str">
        <f>IF(M517="","",IF(AND(M517&lt;&gt;'Tabelas auxiliares'!$B$239,M517&lt;&gt;'Tabelas auxiliares'!$B$240,M517&lt;&gt;'Tabelas auxiliares'!$C$239,M517&lt;&gt;'Tabelas auxiliares'!$C$240),"FOLHA DE PESSOAL",IF(Q517='Tabelas auxiliares'!$A$240,"CUSTEIO",IF(Q517='Tabelas auxiliares'!$A$239,"INVESTIMENTO","ERRO - VERIFICAR"))))</f>
        <v/>
      </c>
      <c r="S517" s="47"/>
    </row>
    <row r="518" spans="17:19" x14ac:dyDescent="0.25">
      <c r="Q518" s="33" t="str">
        <f t="shared" si="8"/>
        <v/>
      </c>
      <c r="R518" s="33" t="str">
        <f>IF(M518="","",IF(AND(M518&lt;&gt;'Tabelas auxiliares'!$B$239,M518&lt;&gt;'Tabelas auxiliares'!$B$240,M518&lt;&gt;'Tabelas auxiliares'!$C$239,M518&lt;&gt;'Tabelas auxiliares'!$C$240),"FOLHA DE PESSOAL",IF(Q518='Tabelas auxiliares'!$A$240,"CUSTEIO",IF(Q518='Tabelas auxiliares'!$A$239,"INVESTIMENTO","ERRO - VERIFICAR"))))</f>
        <v/>
      </c>
      <c r="S518" s="47"/>
    </row>
    <row r="519" spans="17:19" x14ac:dyDescent="0.25">
      <c r="Q519" s="33" t="str">
        <f t="shared" si="8"/>
        <v/>
      </c>
      <c r="R519" s="33" t="str">
        <f>IF(M519="","",IF(AND(M519&lt;&gt;'Tabelas auxiliares'!$B$239,M519&lt;&gt;'Tabelas auxiliares'!$B$240,M519&lt;&gt;'Tabelas auxiliares'!$C$239,M519&lt;&gt;'Tabelas auxiliares'!$C$240),"FOLHA DE PESSOAL",IF(Q519='Tabelas auxiliares'!$A$240,"CUSTEIO",IF(Q519='Tabelas auxiliares'!$A$239,"INVESTIMENTO","ERRO - VERIFICAR"))))</f>
        <v/>
      </c>
      <c r="S519" s="47"/>
    </row>
    <row r="520" spans="17:19" x14ac:dyDescent="0.25">
      <c r="Q520" s="33" t="str">
        <f t="shared" si="8"/>
        <v/>
      </c>
      <c r="R520" s="33" t="str">
        <f>IF(M520="","",IF(AND(M520&lt;&gt;'Tabelas auxiliares'!$B$239,M520&lt;&gt;'Tabelas auxiliares'!$B$240,M520&lt;&gt;'Tabelas auxiliares'!$C$239,M520&lt;&gt;'Tabelas auxiliares'!$C$240),"FOLHA DE PESSOAL",IF(Q520='Tabelas auxiliares'!$A$240,"CUSTEIO",IF(Q520='Tabelas auxiliares'!$A$239,"INVESTIMENTO","ERRO - VERIFICAR"))))</f>
        <v/>
      </c>
      <c r="S520" s="47"/>
    </row>
    <row r="521" spans="17:19" x14ac:dyDescent="0.25">
      <c r="Q521" s="33" t="str">
        <f t="shared" si="8"/>
        <v/>
      </c>
      <c r="R521" s="33" t="str">
        <f>IF(M521="","",IF(AND(M521&lt;&gt;'Tabelas auxiliares'!$B$239,M521&lt;&gt;'Tabelas auxiliares'!$B$240,M521&lt;&gt;'Tabelas auxiliares'!$C$239,M521&lt;&gt;'Tabelas auxiliares'!$C$240),"FOLHA DE PESSOAL",IF(Q521='Tabelas auxiliares'!$A$240,"CUSTEIO",IF(Q521='Tabelas auxiliares'!$A$239,"INVESTIMENTO","ERRO - VERIFICAR"))))</f>
        <v/>
      </c>
      <c r="S521" s="47"/>
    </row>
    <row r="522" spans="17:19" x14ac:dyDescent="0.25">
      <c r="Q522" s="33" t="str">
        <f t="shared" si="8"/>
        <v/>
      </c>
      <c r="R522" s="33" t="str">
        <f>IF(M522="","",IF(AND(M522&lt;&gt;'Tabelas auxiliares'!$B$239,M522&lt;&gt;'Tabelas auxiliares'!$B$240,M522&lt;&gt;'Tabelas auxiliares'!$C$239,M522&lt;&gt;'Tabelas auxiliares'!$C$240),"FOLHA DE PESSOAL",IF(Q522='Tabelas auxiliares'!$A$240,"CUSTEIO",IF(Q522='Tabelas auxiliares'!$A$239,"INVESTIMENTO","ERRO - VERIFICAR"))))</f>
        <v/>
      </c>
      <c r="S522" s="47"/>
    </row>
    <row r="523" spans="17:19" x14ac:dyDescent="0.25">
      <c r="Q523" s="33" t="str">
        <f t="shared" si="8"/>
        <v/>
      </c>
      <c r="R523" s="33" t="str">
        <f>IF(M523="","",IF(AND(M523&lt;&gt;'Tabelas auxiliares'!$B$239,M523&lt;&gt;'Tabelas auxiliares'!$B$240,M523&lt;&gt;'Tabelas auxiliares'!$C$239,M523&lt;&gt;'Tabelas auxiliares'!$C$240),"FOLHA DE PESSOAL",IF(Q523='Tabelas auxiliares'!$A$240,"CUSTEIO",IF(Q523='Tabelas auxiliares'!$A$239,"INVESTIMENTO","ERRO - VERIFICAR"))))</f>
        <v/>
      </c>
      <c r="S523" s="47"/>
    </row>
    <row r="524" spans="17:19" x14ac:dyDescent="0.25">
      <c r="Q524" s="33" t="str">
        <f t="shared" si="8"/>
        <v/>
      </c>
      <c r="R524" s="33" t="str">
        <f>IF(M524="","",IF(AND(M524&lt;&gt;'Tabelas auxiliares'!$B$239,M524&lt;&gt;'Tabelas auxiliares'!$B$240,M524&lt;&gt;'Tabelas auxiliares'!$C$239,M524&lt;&gt;'Tabelas auxiliares'!$C$240),"FOLHA DE PESSOAL",IF(Q524='Tabelas auxiliares'!$A$240,"CUSTEIO",IF(Q524='Tabelas auxiliares'!$A$239,"INVESTIMENTO","ERRO - VERIFICAR"))))</f>
        <v/>
      </c>
      <c r="S524" s="47"/>
    </row>
    <row r="525" spans="17:19" x14ac:dyDescent="0.25">
      <c r="Q525" s="33" t="str">
        <f t="shared" si="8"/>
        <v/>
      </c>
      <c r="R525" s="33" t="str">
        <f>IF(M525="","",IF(AND(M525&lt;&gt;'Tabelas auxiliares'!$B$239,M525&lt;&gt;'Tabelas auxiliares'!$B$240,M525&lt;&gt;'Tabelas auxiliares'!$C$239,M525&lt;&gt;'Tabelas auxiliares'!$C$240),"FOLHA DE PESSOAL",IF(Q525='Tabelas auxiliares'!$A$240,"CUSTEIO",IF(Q525='Tabelas auxiliares'!$A$239,"INVESTIMENTO","ERRO - VERIFICAR"))))</f>
        <v/>
      </c>
      <c r="S525" s="47"/>
    </row>
    <row r="526" spans="17:19" x14ac:dyDescent="0.25">
      <c r="Q526" s="33" t="str">
        <f t="shared" si="8"/>
        <v/>
      </c>
      <c r="R526" s="33" t="str">
        <f>IF(M526="","",IF(AND(M526&lt;&gt;'Tabelas auxiliares'!$B$239,M526&lt;&gt;'Tabelas auxiliares'!$B$240,M526&lt;&gt;'Tabelas auxiliares'!$C$239,M526&lt;&gt;'Tabelas auxiliares'!$C$240),"FOLHA DE PESSOAL",IF(Q526='Tabelas auxiliares'!$A$240,"CUSTEIO",IF(Q526='Tabelas auxiliares'!$A$239,"INVESTIMENTO","ERRO - VERIFICAR"))))</f>
        <v/>
      </c>
      <c r="S526" s="47"/>
    </row>
    <row r="527" spans="17:19" x14ac:dyDescent="0.25">
      <c r="Q527" s="33" t="str">
        <f t="shared" si="8"/>
        <v/>
      </c>
      <c r="R527" s="33" t="str">
        <f>IF(M527="","",IF(AND(M527&lt;&gt;'Tabelas auxiliares'!$B$239,M527&lt;&gt;'Tabelas auxiliares'!$B$240,M527&lt;&gt;'Tabelas auxiliares'!$C$239,M527&lt;&gt;'Tabelas auxiliares'!$C$240),"FOLHA DE PESSOAL",IF(Q527='Tabelas auxiliares'!$A$240,"CUSTEIO",IF(Q527='Tabelas auxiliares'!$A$239,"INVESTIMENTO","ERRO - VERIFICAR"))))</f>
        <v/>
      </c>
      <c r="S527" s="47"/>
    </row>
    <row r="528" spans="17:19" x14ac:dyDescent="0.25">
      <c r="Q528" s="33" t="str">
        <f t="shared" si="8"/>
        <v/>
      </c>
      <c r="R528" s="33" t="str">
        <f>IF(M528="","",IF(AND(M528&lt;&gt;'Tabelas auxiliares'!$B$239,M528&lt;&gt;'Tabelas auxiliares'!$B$240,M528&lt;&gt;'Tabelas auxiliares'!$C$239,M528&lt;&gt;'Tabelas auxiliares'!$C$240),"FOLHA DE PESSOAL",IF(Q528='Tabelas auxiliares'!$A$240,"CUSTEIO",IF(Q528='Tabelas auxiliares'!$A$239,"INVESTIMENTO","ERRO - VERIFICAR"))))</f>
        <v/>
      </c>
      <c r="S528" s="47"/>
    </row>
    <row r="529" spans="17:19" x14ac:dyDescent="0.25">
      <c r="Q529" s="33" t="str">
        <f t="shared" si="8"/>
        <v/>
      </c>
      <c r="R529" s="33" t="str">
        <f>IF(M529="","",IF(AND(M529&lt;&gt;'Tabelas auxiliares'!$B$239,M529&lt;&gt;'Tabelas auxiliares'!$B$240,M529&lt;&gt;'Tabelas auxiliares'!$C$239,M529&lt;&gt;'Tabelas auxiliares'!$C$240),"FOLHA DE PESSOAL",IF(Q529='Tabelas auxiliares'!$A$240,"CUSTEIO",IF(Q529='Tabelas auxiliares'!$A$239,"INVESTIMENTO","ERRO - VERIFICAR"))))</f>
        <v/>
      </c>
      <c r="S529" s="47"/>
    </row>
    <row r="530" spans="17:19" x14ac:dyDescent="0.25">
      <c r="Q530" s="33" t="str">
        <f t="shared" si="8"/>
        <v/>
      </c>
      <c r="R530" s="33" t="str">
        <f>IF(M530="","",IF(AND(M530&lt;&gt;'Tabelas auxiliares'!$B$239,M530&lt;&gt;'Tabelas auxiliares'!$B$240,M530&lt;&gt;'Tabelas auxiliares'!$C$239,M530&lt;&gt;'Tabelas auxiliares'!$C$240),"FOLHA DE PESSOAL",IF(Q530='Tabelas auxiliares'!$A$240,"CUSTEIO",IF(Q530='Tabelas auxiliares'!$A$239,"INVESTIMENTO","ERRO - VERIFICAR"))))</f>
        <v/>
      </c>
      <c r="S530" s="47"/>
    </row>
    <row r="531" spans="17:19" x14ac:dyDescent="0.25">
      <c r="Q531" s="33" t="str">
        <f t="shared" si="8"/>
        <v/>
      </c>
      <c r="R531" s="33" t="str">
        <f>IF(M531="","",IF(AND(M531&lt;&gt;'Tabelas auxiliares'!$B$239,M531&lt;&gt;'Tabelas auxiliares'!$B$240,M531&lt;&gt;'Tabelas auxiliares'!$C$239,M531&lt;&gt;'Tabelas auxiliares'!$C$240),"FOLHA DE PESSOAL",IF(Q531='Tabelas auxiliares'!$A$240,"CUSTEIO",IF(Q531='Tabelas auxiliares'!$A$239,"INVESTIMENTO","ERRO - VERIFICAR"))))</f>
        <v/>
      </c>
      <c r="S531" s="47"/>
    </row>
    <row r="532" spans="17:19" x14ac:dyDescent="0.25">
      <c r="Q532" s="33" t="str">
        <f t="shared" si="8"/>
        <v/>
      </c>
      <c r="R532" s="33" t="str">
        <f>IF(M532="","",IF(AND(M532&lt;&gt;'Tabelas auxiliares'!$B$239,M532&lt;&gt;'Tabelas auxiliares'!$B$240,M532&lt;&gt;'Tabelas auxiliares'!$C$239,M532&lt;&gt;'Tabelas auxiliares'!$C$240),"FOLHA DE PESSOAL",IF(Q532='Tabelas auxiliares'!$A$240,"CUSTEIO",IF(Q532='Tabelas auxiliares'!$A$239,"INVESTIMENTO","ERRO - VERIFICAR"))))</f>
        <v/>
      </c>
      <c r="S532" s="47"/>
    </row>
    <row r="533" spans="17:19" x14ac:dyDescent="0.25">
      <c r="Q533" s="33" t="str">
        <f t="shared" si="8"/>
        <v/>
      </c>
      <c r="R533" s="33" t="str">
        <f>IF(M533="","",IF(AND(M533&lt;&gt;'Tabelas auxiliares'!$B$239,M533&lt;&gt;'Tabelas auxiliares'!$B$240,M533&lt;&gt;'Tabelas auxiliares'!$C$239,M533&lt;&gt;'Tabelas auxiliares'!$C$240),"FOLHA DE PESSOAL",IF(Q533='Tabelas auxiliares'!$A$240,"CUSTEIO",IF(Q533='Tabelas auxiliares'!$A$239,"INVESTIMENTO","ERRO - VERIFICAR"))))</f>
        <v/>
      </c>
      <c r="S533" s="47"/>
    </row>
    <row r="534" spans="17:19" x14ac:dyDescent="0.25">
      <c r="Q534" s="33" t="str">
        <f t="shared" si="8"/>
        <v/>
      </c>
      <c r="R534" s="33" t="str">
        <f>IF(M534="","",IF(AND(M534&lt;&gt;'Tabelas auxiliares'!$B$239,M534&lt;&gt;'Tabelas auxiliares'!$B$240,M534&lt;&gt;'Tabelas auxiliares'!$C$239,M534&lt;&gt;'Tabelas auxiliares'!$C$240),"FOLHA DE PESSOAL",IF(Q534='Tabelas auxiliares'!$A$240,"CUSTEIO",IF(Q534='Tabelas auxiliares'!$A$239,"INVESTIMENTO","ERRO - VERIFICAR"))))</f>
        <v/>
      </c>
      <c r="S534" s="47"/>
    </row>
    <row r="535" spans="17:19" x14ac:dyDescent="0.25">
      <c r="Q535" s="33" t="str">
        <f t="shared" si="8"/>
        <v/>
      </c>
      <c r="R535" s="33" t="str">
        <f>IF(M535="","",IF(AND(M535&lt;&gt;'Tabelas auxiliares'!$B$239,M535&lt;&gt;'Tabelas auxiliares'!$B$240,M535&lt;&gt;'Tabelas auxiliares'!$C$239,M535&lt;&gt;'Tabelas auxiliares'!$C$240),"FOLHA DE PESSOAL",IF(Q535='Tabelas auxiliares'!$A$240,"CUSTEIO",IF(Q535='Tabelas auxiliares'!$A$239,"INVESTIMENTO","ERRO - VERIFICAR"))))</f>
        <v/>
      </c>
      <c r="S535" s="47"/>
    </row>
    <row r="536" spans="17:19" x14ac:dyDescent="0.25">
      <c r="Q536" s="33" t="str">
        <f t="shared" si="8"/>
        <v/>
      </c>
      <c r="R536" s="33" t="str">
        <f>IF(M536="","",IF(AND(M536&lt;&gt;'Tabelas auxiliares'!$B$239,M536&lt;&gt;'Tabelas auxiliares'!$B$240,M536&lt;&gt;'Tabelas auxiliares'!$C$239,M536&lt;&gt;'Tabelas auxiliares'!$C$240),"FOLHA DE PESSOAL",IF(Q536='Tabelas auxiliares'!$A$240,"CUSTEIO",IF(Q536='Tabelas auxiliares'!$A$239,"INVESTIMENTO","ERRO - VERIFICAR"))))</f>
        <v/>
      </c>
      <c r="S536" s="47"/>
    </row>
    <row r="537" spans="17:19" x14ac:dyDescent="0.25">
      <c r="Q537" s="33" t="str">
        <f t="shared" si="8"/>
        <v/>
      </c>
      <c r="R537" s="33" t="str">
        <f>IF(M537="","",IF(AND(M537&lt;&gt;'Tabelas auxiliares'!$B$239,M537&lt;&gt;'Tabelas auxiliares'!$B$240,M537&lt;&gt;'Tabelas auxiliares'!$C$239,M537&lt;&gt;'Tabelas auxiliares'!$C$240),"FOLHA DE PESSOAL",IF(Q537='Tabelas auxiliares'!$A$240,"CUSTEIO",IF(Q537='Tabelas auxiliares'!$A$239,"INVESTIMENTO","ERRO - VERIFICAR"))))</f>
        <v/>
      </c>
      <c r="S537" s="47"/>
    </row>
    <row r="538" spans="17:19" x14ac:dyDescent="0.25">
      <c r="Q538" s="33" t="str">
        <f t="shared" si="8"/>
        <v/>
      </c>
      <c r="R538" s="33" t="str">
        <f>IF(M538="","",IF(AND(M538&lt;&gt;'Tabelas auxiliares'!$B$239,M538&lt;&gt;'Tabelas auxiliares'!$B$240,M538&lt;&gt;'Tabelas auxiliares'!$C$239,M538&lt;&gt;'Tabelas auxiliares'!$C$240),"FOLHA DE PESSOAL",IF(Q538='Tabelas auxiliares'!$A$240,"CUSTEIO",IF(Q538='Tabelas auxiliares'!$A$239,"INVESTIMENTO","ERRO - VERIFICAR"))))</f>
        <v/>
      </c>
      <c r="S538" s="47"/>
    </row>
    <row r="539" spans="17:19" x14ac:dyDescent="0.25">
      <c r="Q539" s="33" t="str">
        <f t="shared" si="8"/>
        <v/>
      </c>
      <c r="R539" s="33" t="str">
        <f>IF(M539="","",IF(AND(M539&lt;&gt;'Tabelas auxiliares'!$B$239,M539&lt;&gt;'Tabelas auxiliares'!$B$240,M539&lt;&gt;'Tabelas auxiliares'!$C$239,M539&lt;&gt;'Tabelas auxiliares'!$C$240),"FOLHA DE PESSOAL",IF(Q539='Tabelas auxiliares'!$A$240,"CUSTEIO",IF(Q539='Tabelas auxiliares'!$A$239,"INVESTIMENTO","ERRO - VERIFICAR"))))</f>
        <v/>
      </c>
      <c r="S539" s="47"/>
    </row>
    <row r="540" spans="17:19" x14ac:dyDescent="0.25">
      <c r="Q540" s="33" t="str">
        <f t="shared" si="8"/>
        <v/>
      </c>
      <c r="R540" s="33" t="str">
        <f>IF(M540="","",IF(AND(M540&lt;&gt;'Tabelas auxiliares'!$B$239,M540&lt;&gt;'Tabelas auxiliares'!$B$240,M540&lt;&gt;'Tabelas auxiliares'!$C$239,M540&lt;&gt;'Tabelas auxiliares'!$C$240),"FOLHA DE PESSOAL",IF(Q540='Tabelas auxiliares'!$A$240,"CUSTEIO",IF(Q540='Tabelas auxiliares'!$A$239,"INVESTIMENTO","ERRO - VERIFICAR"))))</f>
        <v/>
      </c>
      <c r="S540" s="47"/>
    </row>
    <row r="541" spans="17:19" x14ac:dyDescent="0.25">
      <c r="Q541" s="33" t="str">
        <f t="shared" si="8"/>
        <v/>
      </c>
      <c r="R541" s="33" t="str">
        <f>IF(M541="","",IF(AND(M541&lt;&gt;'Tabelas auxiliares'!$B$239,M541&lt;&gt;'Tabelas auxiliares'!$B$240,M541&lt;&gt;'Tabelas auxiliares'!$C$239,M541&lt;&gt;'Tabelas auxiliares'!$C$240),"FOLHA DE PESSOAL",IF(Q541='Tabelas auxiliares'!$A$240,"CUSTEIO",IF(Q541='Tabelas auxiliares'!$A$239,"INVESTIMENTO","ERRO - VERIFICAR"))))</f>
        <v/>
      </c>
      <c r="S541" s="47"/>
    </row>
    <row r="542" spans="17:19" x14ac:dyDescent="0.25">
      <c r="Q542" s="33" t="str">
        <f t="shared" si="8"/>
        <v/>
      </c>
      <c r="R542" s="33" t="str">
        <f>IF(M542="","",IF(AND(M542&lt;&gt;'Tabelas auxiliares'!$B$239,M542&lt;&gt;'Tabelas auxiliares'!$B$240,M542&lt;&gt;'Tabelas auxiliares'!$C$239,M542&lt;&gt;'Tabelas auxiliares'!$C$240),"FOLHA DE PESSOAL",IF(Q542='Tabelas auxiliares'!$A$240,"CUSTEIO",IF(Q542='Tabelas auxiliares'!$A$239,"INVESTIMENTO","ERRO - VERIFICAR"))))</f>
        <v/>
      </c>
      <c r="S542" s="47"/>
    </row>
    <row r="543" spans="17:19" x14ac:dyDescent="0.25">
      <c r="Q543" s="33" t="str">
        <f t="shared" si="8"/>
        <v/>
      </c>
      <c r="R543" s="33" t="str">
        <f>IF(M543="","",IF(AND(M543&lt;&gt;'Tabelas auxiliares'!$B$239,M543&lt;&gt;'Tabelas auxiliares'!$B$240,M543&lt;&gt;'Tabelas auxiliares'!$C$239,M543&lt;&gt;'Tabelas auxiliares'!$C$240),"FOLHA DE PESSOAL",IF(Q543='Tabelas auxiliares'!$A$240,"CUSTEIO",IF(Q543='Tabelas auxiliares'!$A$239,"INVESTIMENTO","ERRO - VERIFICAR"))))</f>
        <v/>
      </c>
      <c r="S543" s="47"/>
    </row>
    <row r="544" spans="17:19" x14ac:dyDescent="0.25">
      <c r="Q544" s="33" t="str">
        <f t="shared" si="8"/>
        <v/>
      </c>
      <c r="R544" s="33" t="str">
        <f>IF(M544="","",IF(AND(M544&lt;&gt;'Tabelas auxiliares'!$B$239,M544&lt;&gt;'Tabelas auxiliares'!$B$240,M544&lt;&gt;'Tabelas auxiliares'!$C$239,M544&lt;&gt;'Tabelas auxiliares'!$C$240),"FOLHA DE PESSOAL",IF(Q544='Tabelas auxiliares'!$A$240,"CUSTEIO",IF(Q544='Tabelas auxiliares'!$A$239,"INVESTIMENTO","ERRO - VERIFICAR"))))</f>
        <v/>
      </c>
      <c r="S544" s="47"/>
    </row>
    <row r="545" spans="17:19" x14ac:dyDescent="0.25">
      <c r="Q545" s="33" t="str">
        <f t="shared" si="8"/>
        <v/>
      </c>
      <c r="R545" s="33" t="str">
        <f>IF(M545="","",IF(AND(M545&lt;&gt;'Tabelas auxiliares'!$B$239,M545&lt;&gt;'Tabelas auxiliares'!$B$240,M545&lt;&gt;'Tabelas auxiliares'!$C$239,M545&lt;&gt;'Tabelas auxiliares'!$C$240),"FOLHA DE PESSOAL",IF(Q545='Tabelas auxiliares'!$A$240,"CUSTEIO",IF(Q545='Tabelas auxiliares'!$A$239,"INVESTIMENTO","ERRO - VERIFICAR"))))</f>
        <v/>
      </c>
      <c r="S545" s="47"/>
    </row>
    <row r="546" spans="17:19" x14ac:dyDescent="0.25">
      <c r="Q546" s="33" t="str">
        <f t="shared" si="8"/>
        <v/>
      </c>
      <c r="R546" s="33" t="str">
        <f>IF(M546="","",IF(AND(M546&lt;&gt;'Tabelas auxiliares'!$B$239,M546&lt;&gt;'Tabelas auxiliares'!$B$240,M546&lt;&gt;'Tabelas auxiliares'!$C$239,M546&lt;&gt;'Tabelas auxiliares'!$C$240),"FOLHA DE PESSOAL",IF(Q546='Tabelas auxiliares'!$A$240,"CUSTEIO",IF(Q546='Tabelas auxiliares'!$A$239,"INVESTIMENTO","ERRO - VERIFICAR"))))</f>
        <v/>
      </c>
      <c r="S546" s="47"/>
    </row>
    <row r="547" spans="17:19" x14ac:dyDescent="0.25">
      <c r="Q547" s="33" t="str">
        <f t="shared" si="8"/>
        <v/>
      </c>
      <c r="R547" s="33" t="str">
        <f>IF(M547="","",IF(AND(M547&lt;&gt;'Tabelas auxiliares'!$B$239,M547&lt;&gt;'Tabelas auxiliares'!$B$240,M547&lt;&gt;'Tabelas auxiliares'!$C$239,M547&lt;&gt;'Tabelas auxiliares'!$C$240),"FOLHA DE PESSOAL",IF(Q547='Tabelas auxiliares'!$A$240,"CUSTEIO",IF(Q547='Tabelas auxiliares'!$A$239,"INVESTIMENTO","ERRO - VERIFICAR"))))</f>
        <v/>
      </c>
      <c r="S547" s="47"/>
    </row>
    <row r="548" spans="17:19" x14ac:dyDescent="0.25">
      <c r="Q548" s="33" t="str">
        <f t="shared" si="8"/>
        <v/>
      </c>
      <c r="R548" s="33" t="str">
        <f>IF(M548="","",IF(AND(M548&lt;&gt;'Tabelas auxiliares'!$B$239,M548&lt;&gt;'Tabelas auxiliares'!$B$240,M548&lt;&gt;'Tabelas auxiliares'!$C$239,M548&lt;&gt;'Tabelas auxiliares'!$C$240),"FOLHA DE PESSOAL",IF(Q548='Tabelas auxiliares'!$A$240,"CUSTEIO",IF(Q548='Tabelas auxiliares'!$A$239,"INVESTIMENTO","ERRO - VERIFICAR"))))</f>
        <v/>
      </c>
      <c r="S548" s="47"/>
    </row>
    <row r="549" spans="17:19" x14ac:dyDescent="0.25">
      <c r="Q549" s="33" t="str">
        <f t="shared" si="8"/>
        <v/>
      </c>
      <c r="R549" s="33" t="str">
        <f>IF(M549="","",IF(AND(M549&lt;&gt;'Tabelas auxiliares'!$B$239,M549&lt;&gt;'Tabelas auxiliares'!$B$240,M549&lt;&gt;'Tabelas auxiliares'!$C$239,M549&lt;&gt;'Tabelas auxiliares'!$C$240),"FOLHA DE PESSOAL",IF(Q549='Tabelas auxiliares'!$A$240,"CUSTEIO",IF(Q549='Tabelas auxiliares'!$A$239,"INVESTIMENTO","ERRO - VERIFICAR"))))</f>
        <v/>
      </c>
      <c r="S549" s="47"/>
    </row>
    <row r="550" spans="17:19" x14ac:dyDescent="0.25">
      <c r="Q550" s="33" t="str">
        <f t="shared" si="8"/>
        <v/>
      </c>
      <c r="R550" s="33" t="str">
        <f>IF(M550="","",IF(AND(M550&lt;&gt;'Tabelas auxiliares'!$B$239,M550&lt;&gt;'Tabelas auxiliares'!$B$240,M550&lt;&gt;'Tabelas auxiliares'!$C$239,M550&lt;&gt;'Tabelas auxiliares'!$C$240),"FOLHA DE PESSOAL",IF(Q550='Tabelas auxiliares'!$A$240,"CUSTEIO",IF(Q550='Tabelas auxiliares'!$A$239,"INVESTIMENTO","ERRO - VERIFICAR"))))</f>
        <v/>
      </c>
      <c r="S550" s="47"/>
    </row>
    <row r="551" spans="17:19" x14ac:dyDescent="0.25">
      <c r="Q551" s="33" t="str">
        <f t="shared" si="8"/>
        <v/>
      </c>
      <c r="R551" s="33" t="str">
        <f>IF(M551="","",IF(AND(M551&lt;&gt;'Tabelas auxiliares'!$B$239,M551&lt;&gt;'Tabelas auxiliares'!$B$240,M551&lt;&gt;'Tabelas auxiliares'!$C$239,M551&lt;&gt;'Tabelas auxiliares'!$C$240),"FOLHA DE PESSOAL",IF(Q551='Tabelas auxiliares'!$A$240,"CUSTEIO",IF(Q551='Tabelas auxiliares'!$A$239,"INVESTIMENTO","ERRO - VERIFICAR"))))</f>
        <v/>
      </c>
      <c r="S551" s="47"/>
    </row>
    <row r="552" spans="17:19" x14ac:dyDescent="0.25">
      <c r="Q552" s="33" t="str">
        <f t="shared" si="8"/>
        <v/>
      </c>
      <c r="R552" s="33" t="str">
        <f>IF(M552="","",IF(AND(M552&lt;&gt;'Tabelas auxiliares'!$B$239,M552&lt;&gt;'Tabelas auxiliares'!$B$240,M552&lt;&gt;'Tabelas auxiliares'!$C$239,M552&lt;&gt;'Tabelas auxiliares'!$C$240),"FOLHA DE PESSOAL",IF(Q552='Tabelas auxiliares'!$A$240,"CUSTEIO",IF(Q552='Tabelas auxiliares'!$A$239,"INVESTIMENTO","ERRO - VERIFICAR"))))</f>
        <v/>
      </c>
      <c r="S552" s="47"/>
    </row>
    <row r="553" spans="17:19" x14ac:dyDescent="0.25">
      <c r="Q553" s="33" t="str">
        <f t="shared" si="8"/>
        <v/>
      </c>
      <c r="R553" s="33" t="str">
        <f>IF(M553="","",IF(AND(M553&lt;&gt;'Tabelas auxiliares'!$B$239,M553&lt;&gt;'Tabelas auxiliares'!$B$240,M553&lt;&gt;'Tabelas auxiliares'!$C$239,M553&lt;&gt;'Tabelas auxiliares'!$C$240),"FOLHA DE PESSOAL",IF(Q553='Tabelas auxiliares'!$A$240,"CUSTEIO",IF(Q553='Tabelas auxiliares'!$A$239,"INVESTIMENTO","ERRO - VERIFICAR"))))</f>
        <v/>
      </c>
      <c r="S553" s="47"/>
    </row>
    <row r="554" spans="17:19" x14ac:dyDescent="0.25">
      <c r="Q554" s="33" t="str">
        <f t="shared" si="8"/>
        <v/>
      </c>
      <c r="R554" s="33" t="str">
        <f>IF(M554="","",IF(AND(M554&lt;&gt;'Tabelas auxiliares'!$B$239,M554&lt;&gt;'Tabelas auxiliares'!$B$240,M554&lt;&gt;'Tabelas auxiliares'!$C$239,M554&lt;&gt;'Tabelas auxiliares'!$C$240),"FOLHA DE PESSOAL",IF(Q554='Tabelas auxiliares'!$A$240,"CUSTEIO",IF(Q554='Tabelas auxiliares'!$A$239,"INVESTIMENTO","ERRO - VERIFICAR"))))</f>
        <v/>
      </c>
      <c r="S554" s="47"/>
    </row>
    <row r="555" spans="17:19" x14ac:dyDescent="0.25">
      <c r="Q555" s="33" t="str">
        <f t="shared" si="8"/>
        <v/>
      </c>
      <c r="R555" s="33" t="str">
        <f>IF(M555="","",IF(AND(M555&lt;&gt;'Tabelas auxiliares'!$B$239,M555&lt;&gt;'Tabelas auxiliares'!$B$240,M555&lt;&gt;'Tabelas auxiliares'!$C$239,M555&lt;&gt;'Tabelas auxiliares'!$C$240),"FOLHA DE PESSOAL",IF(Q555='Tabelas auxiliares'!$A$240,"CUSTEIO",IF(Q555='Tabelas auxiliares'!$A$239,"INVESTIMENTO","ERRO - VERIFICAR"))))</f>
        <v/>
      </c>
      <c r="S555" s="47"/>
    </row>
    <row r="556" spans="17:19" x14ac:dyDescent="0.25">
      <c r="Q556" s="33" t="str">
        <f t="shared" si="8"/>
        <v/>
      </c>
      <c r="R556" s="33" t="str">
        <f>IF(M556="","",IF(AND(M556&lt;&gt;'Tabelas auxiliares'!$B$239,M556&lt;&gt;'Tabelas auxiliares'!$B$240,M556&lt;&gt;'Tabelas auxiliares'!$C$239,M556&lt;&gt;'Tabelas auxiliares'!$C$240),"FOLHA DE PESSOAL",IF(Q556='Tabelas auxiliares'!$A$240,"CUSTEIO",IF(Q556='Tabelas auxiliares'!$A$239,"INVESTIMENTO","ERRO - VERIFICAR"))))</f>
        <v/>
      </c>
      <c r="S556" s="47"/>
    </row>
    <row r="557" spans="17:19" x14ac:dyDescent="0.25">
      <c r="Q557" s="33" t="str">
        <f t="shared" si="8"/>
        <v/>
      </c>
      <c r="R557" s="33" t="str">
        <f>IF(M557="","",IF(AND(M557&lt;&gt;'Tabelas auxiliares'!$B$239,M557&lt;&gt;'Tabelas auxiliares'!$B$240,M557&lt;&gt;'Tabelas auxiliares'!$C$239,M557&lt;&gt;'Tabelas auxiliares'!$C$240),"FOLHA DE PESSOAL",IF(Q557='Tabelas auxiliares'!$A$240,"CUSTEIO",IF(Q557='Tabelas auxiliares'!$A$239,"INVESTIMENTO","ERRO - VERIFICAR"))))</f>
        <v/>
      </c>
      <c r="S557" s="47"/>
    </row>
    <row r="558" spans="17:19" x14ac:dyDescent="0.25">
      <c r="Q558" s="33" t="str">
        <f t="shared" si="8"/>
        <v/>
      </c>
      <c r="R558" s="33" t="str">
        <f>IF(M558="","",IF(AND(M558&lt;&gt;'Tabelas auxiliares'!$B$239,M558&lt;&gt;'Tabelas auxiliares'!$B$240,M558&lt;&gt;'Tabelas auxiliares'!$C$239,M558&lt;&gt;'Tabelas auxiliares'!$C$240),"FOLHA DE PESSOAL",IF(Q558='Tabelas auxiliares'!$A$240,"CUSTEIO",IF(Q558='Tabelas auxiliares'!$A$239,"INVESTIMENTO","ERRO - VERIFICAR"))))</f>
        <v/>
      </c>
      <c r="S558" s="47"/>
    </row>
    <row r="559" spans="17:19" x14ac:dyDescent="0.25">
      <c r="Q559" s="33" t="str">
        <f t="shared" si="8"/>
        <v/>
      </c>
      <c r="R559" s="33" t="str">
        <f>IF(M559="","",IF(AND(M559&lt;&gt;'Tabelas auxiliares'!$B$239,M559&lt;&gt;'Tabelas auxiliares'!$B$240,M559&lt;&gt;'Tabelas auxiliares'!$C$239,M559&lt;&gt;'Tabelas auxiliares'!$C$240),"FOLHA DE PESSOAL",IF(Q559='Tabelas auxiliares'!$A$240,"CUSTEIO",IF(Q559='Tabelas auxiliares'!$A$239,"INVESTIMENTO","ERRO - VERIFICAR"))))</f>
        <v/>
      </c>
      <c r="S559" s="47"/>
    </row>
    <row r="560" spans="17:19" x14ac:dyDescent="0.25">
      <c r="Q560" s="33" t="str">
        <f t="shared" si="8"/>
        <v/>
      </c>
      <c r="R560" s="33" t="str">
        <f>IF(M560="","",IF(AND(M560&lt;&gt;'Tabelas auxiliares'!$B$239,M560&lt;&gt;'Tabelas auxiliares'!$B$240,M560&lt;&gt;'Tabelas auxiliares'!$C$239,M560&lt;&gt;'Tabelas auxiliares'!$C$240),"FOLHA DE PESSOAL",IF(Q560='Tabelas auxiliares'!$A$240,"CUSTEIO",IF(Q560='Tabelas auxiliares'!$A$239,"INVESTIMENTO","ERRO - VERIFICAR"))))</f>
        <v/>
      </c>
      <c r="S560" s="47"/>
    </row>
    <row r="561" spans="17:19" x14ac:dyDescent="0.25">
      <c r="Q561" s="33" t="str">
        <f t="shared" si="8"/>
        <v/>
      </c>
      <c r="R561" s="33" t="str">
        <f>IF(M561="","",IF(AND(M561&lt;&gt;'Tabelas auxiliares'!$B$239,M561&lt;&gt;'Tabelas auxiliares'!$B$240,M561&lt;&gt;'Tabelas auxiliares'!$C$239,M561&lt;&gt;'Tabelas auxiliares'!$C$240),"FOLHA DE PESSOAL",IF(Q561='Tabelas auxiliares'!$A$240,"CUSTEIO",IF(Q561='Tabelas auxiliares'!$A$239,"INVESTIMENTO","ERRO - VERIFICAR"))))</f>
        <v/>
      </c>
      <c r="S561" s="47"/>
    </row>
    <row r="562" spans="17:19" x14ac:dyDescent="0.25">
      <c r="Q562" s="33" t="str">
        <f t="shared" si="8"/>
        <v/>
      </c>
      <c r="R562" s="33" t="str">
        <f>IF(M562="","",IF(AND(M562&lt;&gt;'Tabelas auxiliares'!$B$239,M562&lt;&gt;'Tabelas auxiliares'!$B$240,M562&lt;&gt;'Tabelas auxiliares'!$C$239,M562&lt;&gt;'Tabelas auxiliares'!$C$240),"FOLHA DE PESSOAL",IF(Q562='Tabelas auxiliares'!$A$240,"CUSTEIO",IF(Q562='Tabelas auxiliares'!$A$239,"INVESTIMENTO","ERRO - VERIFICAR"))))</f>
        <v/>
      </c>
      <c r="S562" s="47"/>
    </row>
    <row r="563" spans="17:19" x14ac:dyDescent="0.25">
      <c r="Q563" s="33" t="str">
        <f t="shared" si="8"/>
        <v/>
      </c>
      <c r="R563" s="33" t="str">
        <f>IF(M563="","",IF(AND(M563&lt;&gt;'Tabelas auxiliares'!$B$239,M563&lt;&gt;'Tabelas auxiliares'!$B$240,M563&lt;&gt;'Tabelas auxiliares'!$C$239,M563&lt;&gt;'Tabelas auxiliares'!$C$240),"FOLHA DE PESSOAL",IF(Q563='Tabelas auxiliares'!$A$240,"CUSTEIO",IF(Q563='Tabelas auxiliares'!$A$239,"INVESTIMENTO","ERRO - VERIFICAR"))))</f>
        <v/>
      </c>
      <c r="S563" s="47"/>
    </row>
    <row r="564" spans="17:19" x14ac:dyDescent="0.25">
      <c r="Q564" s="33" t="str">
        <f t="shared" si="8"/>
        <v/>
      </c>
      <c r="R564" s="33" t="str">
        <f>IF(M564="","",IF(AND(M564&lt;&gt;'Tabelas auxiliares'!$B$239,M564&lt;&gt;'Tabelas auxiliares'!$B$240,M564&lt;&gt;'Tabelas auxiliares'!$C$239,M564&lt;&gt;'Tabelas auxiliares'!$C$240),"FOLHA DE PESSOAL",IF(Q564='Tabelas auxiliares'!$A$240,"CUSTEIO",IF(Q564='Tabelas auxiliares'!$A$239,"INVESTIMENTO","ERRO - VERIFICAR"))))</f>
        <v/>
      </c>
      <c r="S564" s="47"/>
    </row>
    <row r="565" spans="17:19" x14ac:dyDescent="0.25">
      <c r="Q565" s="33" t="str">
        <f t="shared" si="8"/>
        <v/>
      </c>
      <c r="R565" s="33" t="str">
        <f>IF(M565="","",IF(AND(M565&lt;&gt;'Tabelas auxiliares'!$B$239,M565&lt;&gt;'Tabelas auxiliares'!$B$240,M565&lt;&gt;'Tabelas auxiliares'!$C$239,M565&lt;&gt;'Tabelas auxiliares'!$C$240),"FOLHA DE PESSOAL",IF(Q565='Tabelas auxiliares'!$A$240,"CUSTEIO",IF(Q565='Tabelas auxiliares'!$A$239,"INVESTIMENTO","ERRO - VERIFICAR"))))</f>
        <v/>
      </c>
      <c r="S565" s="47"/>
    </row>
    <row r="566" spans="17:19" x14ac:dyDescent="0.25">
      <c r="Q566" s="33" t="str">
        <f t="shared" si="8"/>
        <v/>
      </c>
      <c r="R566" s="33" t="str">
        <f>IF(M566="","",IF(AND(M566&lt;&gt;'Tabelas auxiliares'!$B$239,M566&lt;&gt;'Tabelas auxiliares'!$B$240,M566&lt;&gt;'Tabelas auxiliares'!$C$239,M566&lt;&gt;'Tabelas auxiliares'!$C$240),"FOLHA DE PESSOAL",IF(Q566='Tabelas auxiliares'!$A$240,"CUSTEIO",IF(Q566='Tabelas auxiliares'!$A$239,"INVESTIMENTO","ERRO - VERIFICAR"))))</f>
        <v/>
      </c>
      <c r="S566" s="47"/>
    </row>
    <row r="567" spans="17:19" x14ac:dyDescent="0.25">
      <c r="Q567" s="33" t="str">
        <f t="shared" si="8"/>
        <v/>
      </c>
      <c r="R567" s="33" t="str">
        <f>IF(M567="","",IF(AND(M567&lt;&gt;'Tabelas auxiliares'!$B$239,M567&lt;&gt;'Tabelas auxiliares'!$B$240,M567&lt;&gt;'Tabelas auxiliares'!$C$239,M567&lt;&gt;'Tabelas auxiliares'!$C$240),"FOLHA DE PESSOAL",IF(Q567='Tabelas auxiliares'!$A$240,"CUSTEIO",IF(Q567='Tabelas auxiliares'!$A$239,"INVESTIMENTO","ERRO - VERIFICAR"))))</f>
        <v/>
      </c>
      <c r="S567" s="47"/>
    </row>
    <row r="568" spans="17:19" x14ac:dyDescent="0.25">
      <c r="Q568" s="33" t="str">
        <f t="shared" si="8"/>
        <v/>
      </c>
      <c r="R568" s="33" t="str">
        <f>IF(M568="","",IF(AND(M568&lt;&gt;'Tabelas auxiliares'!$B$239,M568&lt;&gt;'Tabelas auxiliares'!$B$240,M568&lt;&gt;'Tabelas auxiliares'!$C$239,M568&lt;&gt;'Tabelas auxiliares'!$C$240),"FOLHA DE PESSOAL",IF(Q568='Tabelas auxiliares'!$A$240,"CUSTEIO",IF(Q568='Tabelas auxiliares'!$A$239,"INVESTIMENTO","ERRO - VERIFICAR"))))</f>
        <v/>
      </c>
      <c r="S568" s="47"/>
    </row>
    <row r="569" spans="17:19" x14ac:dyDescent="0.25">
      <c r="Q569" s="33" t="str">
        <f t="shared" si="8"/>
        <v/>
      </c>
      <c r="R569" s="33" t="str">
        <f>IF(M569="","",IF(AND(M569&lt;&gt;'Tabelas auxiliares'!$B$239,M569&lt;&gt;'Tabelas auxiliares'!$B$240,M569&lt;&gt;'Tabelas auxiliares'!$C$239,M569&lt;&gt;'Tabelas auxiliares'!$C$240),"FOLHA DE PESSOAL",IF(Q569='Tabelas auxiliares'!$A$240,"CUSTEIO",IF(Q569='Tabelas auxiliares'!$A$239,"INVESTIMENTO","ERRO - VERIFICAR"))))</f>
        <v/>
      </c>
      <c r="S569" s="47"/>
    </row>
    <row r="570" spans="17:19" x14ac:dyDescent="0.25">
      <c r="Q570" s="33" t="str">
        <f t="shared" si="8"/>
        <v/>
      </c>
      <c r="R570" s="33" t="str">
        <f>IF(M570="","",IF(AND(M570&lt;&gt;'Tabelas auxiliares'!$B$239,M570&lt;&gt;'Tabelas auxiliares'!$B$240,M570&lt;&gt;'Tabelas auxiliares'!$C$239,M570&lt;&gt;'Tabelas auxiliares'!$C$240),"FOLHA DE PESSOAL",IF(Q570='Tabelas auxiliares'!$A$240,"CUSTEIO",IF(Q570='Tabelas auxiliares'!$A$239,"INVESTIMENTO","ERRO - VERIFICAR"))))</f>
        <v/>
      </c>
      <c r="S570" s="47"/>
    </row>
    <row r="571" spans="17:19" x14ac:dyDescent="0.25">
      <c r="Q571" s="33" t="str">
        <f t="shared" si="8"/>
        <v/>
      </c>
      <c r="R571" s="33" t="str">
        <f>IF(M571="","",IF(AND(M571&lt;&gt;'Tabelas auxiliares'!$B$239,M571&lt;&gt;'Tabelas auxiliares'!$B$240,M571&lt;&gt;'Tabelas auxiliares'!$C$239,M571&lt;&gt;'Tabelas auxiliares'!$C$240),"FOLHA DE PESSOAL",IF(Q571='Tabelas auxiliares'!$A$240,"CUSTEIO",IF(Q571='Tabelas auxiliares'!$A$239,"INVESTIMENTO","ERRO - VERIFICAR"))))</f>
        <v/>
      </c>
      <c r="S571" s="47"/>
    </row>
    <row r="572" spans="17:19" x14ac:dyDescent="0.25">
      <c r="Q572" s="33" t="str">
        <f t="shared" si="8"/>
        <v/>
      </c>
      <c r="R572" s="33" t="str">
        <f>IF(M572="","",IF(AND(M572&lt;&gt;'Tabelas auxiliares'!$B$239,M572&lt;&gt;'Tabelas auxiliares'!$B$240,M572&lt;&gt;'Tabelas auxiliares'!$C$239,M572&lt;&gt;'Tabelas auxiliares'!$C$240),"FOLHA DE PESSOAL",IF(Q572='Tabelas auxiliares'!$A$240,"CUSTEIO",IF(Q572='Tabelas auxiliares'!$A$239,"INVESTIMENTO","ERRO - VERIFICAR"))))</f>
        <v/>
      </c>
      <c r="S572" s="47"/>
    </row>
    <row r="573" spans="17:19" x14ac:dyDescent="0.25">
      <c r="Q573" s="33" t="str">
        <f t="shared" si="8"/>
        <v/>
      </c>
      <c r="R573" s="33" t="str">
        <f>IF(M573="","",IF(AND(M573&lt;&gt;'Tabelas auxiliares'!$B$239,M573&lt;&gt;'Tabelas auxiliares'!$B$240,M573&lt;&gt;'Tabelas auxiliares'!$C$239,M573&lt;&gt;'Tabelas auxiliares'!$C$240),"FOLHA DE PESSOAL",IF(Q573='Tabelas auxiliares'!$A$240,"CUSTEIO",IF(Q573='Tabelas auxiliares'!$A$239,"INVESTIMENTO","ERRO - VERIFICAR"))))</f>
        <v/>
      </c>
      <c r="S573" s="47"/>
    </row>
    <row r="574" spans="17:19" x14ac:dyDescent="0.25">
      <c r="Q574" s="33" t="str">
        <f t="shared" si="8"/>
        <v/>
      </c>
      <c r="R574" s="33" t="str">
        <f>IF(M574="","",IF(AND(M574&lt;&gt;'Tabelas auxiliares'!$B$239,M574&lt;&gt;'Tabelas auxiliares'!$B$240,M574&lt;&gt;'Tabelas auxiliares'!$C$239,M574&lt;&gt;'Tabelas auxiliares'!$C$240),"FOLHA DE PESSOAL",IF(Q574='Tabelas auxiliares'!$A$240,"CUSTEIO",IF(Q574='Tabelas auxiliares'!$A$239,"INVESTIMENTO","ERRO - VERIFICAR"))))</f>
        <v/>
      </c>
      <c r="S574" s="47"/>
    </row>
    <row r="575" spans="17:19" x14ac:dyDescent="0.25">
      <c r="Q575" s="33" t="str">
        <f t="shared" si="8"/>
        <v/>
      </c>
      <c r="R575" s="33" t="str">
        <f>IF(M575="","",IF(AND(M575&lt;&gt;'Tabelas auxiliares'!$B$239,M575&lt;&gt;'Tabelas auxiliares'!$B$240,M575&lt;&gt;'Tabelas auxiliares'!$C$239,M575&lt;&gt;'Tabelas auxiliares'!$C$240),"FOLHA DE PESSOAL",IF(Q575='Tabelas auxiliares'!$A$240,"CUSTEIO",IF(Q575='Tabelas auxiliares'!$A$239,"INVESTIMENTO","ERRO - VERIFICAR"))))</f>
        <v/>
      </c>
      <c r="S575" s="47"/>
    </row>
    <row r="576" spans="17:19" x14ac:dyDescent="0.25">
      <c r="Q576" s="33" t="str">
        <f t="shared" si="8"/>
        <v/>
      </c>
      <c r="R576" s="33" t="str">
        <f>IF(M576="","",IF(AND(M576&lt;&gt;'Tabelas auxiliares'!$B$239,M576&lt;&gt;'Tabelas auxiliares'!$B$240,M576&lt;&gt;'Tabelas auxiliares'!$C$239,M576&lt;&gt;'Tabelas auxiliares'!$C$240),"FOLHA DE PESSOAL",IF(Q576='Tabelas auxiliares'!$A$240,"CUSTEIO",IF(Q576='Tabelas auxiliares'!$A$239,"INVESTIMENTO","ERRO - VERIFICAR"))))</f>
        <v/>
      </c>
      <c r="S576" s="47"/>
    </row>
    <row r="577" spans="17:19" x14ac:dyDescent="0.25">
      <c r="Q577" s="33" t="str">
        <f t="shared" si="8"/>
        <v/>
      </c>
      <c r="R577" s="33" t="str">
        <f>IF(M577="","",IF(AND(M577&lt;&gt;'Tabelas auxiliares'!$B$239,M577&lt;&gt;'Tabelas auxiliares'!$B$240,M577&lt;&gt;'Tabelas auxiliares'!$C$239,M577&lt;&gt;'Tabelas auxiliares'!$C$240),"FOLHA DE PESSOAL",IF(Q577='Tabelas auxiliares'!$A$240,"CUSTEIO",IF(Q577='Tabelas auxiliares'!$A$239,"INVESTIMENTO","ERRO - VERIFICAR"))))</f>
        <v/>
      </c>
      <c r="S577" s="47"/>
    </row>
    <row r="578" spans="17:19" x14ac:dyDescent="0.25">
      <c r="Q578" s="33" t="str">
        <f t="shared" si="8"/>
        <v/>
      </c>
      <c r="R578" s="33" t="str">
        <f>IF(M578="","",IF(AND(M578&lt;&gt;'Tabelas auxiliares'!$B$239,M578&lt;&gt;'Tabelas auxiliares'!$B$240,M578&lt;&gt;'Tabelas auxiliares'!$C$239,M578&lt;&gt;'Tabelas auxiliares'!$C$240),"FOLHA DE PESSOAL",IF(Q578='Tabelas auxiliares'!$A$240,"CUSTEIO",IF(Q578='Tabelas auxiliares'!$A$239,"INVESTIMENTO","ERRO - VERIFICAR"))))</f>
        <v/>
      </c>
      <c r="S578" s="47"/>
    </row>
    <row r="579" spans="17:19" x14ac:dyDescent="0.25">
      <c r="Q579" s="33" t="str">
        <f t="shared" si="8"/>
        <v/>
      </c>
      <c r="R579" s="33" t="str">
        <f>IF(M579="","",IF(AND(M579&lt;&gt;'Tabelas auxiliares'!$B$239,M579&lt;&gt;'Tabelas auxiliares'!$B$240,M579&lt;&gt;'Tabelas auxiliares'!$C$239,M579&lt;&gt;'Tabelas auxiliares'!$C$240),"FOLHA DE PESSOAL",IF(Q579='Tabelas auxiliares'!$A$240,"CUSTEIO",IF(Q579='Tabelas auxiliares'!$A$239,"INVESTIMENTO","ERRO - VERIFICAR"))))</f>
        <v/>
      </c>
      <c r="S579" s="47"/>
    </row>
    <row r="580" spans="17:19" x14ac:dyDescent="0.25">
      <c r="Q580" s="33" t="str">
        <f t="shared" si="8"/>
        <v/>
      </c>
      <c r="R580" s="33" t="str">
        <f>IF(M580="","",IF(AND(M580&lt;&gt;'Tabelas auxiliares'!$B$239,M580&lt;&gt;'Tabelas auxiliares'!$B$240,M580&lt;&gt;'Tabelas auxiliares'!$C$239,M580&lt;&gt;'Tabelas auxiliares'!$C$240),"FOLHA DE PESSOAL",IF(Q580='Tabelas auxiliares'!$A$240,"CUSTEIO",IF(Q580='Tabelas auxiliares'!$A$239,"INVESTIMENTO","ERRO - VERIFICAR"))))</f>
        <v/>
      </c>
      <c r="S580" s="47"/>
    </row>
    <row r="581" spans="17:19" x14ac:dyDescent="0.25">
      <c r="Q581" s="33" t="str">
        <f t="shared" ref="Q581:Q644" si="9">LEFT(O581,1)</f>
        <v/>
      </c>
      <c r="R581" s="33" t="str">
        <f>IF(M581="","",IF(AND(M581&lt;&gt;'Tabelas auxiliares'!$B$239,M581&lt;&gt;'Tabelas auxiliares'!$B$240,M581&lt;&gt;'Tabelas auxiliares'!$C$239,M581&lt;&gt;'Tabelas auxiliares'!$C$240),"FOLHA DE PESSOAL",IF(Q581='Tabelas auxiliares'!$A$240,"CUSTEIO",IF(Q581='Tabelas auxiliares'!$A$239,"INVESTIMENTO","ERRO - VERIFICAR"))))</f>
        <v/>
      </c>
      <c r="S581" s="47"/>
    </row>
    <row r="582" spans="17:19" x14ac:dyDescent="0.25">
      <c r="Q582" s="33" t="str">
        <f t="shared" si="9"/>
        <v/>
      </c>
      <c r="R582" s="33" t="str">
        <f>IF(M582="","",IF(AND(M582&lt;&gt;'Tabelas auxiliares'!$B$239,M582&lt;&gt;'Tabelas auxiliares'!$B$240,M582&lt;&gt;'Tabelas auxiliares'!$C$239,M582&lt;&gt;'Tabelas auxiliares'!$C$240),"FOLHA DE PESSOAL",IF(Q582='Tabelas auxiliares'!$A$240,"CUSTEIO",IF(Q582='Tabelas auxiliares'!$A$239,"INVESTIMENTO","ERRO - VERIFICAR"))))</f>
        <v/>
      </c>
      <c r="S582" s="47"/>
    </row>
    <row r="583" spans="17:19" x14ac:dyDescent="0.25">
      <c r="Q583" s="33" t="str">
        <f t="shared" si="9"/>
        <v/>
      </c>
      <c r="R583" s="33" t="str">
        <f>IF(M583="","",IF(AND(M583&lt;&gt;'Tabelas auxiliares'!$B$239,M583&lt;&gt;'Tabelas auxiliares'!$B$240,M583&lt;&gt;'Tabelas auxiliares'!$C$239,M583&lt;&gt;'Tabelas auxiliares'!$C$240),"FOLHA DE PESSOAL",IF(Q583='Tabelas auxiliares'!$A$240,"CUSTEIO",IF(Q583='Tabelas auxiliares'!$A$239,"INVESTIMENTO","ERRO - VERIFICAR"))))</f>
        <v/>
      </c>
      <c r="S583" s="47"/>
    </row>
    <row r="584" spans="17:19" x14ac:dyDescent="0.25">
      <c r="Q584" s="33" t="str">
        <f t="shared" si="9"/>
        <v/>
      </c>
      <c r="R584" s="33" t="str">
        <f>IF(M584="","",IF(AND(M584&lt;&gt;'Tabelas auxiliares'!$B$239,M584&lt;&gt;'Tabelas auxiliares'!$B$240,M584&lt;&gt;'Tabelas auxiliares'!$C$239,M584&lt;&gt;'Tabelas auxiliares'!$C$240),"FOLHA DE PESSOAL",IF(Q584='Tabelas auxiliares'!$A$240,"CUSTEIO",IF(Q584='Tabelas auxiliares'!$A$239,"INVESTIMENTO","ERRO - VERIFICAR"))))</f>
        <v/>
      </c>
      <c r="S584" s="47"/>
    </row>
    <row r="585" spans="17:19" x14ac:dyDescent="0.25">
      <c r="Q585" s="33" t="str">
        <f t="shared" si="9"/>
        <v/>
      </c>
      <c r="R585" s="33" t="str">
        <f>IF(M585="","",IF(AND(M585&lt;&gt;'Tabelas auxiliares'!$B$239,M585&lt;&gt;'Tabelas auxiliares'!$B$240,M585&lt;&gt;'Tabelas auxiliares'!$C$239,M585&lt;&gt;'Tabelas auxiliares'!$C$240),"FOLHA DE PESSOAL",IF(Q585='Tabelas auxiliares'!$A$240,"CUSTEIO",IF(Q585='Tabelas auxiliares'!$A$239,"INVESTIMENTO","ERRO - VERIFICAR"))))</f>
        <v/>
      </c>
      <c r="S585" s="47"/>
    </row>
    <row r="586" spans="17:19" x14ac:dyDescent="0.25">
      <c r="Q586" s="33" t="str">
        <f t="shared" si="9"/>
        <v/>
      </c>
      <c r="R586" s="33" t="str">
        <f>IF(M586="","",IF(AND(M586&lt;&gt;'Tabelas auxiliares'!$B$239,M586&lt;&gt;'Tabelas auxiliares'!$B$240,M586&lt;&gt;'Tabelas auxiliares'!$C$239,M586&lt;&gt;'Tabelas auxiliares'!$C$240),"FOLHA DE PESSOAL",IF(Q586='Tabelas auxiliares'!$A$240,"CUSTEIO",IF(Q586='Tabelas auxiliares'!$A$239,"INVESTIMENTO","ERRO - VERIFICAR"))))</f>
        <v/>
      </c>
      <c r="S586" s="47"/>
    </row>
    <row r="587" spans="17:19" x14ac:dyDescent="0.25">
      <c r="Q587" s="33" t="str">
        <f t="shared" si="9"/>
        <v/>
      </c>
      <c r="R587" s="33" t="str">
        <f>IF(M587="","",IF(AND(M587&lt;&gt;'Tabelas auxiliares'!$B$239,M587&lt;&gt;'Tabelas auxiliares'!$B$240,M587&lt;&gt;'Tabelas auxiliares'!$C$239,M587&lt;&gt;'Tabelas auxiliares'!$C$240),"FOLHA DE PESSOAL",IF(Q587='Tabelas auxiliares'!$A$240,"CUSTEIO",IF(Q587='Tabelas auxiliares'!$A$239,"INVESTIMENTO","ERRO - VERIFICAR"))))</f>
        <v/>
      </c>
      <c r="S587" s="47"/>
    </row>
    <row r="588" spans="17:19" x14ac:dyDescent="0.25">
      <c r="Q588" s="33" t="str">
        <f t="shared" si="9"/>
        <v/>
      </c>
      <c r="R588" s="33" t="str">
        <f>IF(M588="","",IF(AND(M588&lt;&gt;'Tabelas auxiliares'!$B$239,M588&lt;&gt;'Tabelas auxiliares'!$B$240,M588&lt;&gt;'Tabelas auxiliares'!$C$239,M588&lt;&gt;'Tabelas auxiliares'!$C$240),"FOLHA DE PESSOAL",IF(Q588='Tabelas auxiliares'!$A$240,"CUSTEIO",IF(Q588='Tabelas auxiliares'!$A$239,"INVESTIMENTO","ERRO - VERIFICAR"))))</f>
        <v/>
      </c>
      <c r="S588" s="47"/>
    </row>
    <row r="589" spans="17:19" x14ac:dyDescent="0.25">
      <c r="Q589" s="33" t="str">
        <f t="shared" si="9"/>
        <v/>
      </c>
      <c r="R589" s="33" t="str">
        <f>IF(M589="","",IF(AND(M589&lt;&gt;'Tabelas auxiliares'!$B$239,M589&lt;&gt;'Tabelas auxiliares'!$B$240,M589&lt;&gt;'Tabelas auxiliares'!$C$239,M589&lt;&gt;'Tabelas auxiliares'!$C$240),"FOLHA DE PESSOAL",IF(Q589='Tabelas auxiliares'!$A$240,"CUSTEIO",IF(Q589='Tabelas auxiliares'!$A$239,"INVESTIMENTO","ERRO - VERIFICAR"))))</f>
        <v/>
      </c>
      <c r="S589" s="47"/>
    </row>
    <row r="590" spans="17:19" x14ac:dyDescent="0.25">
      <c r="Q590" s="33" t="str">
        <f t="shared" si="9"/>
        <v/>
      </c>
      <c r="R590" s="33" t="str">
        <f>IF(M590="","",IF(AND(M590&lt;&gt;'Tabelas auxiliares'!$B$239,M590&lt;&gt;'Tabelas auxiliares'!$B$240,M590&lt;&gt;'Tabelas auxiliares'!$C$239,M590&lt;&gt;'Tabelas auxiliares'!$C$240),"FOLHA DE PESSOAL",IF(Q590='Tabelas auxiliares'!$A$240,"CUSTEIO",IF(Q590='Tabelas auxiliares'!$A$239,"INVESTIMENTO","ERRO - VERIFICAR"))))</f>
        <v/>
      </c>
      <c r="S590" s="47"/>
    </row>
    <row r="591" spans="17:19" x14ac:dyDescent="0.25">
      <c r="Q591" s="33" t="str">
        <f t="shared" si="9"/>
        <v/>
      </c>
      <c r="R591" s="33" t="str">
        <f>IF(M591="","",IF(AND(M591&lt;&gt;'Tabelas auxiliares'!$B$239,M591&lt;&gt;'Tabelas auxiliares'!$B$240,M591&lt;&gt;'Tabelas auxiliares'!$C$239,M591&lt;&gt;'Tabelas auxiliares'!$C$240),"FOLHA DE PESSOAL",IF(Q591='Tabelas auxiliares'!$A$240,"CUSTEIO",IF(Q591='Tabelas auxiliares'!$A$239,"INVESTIMENTO","ERRO - VERIFICAR"))))</f>
        <v/>
      </c>
      <c r="S591" s="47"/>
    </row>
    <row r="592" spans="17:19" x14ac:dyDescent="0.25">
      <c r="Q592" s="33" t="str">
        <f t="shared" si="9"/>
        <v/>
      </c>
      <c r="R592" s="33" t="str">
        <f>IF(M592="","",IF(AND(M592&lt;&gt;'Tabelas auxiliares'!$B$239,M592&lt;&gt;'Tabelas auxiliares'!$B$240,M592&lt;&gt;'Tabelas auxiliares'!$C$239,M592&lt;&gt;'Tabelas auxiliares'!$C$240),"FOLHA DE PESSOAL",IF(Q592='Tabelas auxiliares'!$A$240,"CUSTEIO",IF(Q592='Tabelas auxiliares'!$A$239,"INVESTIMENTO","ERRO - VERIFICAR"))))</f>
        <v/>
      </c>
      <c r="S592" s="47"/>
    </row>
    <row r="593" spans="17:19" x14ac:dyDescent="0.25">
      <c r="Q593" s="33" t="str">
        <f t="shared" si="9"/>
        <v/>
      </c>
      <c r="R593" s="33" t="str">
        <f>IF(M593="","",IF(AND(M593&lt;&gt;'Tabelas auxiliares'!$B$239,M593&lt;&gt;'Tabelas auxiliares'!$B$240,M593&lt;&gt;'Tabelas auxiliares'!$C$239,M593&lt;&gt;'Tabelas auxiliares'!$C$240),"FOLHA DE PESSOAL",IF(Q593='Tabelas auxiliares'!$A$240,"CUSTEIO",IF(Q593='Tabelas auxiliares'!$A$239,"INVESTIMENTO","ERRO - VERIFICAR"))))</f>
        <v/>
      </c>
      <c r="S593" s="47"/>
    </row>
    <row r="594" spans="17:19" x14ac:dyDescent="0.25">
      <c r="Q594" s="33" t="str">
        <f t="shared" si="9"/>
        <v/>
      </c>
      <c r="R594" s="33" t="str">
        <f>IF(M594="","",IF(AND(M594&lt;&gt;'Tabelas auxiliares'!$B$239,M594&lt;&gt;'Tabelas auxiliares'!$B$240,M594&lt;&gt;'Tabelas auxiliares'!$C$239,M594&lt;&gt;'Tabelas auxiliares'!$C$240),"FOLHA DE PESSOAL",IF(Q594='Tabelas auxiliares'!$A$240,"CUSTEIO",IF(Q594='Tabelas auxiliares'!$A$239,"INVESTIMENTO","ERRO - VERIFICAR"))))</f>
        <v/>
      </c>
      <c r="S594" s="47"/>
    </row>
    <row r="595" spans="17:19" x14ac:dyDescent="0.25">
      <c r="Q595" s="33" t="str">
        <f t="shared" si="9"/>
        <v/>
      </c>
      <c r="R595" s="33" t="str">
        <f>IF(M595="","",IF(AND(M595&lt;&gt;'Tabelas auxiliares'!$B$239,M595&lt;&gt;'Tabelas auxiliares'!$B$240,M595&lt;&gt;'Tabelas auxiliares'!$C$239,M595&lt;&gt;'Tabelas auxiliares'!$C$240),"FOLHA DE PESSOAL",IF(Q595='Tabelas auxiliares'!$A$240,"CUSTEIO",IF(Q595='Tabelas auxiliares'!$A$239,"INVESTIMENTO","ERRO - VERIFICAR"))))</f>
        <v/>
      </c>
      <c r="S595" s="47"/>
    </row>
    <row r="596" spans="17:19" x14ac:dyDescent="0.25">
      <c r="Q596" s="33" t="str">
        <f t="shared" si="9"/>
        <v/>
      </c>
      <c r="R596" s="33" t="str">
        <f>IF(M596="","",IF(AND(M596&lt;&gt;'Tabelas auxiliares'!$B$239,M596&lt;&gt;'Tabelas auxiliares'!$B$240,M596&lt;&gt;'Tabelas auxiliares'!$C$239,M596&lt;&gt;'Tabelas auxiliares'!$C$240),"FOLHA DE PESSOAL",IF(Q596='Tabelas auxiliares'!$A$240,"CUSTEIO",IF(Q596='Tabelas auxiliares'!$A$239,"INVESTIMENTO","ERRO - VERIFICAR"))))</f>
        <v/>
      </c>
      <c r="S596" s="47"/>
    </row>
    <row r="597" spans="17:19" x14ac:dyDescent="0.25">
      <c r="Q597" s="33" t="str">
        <f t="shared" si="9"/>
        <v/>
      </c>
      <c r="R597" s="33" t="str">
        <f>IF(M597="","",IF(AND(M597&lt;&gt;'Tabelas auxiliares'!$B$239,M597&lt;&gt;'Tabelas auxiliares'!$B$240,M597&lt;&gt;'Tabelas auxiliares'!$C$239,M597&lt;&gt;'Tabelas auxiliares'!$C$240),"FOLHA DE PESSOAL",IF(Q597='Tabelas auxiliares'!$A$240,"CUSTEIO",IF(Q597='Tabelas auxiliares'!$A$239,"INVESTIMENTO","ERRO - VERIFICAR"))))</f>
        <v/>
      </c>
      <c r="S597" s="47"/>
    </row>
    <row r="598" spans="17:19" x14ac:dyDescent="0.25">
      <c r="Q598" s="33" t="str">
        <f t="shared" si="9"/>
        <v/>
      </c>
      <c r="R598" s="33" t="str">
        <f>IF(M598="","",IF(AND(M598&lt;&gt;'Tabelas auxiliares'!$B$239,M598&lt;&gt;'Tabelas auxiliares'!$B$240,M598&lt;&gt;'Tabelas auxiliares'!$C$239,M598&lt;&gt;'Tabelas auxiliares'!$C$240),"FOLHA DE PESSOAL",IF(Q598='Tabelas auxiliares'!$A$240,"CUSTEIO",IF(Q598='Tabelas auxiliares'!$A$239,"INVESTIMENTO","ERRO - VERIFICAR"))))</f>
        <v/>
      </c>
      <c r="S598" s="47"/>
    </row>
    <row r="599" spans="17:19" x14ac:dyDescent="0.25">
      <c r="Q599" s="33" t="str">
        <f t="shared" si="9"/>
        <v/>
      </c>
      <c r="R599" s="33" t="str">
        <f>IF(M599="","",IF(AND(M599&lt;&gt;'Tabelas auxiliares'!$B$239,M599&lt;&gt;'Tabelas auxiliares'!$B$240,M599&lt;&gt;'Tabelas auxiliares'!$C$239,M599&lt;&gt;'Tabelas auxiliares'!$C$240),"FOLHA DE PESSOAL",IF(Q599='Tabelas auxiliares'!$A$240,"CUSTEIO",IF(Q599='Tabelas auxiliares'!$A$239,"INVESTIMENTO","ERRO - VERIFICAR"))))</f>
        <v/>
      </c>
      <c r="S599" s="47"/>
    </row>
    <row r="600" spans="17:19" x14ac:dyDescent="0.25">
      <c r="Q600" s="33" t="str">
        <f t="shared" si="9"/>
        <v/>
      </c>
      <c r="R600" s="33" t="str">
        <f>IF(M600="","",IF(AND(M600&lt;&gt;'Tabelas auxiliares'!$B$239,M600&lt;&gt;'Tabelas auxiliares'!$B$240,M600&lt;&gt;'Tabelas auxiliares'!$C$239,M600&lt;&gt;'Tabelas auxiliares'!$C$240),"FOLHA DE PESSOAL",IF(Q600='Tabelas auxiliares'!$A$240,"CUSTEIO",IF(Q600='Tabelas auxiliares'!$A$239,"INVESTIMENTO","ERRO - VERIFICAR"))))</f>
        <v/>
      </c>
      <c r="S600" s="47"/>
    </row>
    <row r="601" spans="17:19" x14ac:dyDescent="0.25">
      <c r="Q601" s="33" t="str">
        <f t="shared" si="9"/>
        <v/>
      </c>
      <c r="R601" s="33" t="str">
        <f>IF(M601="","",IF(AND(M601&lt;&gt;'Tabelas auxiliares'!$B$239,M601&lt;&gt;'Tabelas auxiliares'!$B$240,M601&lt;&gt;'Tabelas auxiliares'!$C$239,M601&lt;&gt;'Tabelas auxiliares'!$C$240),"FOLHA DE PESSOAL",IF(Q601='Tabelas auxiliares'!$A$240,"CUSTEIO",IF(Q601='Tabelas auxiliares'!$A$239,"INVESTIMENTO","ERRO - VERIFICAR"))))</f>
        <v/>
      </c>
      <c r="S601" s="47"/>
    </row>
    <row r="602" spans="17:19" x14ac:dyDescent="0.25">
      <c r="Q602" s="33" t="str">
        <f t="shared" si="9"/>
        <v/>
      </c>
      <c r="R602" s="33" t="str">
        <f>IF(M602="","",IF(AND(M602&lt;&gt;'Tabelas auxiliares'!$B$239,M602&lt;&gt;'Tabelas auxiliares'!$B$240,M602&lt;&gt;'Tabelas auxiliares'!$C$239,M602&lt;&gt;'Tabelas auxiliares'!$C$240),"FOLHA DE PESSOAL",IF(Q602='Tabelas auxiliares'!$A$240,"CUSTEIO",IF(Q602='Tabelas auxiliares'!$A$239,"INVESTIMENTO","ERRO - VERIFICAR"))))</f>
        <v/>
      </c>
      <c r="S602" s="47"/>
    </row>
    <row r="603" spans="17:19" x14ac:dyDescent="0.25">
      <c r="Q603" s="33" t="str">
        <f t="shared" si="9"/>
        <v/>
      </c>
      <c r="R603" s="33" t="str">
        <f>IF(M603="","",IF(AND(M603&lt;&gt;'Tabelas auxiliares'!$B$239,M603&lt;&gt;'Tabelas auxiliares'!$B$240,M603&lt;&gt;'Tabelas auxiliares'!$C$239,M603&lt;&gt;'Tabelas auxiliares'!$C$240),"FOLHA DE PESSOAL",IF(Q603='Tabelas auxiliares'!$A$240,"CUSTEIO",IF(Q603='Tabelas auxiliares'!$A$239,"INVESTIMENTO","ERRO - VERIFICAR"))))</f>
        <v/>
      </c>
      <c r="S603" s="47"/>
    </row>
    <row r="604" spans="17:19" x14ac:dyDescent="0.25">
      <c r="Q604" s="33" t="str">
        <f t="shared" si="9"/>
        <v/>
      </c>
      <c r="R604" s="33" t="str">
        <f>IF(M604="","",IF(AND(M604&lt;&gt;'Tabelas auxiliares'!$B$239,M604&lt;&gt;'Tabelas auxiliares'!$B$240,M604&lt;&gt;'Tabelas auxiliares'!$C$239,M604&lt;&gt;'Tabelas auxiliares'!$C$240),"FOLHA DE PESSOAL",IF(Q604='Tabelas auxiliares'!$A$240,"CUSTEIO",IF(Q604='Tabelas auxiliares'!$A$239,"INVESTIMENTO","ERRO - VERIFICAR"))))</f>
        <v/>
      </c>
      <c r="S604" s="47"/>
    </row>
    <row r="605" spans="17:19" x14ac:dyDescent="0.25">
      <c r="Q605" s="33" t="str">
        <f t="shared" si="9"/>
        <v/>
      </c>
      <c r="R605" s="33" t="str">
        <f>IF(M605="","",IF(AND(M605&lt;&gt;'Tabelas auxiliares'!$B$239,M605&lt;&gt;'Tabelas auxiliares'!$B$240,M605&lt;&gt;'Tabelas auxiliares'!$C$239,M605&lt;&gt;'Tabelas auxiliares'!$C$240),"FOLHA DE PESSOAL",IF(Q605='Tabelas auxiliares'!$A$240,"CUSTEIO",IF(Q605='Tabelas auxiliares'!$A$239,"INVESTIMENTO","ERRO - VERIFICAR"))))</f>
        <v/>
      </c>
      <c r="S605" s="47"/>
    </row>
    <row r="606" spans="17:19" x14ac:dyDescent="0.25">
      <c r="Q606" s="33" t="str">
        <f t="shared" si="9"/>
        <v/>
      </c>
      <c r="R606" s="33" t="str">
        <f>IF(M606="","",IF(AND(M606&lt;&gt;'Tabelas auxiliares'!$B$239,M606&lt;&gt;'Tabelas auxiliares'!$B$240,M606&lt;&gt;'Tabelas auxiliares'!$C$239,M606&lt;&gt;'Tabelas auxiliares'!$C$240),"FOLHA DE PESSOAL",IF(Q606='Tabelas auxiliares'!$A$240,"CUSTEIO",IF(Q606='Tabelas auxiliares'!$A$239,"INVESTIMENTO","ERRO - VERIFICAR"))))</f>
        <v/>
      </c>
      <c r="S606" s="47"/>
    </row>
    <row r="607" spans="17:19" x14ac:dyDescent="0.25">
      <c r="Q607" s="33" t="str">
        <f t="shared" si="9"/>
        <v/>
      </c>
      <c r="R607" s="33" t="str">
        <f>IF(M607="","",IF(AND(M607&lt;&gt;'Tabelas auxiliares'!$B$239,M607&lt;&gt;'Tabelas auxiliares'!$B$240,M607&lt;&gt;'Tabelas auxiliares'!$C$239,M607&lt;&gt;'Tabelas auxiliares'!$C$240),"FOLHA DE PESSOAL",IF(Q607='Tabelas auxiliares'!$A$240,"CUSTEIO",IF(Q607='Tabelas auxiliares'!$A$239,"INVESTIMENTO","ERRO - VERIFICAR"))))</f>
        <v/>
      </c>
      <c r="S607" s="47"/>
    </row>
    <row r="608" spans="17:19" x14ac:dyDescent="0.25">
      <c r="Q608" s="33" t="str">
        <f t="shared" si="9"/>
        <v/>
      </c>
      <c r="R608" s="33" t="str">
        <f>IF(M608="","",IF(AND(M608&lt;&gt;'Tabelas auxiliares'!$B$239,M608&lt;&gt;'Tabelas auxiliares'!$B$240,M608&lt;&gt;'Tabelas auxiliares'!$C$239,M608&lt;&gt;'Tabelas auxiliares'!$C$240),"FOLHA DE PESSOAL",IF(Q608='Tabelas auxiliares'!$A$240,"CUSTEIO",IF(Q608='Tabelas auxiliares'!$A$239,"INVESTIMENTO","ERRO - VERIFICAR"))))</f>
        <v/>
      </c>
      <c r="S608" s="47"/>
    </row>
    <row r="609" spans="17:19" x14ac:dyDescent="0.25">
      <c r="Q609" s="33" t="str">
        <f t="shared" si="9"/>
        <v/>
      </c>
      <c r="R609" s="33" t="str">
        <f>IF(M609="","",IF(AND(M609&lt;&gt;'Tabelas auxiliares'!$B$239,M609&lt;&gt;'Tabelas auxiliares'!$B$240,M609&lt;&gt;'Tabelas auxiliares'!$C$239,M609&lt;&gt;'Tabelas auxiliares'!$C$240),"FOLHA DE PESSOAL",IF(Q609='Tabelas auxiliares'!$A$240,"CUSTEIO",IF(Q609='Tabelas auxiliares'!$A$239,"INVESTIMENTO","ERRO - VERIFICAR"))))</f>
        <v/>
      </c>
      <c r="S609" s="47"/>
    </row>
    <row r="610" spans="17:19" x14ac:dyDescent="0.25">
      <c r="Q610" s="33" t="str">
        <f t="shared" si="9"/>
        <v/>
      </c>
      <c r="R610" s="33" t="str">
        <f>IF(M610="","",IF(AND(M610&lt;&gt;'Tabelas auxiliares'!$B$239,M610&lt;&gt;'Tabelas auxiliares'!$B$240,M610&lt;&gt;'Tabelas auxiliares'!$C$239,M610&lt;&gt;'Tabelas auxiliares'!$C$240),"FOLHA DE PESSOAL",IF(Q610='Tabelas auxiliares'!$A$240,"CUSTEIO",IF(Q610='Tabelas auxiliares'!$A$239,"INVESTIMENTO","ERRO - VERIFICAR"))))</f>
        <v/>
      </c>
      <c r="S610" s="47"/>
    </row>
    <row r="611" spans="17:19" x14ac:dyDescent="0.25">
      <c r="Q611" s="33" t="str">
        <f t="shared" si="9"/>
        <v/>
      </c>
      <c r="R611" s="33" t="str">
        <f>IF(M611="","",IF(AND(M611&lt;&gt;'Tabelas auxiliares'!$B$239,M611&lt;&gt;'Tabelas auxiliares'!$B$240,M611&lt;&gt;'Tabelas auxiliares'!$C$239,M611&lt;&gt;'Tabelas auxiliares'!$C$240),"FOLHA DE PESSOAL",IF(Q611='Tabelas auxiliares'!$A$240,"CUSTEIO",IF(Q611='Tabelas auxiliares'!$A$239,"INVESTIMENTO","ERRO - VERIFICAR"))))</f>
        <v/>
      </c>
      <c r="S611" s="47"/>
    </row>
    <row r="612" spans="17:19" x14ac:dyDescent="0.25">
      <c r="Q612" s="33" t="str">
        <f t="shared" si="9"/>
        <v/>
      </c>
      <c r="R612" s="33" t="str">
        <f>IF(M612="","",IF(AND(M612&lt;&gt;'Tabelas auxiliares'!$B$239,M612&lt;&gt;'Tabelas auxiliares'!$B$240,M612&lt;&gt;'Tabelas auxiliares'!$C$239,M612&lt;&gt;'Tabelas auxiliares'!$C$240),"FOLHA DE PESSOAL",IF(Q612='Tabelas auxiliares'!$A$240,"CUSTEIO",IF(Q612='Tabelas auxiliares'!$A$239,"INVESTIMENTO","ERRO - VERIFICAR"))))</f>
        <v/>
      </c>
      <c r="S612" s="47"/>
    </row>
    <row r="613" spans="17:19" x14ac:dyDescent="0.25">
      <c r="Q613" s="33" t="str">
        <f t="shared" si="9"/>
        <v/>
      </c>
      <c r="R613" s="33" t="str">
        <f>IF(M613="","",IF(AND(M613&lt;&gt;'Tabelas auxiliares'!$B$239,M613&lt;&gt;'Tabelas auxiliares'!$B$240,M613&lt;&gt;'Tabelas auxiliares'!$C$239,M613&lt;&gt;'Tabelas auxiliares'!$C$240),"FOLHA DE PESSOAL",IF(Q613='Tabelas auxiliares'!$A$240,"CUSTEIO",IF(Q613='Tabelas auxiliares'!$A$239,"INVESTIMENTO","ERRO - VERIFICAR"))))</f>
        <v/>
      </c>
      <c r="S613" s="47"/>
    </row>
    <row r="614" spans="17:19" x14ac:dyDescent="0.25">
      <c r="Q614" s="33" t="str">
        <f t="shared" si="9"/>
        <v/>
      </c>
      <c r="R614" s="33" t="str">
        <f>IF(M614="","",IF(AND(M614&lt;&gt;'Tabelas auxiliares'!$B$239,M614&lt;&gt;'Tabelas auxiliares'!$B$240,M614&lt;&gt;'Tabelas auxiliares'!$C$239,M614&lt;&gt;'Tabelas auxiliares'!$C$240),"FOLHA DE PESSOAL",IF(Q614='Tabelas auxiliares'!$A$240,"CUSTEIO",IF(Q614='Tabelas auxiliares'!$A$239,"INVESTIMENTO","ERRO - VERIFICAR"))))</f>
        <v/>
      </c>
      <c r="S614" s="47"/>
    </row>
    <row r="615" spans="17:19" x14ac:dyDescent="0.25">
      <c r="Q615" s="33" t="str">
        <f t="shared" si="9"/>
        <v/>
      </c>
      <c r="R615" s="33" t="str">
        <f>IF(M615="","",IF(AND(M615&lt;&gt;'Tabelas auxiliares'!$B$239,M615&lt;&gt;'Tabelas auxiliares'!$B$240,M615&lt;&gt;'Tabelas auxiliares'!$C$239,M615&lt;&gt;'Tabelas auxiliares'!$C$240),"FOLHA DE PESSOAL",IF(Q615='Tabelas auxiliares'!$A$240,"CUSTEIO",IF(Q615='Tabelas auxiliares'!$A$239,"INVESTIMENTO","ERRO - VERIFICAR"))))</f>
        <v/>
      </c>
      <c r="S615" s="47"/>
    </row>
    <row r="616" spans="17:19" x14ac:dyDescent="0.25">
      <c r="Q616" s="33" t="str">
        <f t="shared" si="9"/>
        <v/>
      </c>
      <c r="R616" s="33" t="str">
        <f>IF(M616="","",IF(AND(M616&lt;&gt;'Tabelas auxiliares'!$B$239,M616&lt;&gt;'Tabelas auxiliares'!$B$240,M616&lt;&gt;'Tabelas auxiliares'!$C$239,M616&lt;&gt;'Tabelas auxiliares'!$C$240),"FOLHA DE PESSOAL",IF(Q616='Tabelas auxiliares'!$A$240,"CUSTEIO",IF(Q616='Tabelas auxiliares'!$A$239,"INVESTIMENTO","ERRO - VERIFICAR"))))</f>
        <v/>
      </c>
      <c r="S616" s="47"/>
    </row>
    <row r="617" spans="17:19" x14ac:dyDescent="0.25">
      <c r="Q617" s="33" t="str">
        <f t="shared" si="9"/>
        <v/>
      </c>
      <c r="R617" s="33" t="str">
        <f>IF(M617="","",IF(AND(M617&lt;&gt;'Tabelas auxiliares'!$B$239,M617&lt;&gt;'Tabelas auxiliares'!$B$240,M617&lt;&gt;'Tabelas auxiliares'!$C$239,M617&lt;&gt;'Tabelas auxiliares'!$C$240),"FOLHA DE PESSOAL",IF(Q617='Tabelas auxiliares'!$A$240,"CUSTEIO",IF(Q617='Tabelas auxiliares'!$A$239,"INVESTIMENTO","ERRO - VERIFICAR"))))</f>
        <v/>
      </c>
      <c r="S617" s="47"/>
    </row>
    <row r="618" spans="17:19" x14ac:dyDescent="0.25">
      <c r="Q618" s="33" t="str">
        <f t="shared" si="9"/>
        <v/>
      </c>
      <c r="R618" s="33" t="str">
        <f>IF(M618="","",IF(AND(M618&lt;&gt;'Tabelas auxiliares'!$B$239,M618&lt;&gt;'Tabelas auxiliares'!$B$240,M618&lt;&gt;'Tabelas auxiliares'!$C$239,M618&lt;&gt;'Tabelas auxiliares'!$C$240),"FOLHA DE PESSOAL",IF(Q618='Tabelas auxiliares'!$A$240,"CUSTEIO",IF(Q618='Tabelas auxiliares'!$A$239,"INVESTIMENTO","ERRO - VERIFICAR"))))</f>
        <v/>
      </c>
      <c r="S618" s="47"/>
    </row>
    <row r="619" spans="17:19" x14ac:dyDescent="0.25">
      <c r="Q619" s="33" t="str">
        <f t="shared" si="9"/>
        <v/>
      </c>
      <c r="R619" s="33" t="str">
        <f>IF(M619="","",IF(AND(M619&lt;&gt;'Tabelas auxiliares'!$B$239,M619&lt;&gt;'Tabelas auxiliares'!$B$240,M619&lt;&gt;'Tabelas auxiliares'!$C$239,M619&lt;&gt;'Tabelas auxiliares'!$C$240),"FOLHA DE PESSOAL",IF(Q619='Tabelas auxiliares'!$A$240,"CUSTEIO",IF(Q619='Tabelas auxiliares'!$A$239,"INVESTIMENTO","ERRO - VERIFICAR"))))</f>
        <v/>
      </c>
      <c r="S619" s="47"/>
    </row>
    <row r="620" spans="17:19" x14ac:dyDescent="0.25">
      <c r="Q620" s="33" t="str">
        <f t="shared" si="9"/>
        <v/>
      </c>
      <c r="R620" s="33" t="str">
        <f>IF(M620="","",IF(AND(M620&lt;&gt;'Tabelas auxiliares'!$B$239,M620&lt;&gt;'Tabelas auxiliares'!$B$240,M620&lt;&gt;'Tabelas auxiliares'!$C$239,M620&lt;&gt;'Tabelas auxiliares'!$C$240),"FOLHA DE PESSOAL",IF(Q620='Tabelas auxiliares'!$A$240,"CUSTEIO",IF(Q620='Tabelas auxiliares'!$A$239,"INVESTIMENTO","ERRO - VERIFICAR"))))</f>
        <v/>
      </c>
      <c r="S620" s="47"/>
    </row>
    <row r="621" spans="17:19" x14ac:dyDescent="0.25">
      <c r="Q621" s="33" t="str">
        <f t="shared" si="9"/>
        <v/>
      </c>
      <c r="R621" s="33" t="str">
        <f>IF(M621="","",IF(AND(M621&lt;&gt;'Tabelas auxiliares'!$B$239,M621&lt;&gt;'Tabelas auxiliares'!$B$240,M621&lt;&gt;'Tabelas auxiliares'!$C$239,M621&lt;&gt;'Tabelas auxiliares'!$C$240),"FOLHA DE PESSOAL",IF(Q621='Tabelas auxiliares'!$A$240,"CUSTEIO",IF(Q621='Tabelas auxiliares'!$A$239,"INVESTIMENTO","ERRO - VERIFICAR"))))</f>
        <v/>
      </c>
      <c r="S621" s="47"/>
    </row>
    <row r="622" spans="17:19" x14ac:dyDescent="0.25">
      <c r="Q622" s="33" t="str">
        <f t="shared" si="9"/>
        <v/>
      </c>
      <c r="R622" s="33" t="str">
        <f>IF(M622="","",IF(AND(M622&lt;&gt;'Tabelas auxiliares'!$B$239,M622&lt;&gt;'Tabelas auxiliares'!$B$240,M622&lt;&gt;'Tabelas auxiliares'!$C$239,M622&lt;&gt;'Tabelas auxiliares'!$C$240),"FOLHA DE PESSOAL",IF(Q622='Tabelas auxiliares'!$A$240,"CUSTEIO",IF(Q622='Tabelas auxiliares'!$A$239,"INVESTIMENTO","ERRO - VERIFICAR"))))</f>
        <v/>
      </c>
      <c r="S622" s="47"/>
    </row>
    <row r="623" spans="17:19" x14ac:dyDescent="0.25">
      <c r="Q623" s="33" t="str">
        <f t="shared" si="9"/>
        <v/>
      </c>
      <c r="R623" s="33" t="str">
        <f>IF(M623="","",IF(AND(M623&lt;&gt;'Tabelas auxiliares'!$B$239,M623&lt;&gt;'Tabelas auxiliares'!$B$240,M623&lt;&gt;'Tabelas auxiliares'!$C$239,M623&lt;&gt;'Tabelas auxiliares'!$C$240),"FOLHA DE PESSOAL",IF(Q623='Tabelas auxiliares'!$A$240,"CUSTEIO",IF(Q623='Tabelas auxiliares'!$A$239,"INVESTIMENTO","ERRO - VERIFICAR"))))</f>
        <v/>
      </c>
      <c r="S623" s="47"/>
    </row>
    <row r="624" spans="17:19" x14ac:dyDescent="0.25">
      <c r="Q624" s="33" t="str">
        <f t="shared" si="9"/>
        <v/>
      </c>
      <c r="R624" s="33" t="str">
        <f>IF(M624="","",IF(AND(M624&lt;&gt;'Tabelas auxiliares'!$B$239,M624&lt;&gt;'Tabelas auxiliares'!$B$240,M624&lt;&gt;'Tabelas auxiliares'!$C$239,M624&lt;&gt;'Tabelas auxiliares'!$C$240),"FOLHA DE PESSOAL",IF(Q624='Tabelas auxiliares'!$A$240,"CUSTEIO",IF(Q624='Tabelas auxiliares'!$A$239,"INVESTIMENTO","ERRO - VERIFICAR"))))</f>
        <v/>
      </c>
      <c r="S624" s="47"/>
    </row>
    <row r="625" spans="17:19" x14ac:dyDescent="0.25">
      <c r="Q625" s="33" t="str">
        <f t="shared" si="9"/>
        <v/>
      </c>
      <c r="R625" s="33" t="str">
        <f>IF(M625="","",IF(AND(M625&lt;&gt;'Tabelas auxiliares'!$B$239,M625&lt;&gt;'Tabelas auxiliares'!$B$240,M625&lt;&gt;'Tabelas auxiliares'!$C$239,M625&lt;&gt;'Tabelas auxiliares'!$C$240),"FOLHA DE PESSOAL",IF(Q625='Tabelas auxiliares'!$A$240,"CUSTEIO",IF(Q625='Tabelas auxiliares'!$A$239,"INVESTIMENTO","ERRO - VERIFICAR"))))</f>
        <v/>
      </c>
      <c r="S625" s="47"/>
    </row>
    <row r="626" spans="17:19" x14ac:dyDescent="0.25">
      <c r="Q626" s="33" t="str">
        <f t="shared" si="9"/>
        <v/>
      </c>
      <c r="R626" s="33" t="str">
        <f>IF(M626="","",IF(AND(M626&lt;&gt;'Tabelas auxiliares'!$B$239,M626&lt;&gt;'Tabelas auxiliares'!$B$240,M626&lt;&gt;'Tabelas auxiliares'!$C$239,M626&lt;&gt;'Tabelas auxiliares'!$C$240),"FOLHA DE PESSOAL",IF(Q626='Tabelas auxiliares'!$A$240,"CUSTEIO",IF(Q626='Tabelas auxiliares'!$A$239,"INVESTIMENTO","ERRO - VERIFICAR"))))</f>
        <v/>
      </c>
      <c r="S626" s="47"/>
    </row>
    <row r="627" spans="17:19" x14ac:dyDescent="0.25">
      <c r="Q627" s="33" t="str">
        <f t="shared" si="9"/>
        <v/>
      </c>
      <c r="R627" s="33" t="str">
        <f>IF(M627="","",IF(AND(M627&lt;&gt;'Tabelas auxiliares'!$B$239,M627&lt;&gt;'Tabelas auxiliares'!$B$240,M627&lt;&gt;'Tabelas auxiliares'!$C$239,M627&lt;&gt;'Tabelas auxiliares'!$C$240),"FOLHA DE PESSOAL",IF(Q627='Tabelas auxiliares'!$A$240,"CUSTEIO",IF(Q627='Tabelas auxiliares'!$A$239,"INVESTIMENTO","ERRO - VERIFICAR"))))</f>
        <v/>
      </c>
      <c r="S627" s="47"/>
    </row>
    <row r="628" spans="17:19" x14ac:dyDescent="0.25">
      <c r="Q628" s="33" t="str">
        <f t="shared" si="9"/>
        <v/>
      </c>
      <c r="R628" s="33" t="str">
        <f>IF(M628="","",IF(AND(M628&lt;&gt;'Tabelas auxiliares'!$B$239,M628&lt;&gt;'Tabelas auxiliares'!$B$240,M628&lt;&gt;'Tabelas auxiliares'!$C$239,M628&lt;&gt;'Tabelas auxiliares'!$C$240),"FOLHA DE PESSOAL",IF(Q628='Tabelas auxiliares'!$A$240,"CUSTEIO",IF(Q628='Tabelas auxiliares'!$A$239,"INVESTIMENTO","ERRO - VERIFICAR"))))</f>
        <v/>
      </c>
      <c r="S628" s="47"/>
    </row>
    <row r="629" spans="17:19" x14ac:dyDescent="0.25">
      <c r="Q629" s="33" t="str">
        <f t="shared" si="9"/>
        <v/>
      </c>
      <c r="R629" s="33" t="str">
        <f>IF(M629="","",IF(AND(M629&lt;&gt;'Tabelas auxiliares'!$B$239,M629&lt;&gt;'Tabelas auxiliares'!$B$240,M629&lt;&gt;'Tabelas auxiliares'!$C$239,M629&lt;&gt;'Tabelas auxiliares'!$C$240),"FOLHA DE PESSOAL",IF(Q629='Tabelas auxiliares'!$A$240,"CUSTEIO",IF(Q629='Tabelas auxiliares'!$A$239,"INVESTIMENTO","ERRO - VERIFICAR"))))</f>
        <v/>
      </c>
      <c r="S629" s="47"/>
    </row>
    <row r="630" spans="17:19" x14ac:dyDescent="0.25">
      <c r="Q630" s="33" t="str">
        <f t="shared" si="9"/>
        <v/>
      </c>
      <c r="R630" s="33" t="str">
        <f>IF(M630="","",IF(AND(M630&lt;&gt;'Tabelas auxiliares'!$B$239,M630&lt;&gt;'Tabelas auxiliares'!$B$240,M630&lt;&gt;'Tabelas auxiliares'!$C$239,M630&lt;&gt;'Tabelas auxiliares'!$C$240),"FOLHA DE PESSOAL",IF(Q630='Tabelas auxiliares'!$A$240,"CUSTEIO",IF(Q630='Tabelas auxiliares'!$A$239,"INVESTIMENTO","ERRO - VERIFICAR"))))</f>
        <v/>
      </c>
      <c r="S630" s="47"/>
    </row>
    <row r="631" spans="17:19" x14ac:dyDescent="0.25">
      <c r="Q631" s="33" t="str">
        <f t="shared" si="9"/>
        <v/>
      </c>
      <c r="R631" s="33" t="str">
        <f>IF(M631="","",IF(AND(M631&lt;&gt;'Tabelas auxiliares'!$B$239,M631&lt;&gt;'Tabelas auxiliares'!$B$240,M631&lt;&gt;'Tabelas auxiliares'!$C$239,M631&lt;&gt;'Tabelas auxiliares'!$C$240),"FOLHA DE PESSOAL",IF(Q631='Tabelas auxiliares'!$A$240,"CUSTEIO",IF(Q631='Tabelas auxiliares'!$A$239,"INVESTIMENTO","ERRO - VERIFICAR"))))</f>
        <v/>
      </c>
      <c r="S631" s="47"/>
    </row>
    <row r="632" spans="17:19" x14ac:dyDescent="0.25">
      <c r="Q632" s="33" t="str">
        <f t="shared" si="9"/>
        <v/>
      </c>
      <c r="R632" s="33" t="str">
        <f>IF(M632="","",IF(AND(M632&lt;&gt;'Tabelas auxiliares'!$B$239,M632&lt;&gt;'Tabelas auxiliares'!$B$240,M632&lt;&gt;'Tabelas auxiliares'!$C$239,M632&lt;&gt;'Tabelas auxiliares'!$C$240),"FOLHA DE PESSOAL",IF(Q632='Tabelas auxiliares'!$A$240,"CUSTEIO",IF(Q632='Tabelas auxiliares'!$A$239,"INVESTIMENTO","ERRO - VERIFICAR"))))</f>
        <v/>
      </c>
      <c r="S632" s="47"/>
    </row>
    <row r="633" spans="17:19" x14ac:dyDescent="0.25">
      <c r="Q633" s="33" t="str">
        <f t="shared" si="9"/>
        <v/>
      </c>
      <c r="R633" s="33" t="str">
        <f>IF(M633="","",IF(AND(M633&lt;&gt;'Tabelas auxiliares'!$B$239,M633&lt;&gt;'Tabelas auxiliares'!$B$240,M633&lt;&gt;'Tabelas auxiliares'!$C$239,M633&lt;&gt;'Tabelas auxiliares'!$C$240),"FOLHA DE PESSOAL",IF(Q633='Tabelas auxiliares'!$A$240,"CUSTEIO",IF(Q633='Tabelas auxiliares'!$A$239,"INVESTIMENTO","ERRO - VERIFICAR"))))</f>
        <v/>
      </c>
      <c r="S633" s="47"/>
    </row>
    <row r="634" spans="17:19" x14ac:dyDescent="0.25">
      <c r="Q634" s="33" t="str">
        <f t="shared" si="9"/>
        <v/>
      </c>
      <c r="R634" s="33" t="str">
        <f>IF(M634="","",IF(AND(M634&lt;&gt;'Tabelas auxiliares'!$B$239,M634&lt;&gt;'Tabelas auxiliares'!$B$240,M634&lt;&gt;'Tabelas auxiliares'!$C$239,M634&lt;&gt;'Tabelas auxiliares'!$C$240),"FOLHA DE PESSOAL",IF(Q634='Tabelas auxiliares'!$A$240,"CUSTEIO",IF(Q634='Tabelas auxiliares'!$A$239,"INVESTIMENTO","ERRO - VERIFICAR"))))</f>
        <v/>
      </c>
      <c r="S634" s="47"/>
    </row>
    <row r="635" spans="17:19" x14ac:dyDescent="0.25">
      <c r="Q635" s="33" t="str">
        <f t="shared" si="9"/>
        <v/>
      </c>
      <c r="R635" s="33" t="str">
        <f>IF(M635="","",IF(AND(M635&lt;&gt;'Tabelas auxiliares'!$B$239,M635&lt;&gt;'Tabelas auxiliares'!$B$240,M635&lt;&gt;'Tabelas auxiliares'!$C$239,M635&lt;&gt;'Tabelas auxiliares'!$C$240),"FOLHA DE PESSOAL",IF(Q635='Tabelas auxiliares'!$A$240,"CUSTEIO",IF(Q635='Tabelas auxiliares'!$A$239,"INVESTIMENTO","ERRO - VERIFICAR"))))</f>
        <v/>
      </c>
      <c r="S635" s="47"/>
    </row>
    <row r="636" spans="17:19" x14ac:dyDescent="0.25">
      <c r="Q636" s="33" t="str">
        <f t="shared" si="9"/>
        <v/>
      </c>
      <c r="R636" s="33" t="str">
        <f>IF(M636="","",IF(AND(M636&lt;&gt;'Tabelas auxiliares'!$B$239,M636&lt;&gt;'Tabelas auxiliares'!$B$240,M636&lt;&gt;'Tabelas auxiliares'!$C$239,M636&lt;&gt;'Tabelas auxiliares'!$C$240),"FOLHA DE PESSOAL",IF(Q636='Tabelas auxiliares'!$A$240,"CUSTEIO",IF(Q636='Tabelas auxiliares'!$A$239,"INVESTIMENTO","ERRO - VERIFICAR"))))</f>
        <v/>
      </c>
      <c r="S636" s="47"/>
    </row>
    <row r="637" spans="17:19" x14ac:dyDescent="0.25">
      <c r="Q637" s="33" t="str">
        <f t="shared" si="9"/>
        <v/>
      </c>
      <c r="R637" s="33" t="str">
        <f>IF(M637="","",IF(AND(M637&lt;&gt;'Tabelas auxiliares'!$B$239,M637&lt;&gt;'Tabelas auxiliares'!$B$240,M637&lt;&gt;'Tabelas auxiliares'!$C$239,M637&lt;&gt;'Tabelas auxiliares'!$C$240),"FOLHA DE PESSOAL",IF(Q637='Tabelas auxiliares'!$A$240,"CUSTEIO",IF(Q637='Tabelas auxiliares'!$A$239,"INVESTIMENTO","ERRO - VERIFICAR"))))</f>
        <v/>
      </c>
      <c r="S637" s="47"/>
    </row>
    <row r="638" spans="17:19" x14ac:dyDescent="0.25">
      <c r="Q638" s="33" t="str">
        <f t="shared" si="9"/>
        <v/>
      </c>
      <c r="R638" s="33" t="str">
        <f>IF(M638="","",IF(AND(M638&lt;&gt;'Tabelas auxiliares'!$B$239,M638&lt;&gt;'Tabelas auxiliares'!$B$240,M638&lt;&gt;'Tabelas auxiliares'!$C$239,M638&lt;&gt;'Tabelas auxiliares'!$C$240),"FOLHA DE PESSOAL",IF(Q638='Tabelas auxiliares'!$A$240,"CUSTEIO",IF(Q638='Tabelas auxiliares'!$A$239,"INVESTIMENTO","ERRO - VERIFICAR"))))</f>
        <v/>
      </c>
      <c r="S638" s="47"/>
    </row>
    <row r="639" spans="17:19" x14ac:dyDescent="0.25">
      <c r="Q639" s="33" t="str">
        <f t="shared" si="9"/>
        <v/>
      </c>
      <c r="R639" s="33" t="str">
        <f>IF(M639="","",IF(AND(M639&lt;&gt;'Tabelas auxiliares'!$B$239,M639&lt;&gt;'Tabelas auxiliares'!$B$240,M639&lt;&gt;'Tabelas auxiliares'!$C$239,M639&lt;&gt;'Tabelas auxiliares'!$C$240),"FOLHA DE PESSOAL",IF(Q639='Tabelas auxiliares'!$A$240,"CUSTEIO",IF(Q639='Tabelas auxiliares'!$A$239,"INVESTIMENTO","ERRO - VERIFICAR"))))</f>
        <v/>
      </c>
      <c r="S639" s="47"/>
    </row>
    <row r="640" spans="17:19" x14ac:dyDescent="0.25">
      <c r="Q640" s="33" t="str">
        <f t="shared" si="9"/>
        <v/>
      </c>
      <c r="R640" s="33" t="str">
        <f>IF(M640="","",IF(AND(M640&lt;&gt;'Tabelas auxiliares'!$B$239,M640&lt;&gt;'Tabelas auxiliares'!$B$240,M640&lt;&gt;'Tabelas auxiliares'!$C$239,M640&lt;&gt;'Tabelas auxiliares'!$C$240),"FOLHA DE PESSOAL",IF(Q640='Tabelas auxiliares'!$A$240,"CUSTEIO",IF(Q640='Tabelas auxiliares'!$A$239,"INVESTIMENTO","ERRO - VERIFICAR"))))</f>
        <v/>
      </c>
      <c r="S640" s="47"/>
    </row>
    <row r="641" spans="17:19" x14ac:dyDescent="0.25">
      <c r="Q641" s="33" t="str">
        <f t="shared" si="9"/>
        <v/>
      </c>
      <c r="R641" s="33" t="str">
        <f>IF(M641="","",IF(AND(M641&lt;&gt;'Tabelas auxiliares'!$B$239,M641&lt;&gt;'Tabelas auxiliares'!$B$240,M641&lt;&gt;'Tabelas auxiliares'!$C$239,M641&lt;&gt;'Tabelas auxiliares'!$C$240),"FOLHA DE PESSOAL",IF(Q641='Tabelas auxiliares'!$A$240,"CUSTEIO",IF(Q641='Tabelas auxiliares'!$A$239,"INVESTIMENTO","ERRO - VERIFICAR"))))</f>
        <v/>
      </c>
      <c r="S641" s="47"/>
    </row>
    <row r="642" spans="17:19" x14ac:dyDescent="0.25">
      <c r="Q642" s="33" t="str">
        <f t="shared" si="9"/>
        <v/>
      </c>
      <c r="R642" s="33" t="str">
        <f>IF(M642="","",IF(AND(M642&lt;&gt;'Tabelas auxiliares'!$B$239,M642&lt;&gt;'Tabelas auxiliares'!$B$240,M642&lt;&gt;'Tabelas auxiliares'!$C$239,M642&lt;&gt;'Tabelas auxiliares'!$C$240),"FOLHA DE PESSOAL",IF(Q642='Tabelas auxiliares'!$A$240,"CUSTEIO",IF(Q642='Tabelas auxiliares'!$A$239,"INVESTIMENTO","ERRO - VERIFICAR"))))</f>
        <v/>
      </c>
      <c r="S642" s="47"/>
    </row>
    <row r="643" spans="17:19" x14ac:dyDescent="0.25">
      <c r="Q643" s="33" t="str">
        <f t="shared" si="9"/>
        <v/>
      </c>
      <c r="R643" s="33" t="str">
        <f>IF(M643="","",IF(AND(M643&lt;&gt;'Tabelas auxiliares'!$B$239,M643&lt;&gt;'Tabelas auxiliares'!$B$240,M643&lt;&gt;'Tabelas auxiliares'!$C$239,M643&lt;&gt;'Tabelas auxiliares'!$C$240),"FOLHA DE PESSOAL",IF(Q643='Tabelas auxiliares'!$A$240,"CUSTEIO",IF(Q643='Tabelas auxiliares'!$A$239,"INVESTIMENTO","ERRO - VERIFICAR"))))</f>
        <v/>
      </c>
      <c r="S643" s="47"/>
    </row>
    <row r="644" spans="17:19" x14ac:dyDescent="0.25">
      <c r="Q644" s="33" t="str">
        <f t="shared" si="9"/>
        <v/>
      </c>
      <c r="R644" s="33" t="str">
        <f>IF(M644="","",IF(AND(M644&lt;&gt;'Tabelas auxiliares'!$B$239,M644&lt;&gt;'Tabelas auxiliares'!$B$240,M644&lt;&gt;'Tabelas auxiliares'!$C$239,M644&lt;&gt;'Tabelas auxiliares'!$C$240),"FOLHA DE PESSOAL",IF(Q644='Tabelas auxiliares'!$A$240,"CUSTEIO",IF(Q644='Tabelas auxiliares'!$A$239,"INVESTIMENTO","ERRO - VERIFICAR"))))</f>
        <v/>
      </c>
      <c r="S644" s="47"/>
    </row>
    <row r="645" spans="17:19" x14ac:dyDescent="0.25">
      <c r="Q645" s="33" t="str">
        <f t="shared" ref="Q645:Q708" si="10">LEFT(O645,1)</f>
        <v/>
      </c>
      <c r="R645" s="33" t="str">
        <f>IF(M645="","",IF(AND(M645&lt;&gt;'Tabelas auxiliares'!$B$239,M645&lt;&gt;'Tabelas auxiliares'!$B$240,M645&lt;&gt;'Tabelas auxiliares'!$C$239,M645&lt;&gt;'Tabelas auxiliares'!$C$240),"FOLHA DE PESSOAL",IF(Q645='Tabelas auxiliares'!$A$240,"CUSTEIO",IF(Q645='Tabelas auxiliares'!$A$239,"INVESTIMENTO","ERRO - VERIFICAR"))))</f>
        <v/>
      </c>
      <c r="S645" s="47"/>
    </row>
    <row r="646" spans="17:19" x14ac:dyDescent="0.25">
      <c r="Q646" s="33" t="str">
        <f t="shared" si="10"/>
        <v/>
      </c>
      <c r="R646" s="33" t="str">
        <f>IF(M646="","",IF(AND(M646&lt;&gt;'Tabelas auxiliares'!$B$239,M646&lt;&gt;'Tabelas auxiliares'!$B$240,M646&lt;&gt;'Tabelas auxiliares'!$C$239,M646&lt;&gt;'Tabelas auxiliares'!$C$240),"FOLHA DE PESSOAL",IF(Q646='Tabelas auxiliares'!$A$240,"CUSTEIO",IF(Q646='Tabelas auxiliares'!$A$239,"INVESTIMENTO","ERRO - VERIFICAR"))))</f>
        <v/>
      </c>
      <c r="S646" s="47"/>
    </row>
    <row r="647" spans="17:19" x14ac:dyDescent="0.25">
      <c r="Q647" s="33" t="str">
        <f t="shared" si="10"/>
        <v/>
      </c>
      <c r="R647" s="33" t="str">
        <f>IF(M647="","",IF(AND(M647&lt;&gt;'Tabelas auxiliares'!$B$239,M647&lt;&gt;'Tabelas auxiliares'!$B$240,M647&lt;&gt;'Tabelas auxiliares'!$C$239,M647&lt;&gt;'Tabelas auxiliares'!$C$240),"FOLHA DE PESSOAL",IF(Q647='Tabelas auxiliares'!$A$240,"CUSTEIO",IF(Q647='Tabelas auxiliares'!$A$239,"INVESTIMENTO","ERRO - VERIFICAR"))))</f>
        <v/>
      </c>
      <c r="S647" s="47"/>
    </row>
    <row r="648" spans="17:19" x14ac:dyDescent="0.25">
      <c r="Q648" s="33" t="str">
        <f t="shared" si="10"/>
        <v/>
      </c>
      <c r="R648" s="33" t="str">
        <f>IF(M648="","",IF(AND(M648&lt;&gt;'Tabelas auxiliares'!$B$239,M648&lt;&gt;'Tabelas auxiliares'!$B$240,M648&lt;&gt;'Tabelas auxiliares'!$C$239,M648&lt;&gt;'Tabelas auxiliares'!$C$240),"FOLHA DE PESSOAL",IF(Q648='Tabelas auxiliares'!$A$240,"CUSTEIO",IF(Q648='Tabelas auxiliares'!$A$239,"INVESTIMENTO","ERRO - VERIFICAR"))))</f>
        <v/>
      </c>
      <c r="S648" s="47"/>
    </row>
    <row r="649" spans="17:19" x14ac:dyDescent="0.25">
      <c r="Q649" s="33" t="str">
        <f t="shared" si="10"/>
        <v/>
      </c>
      <c r="R649" s="33" t="str">
        <f>IF(M649="","",IF(AND(M649&lt;&gt;'Tabelas auxiliares'!$B$239,M649&lt;&gt;'Tabelas auxiliares'!$B$240,M649&lt;&gt;'Tabelas auxiliares'!$C$239,M649&lt;&gt;'Tabelas auxiliares'!$C$240),"FOLHA DE PESSOAL",IF(Q649='Tabelas auxiliares'!$A$240,"CUSTEIO",IF(Q649='Tabelas auxiliares'!$A$239,"INVESTIMENTO","ERRO - VERIFICAR"))))</f>
        <v/>
      </c>
      <c r="S649" s="47"/>
    </row>
    <row r="650" spans="17:19" x14ac:dyDescent="0.25">
      <c r="Q650" s="33" t="str">
        <f t="shared" si="10"/>
        <v/>
      </c>
      <c r="R650" s="33" t="str">
        <f>IF(M650="","",IF(AND(M650&lt;&gt;'Tabelas auxiliares'!$B$239,M650&lt;&gt;'Tabelas auxiliares'!$B$240,M650&lt;&gt;'Tabelas auxiliares'!$C$239,M650&lt;&gt;'Tabelas auxiliares'!$C$240),"FOLHA DE PESSOAL",IF(Q650='Tabelas auxiliares'!$A$240,"CUSTEIO",IF(Q650='Tabelas auxiliares'!$A$239,"INVESTIMENTO","ERRO - VERIFICAR"))))</f>
        <v/>
      </c>
      <c r="S650" s="47"/>
    </row>
    <row r="651" spans="17:19" x14ac:dyDescent="0.25">
      <c r="Q651" s="33" t="str">
        <f t="shared" si="10"/>
        <v/>
      </c>
      <c r="R651" s="33" t="str">
        <f>IF(M651="","",IF(AND(M651&lt;&gt;'Tabelas auxiliares'!$B$239,M651&lt;&gt;'Tabelas auxiliares'!$B$240,M651&lt;&gt;'Tabelas auxiliares'!$C$239,M651&lt;&gt;'Tabelas auxiliares'!$C$240),"FOLHA DE PESSOAL",IF(Q651='Tabelas auxiliares'!$A$240,"CUSTEIO",IF(Q651='Tabelas auxiliares'!$A$239,"INVESTIMENTO","ERRO - VERIFICAR"))))</f>
        <v/>
      </c>
      <c r="S651" s="47"/>
    </row>
    <row r="652" spans="17:19" x14ac:dyDescent="0.25">
      <c r="Q652" s="33" t="str">
        <f t="shared" si="10"/>
        <v/>
      </c>
      <c r="R652" s="33" t="str">
        <f>IF(M652="","",IF(AND(M652&lt;&gt;'Tabelas auxiliares'!$B$239,M652&lt;&gt;'Tabelas auxiliares'!$B$240,M652&lt;&gt;'Tabelas auxiliares'!$C$239,M652&lt;&gt;'Tabelas auxiliares'!$C$240),"FOLHA DE PESSOAL",IF(Q652='Tabelas auxiliares'!$A$240,"CUSTEIO",IF(Q652='Tabelas auxiliares'!$A$239,"INVESTIMENTO","ERRO - VERIFICAR"))))</f>
        <v/>
      </c>
      <c r="S652" s="47"/>
    </row>
    <row r="653" spans="17:19" x14ac:dyDescent="0.25">
      <c r="Q653" s="33" t="str">
        <f t="shared" si="10"/>
        <v/>
      </c>
      <c r="R653" s="33" t="str">
        <f>IF(M653="","",IF(AND(M653&lt;&gt;'Tabelas auxiliares'!$B$239,M653&lt;&gt;'Tabelas auxiliares'!$B$240,M653&lt;&gt;'Tabelas auxiliares'!$C$239,M653&lt;&gt;'Tabelas auxiliares'!$C$240),"FOLHA DE PESSOAL",IF(Q653='Tabelas auxiliares'!$A$240,"CUSTEIO",IF(Q653='Tabelas auxiliares'!$A$239,"INVESTIMENTO","ERRO - VERIFICAR"))))</f>
        <v/>
      </c>
      <c r="S653" s="47"/>
    </row>
    <row r="654" spans="17:19" x14ac:dyDescent="0.25">
      <c r="Q654" s="33" t="str">
        <f t="shared" si="10"/>
        <v/>
      </c>
      <c r="R654" s="33" t="str">
        <f>IF(M654="","",IF(AND(M654&lt;&gt;'Tabelas auxiliares'!$B$239,M654&lt;&gt;'Tabelas auxiliares'!$B$240,M654&lt;&gt;'Tabelas auxiliares'!$C$239,M654&lt;&gt;'Tabelas auxiliares'!$C$240),"FOLHA DE PESSOAL",IF(Q654='Tabelas auxiliares'!$A$240,"CUSTEIO",IF(Q654='Tabelas auxiliares'!$A$239,"INVESTIMENTO","ERRO - VERIFICAR"))))</f>
        <v/>
      </c>
      <c r="S654" s="47"/>
    </row>
    <row r="655" spans="17:19" x14ac:dyDescent="0.25">
      <c r="Q655" s="33" t="str">
        <f t="shared" si="10"/>
        <v/>
      </c>
      <c r="R655" s="33" t="str">
        <f>IF(M655="","",IF(AND(M655&lt;&gt;'Tabelas auxiliares'!$B$239,M655&lt;&gt;'Tabelas auxiliares'!$B$240,M655&lt;&gt;'Tabelas auxiliares'!$C$239,M655&lt;&gt;'Tabelas auxiliares'!$C$240),"FOLHA DE PESSOAL",IF(Q655='Tabelas auxiliares'!$A$240,"CUSTEIO",IF(Q655='Tabelas auxiliares'!$A$239,"INVESTIMENTO","ERRO - VERIFICAR"))))</f>
        <v/>
      </c>
      <c r="S655" s="47"/>
    </row>
    <row r="656" spans="17:19" x14ac:dyDescent="0.25">
      <c r="Q656" s="33" t="str">
        <f t="shared" si="10"/>
        <v/>
      </c>
      <c r="R656" s="33" t="str">
        <f>IF(M656="","",IF(AND(M656&lt;&gt;'Tabelas auxiliares'!$B$239,M656&lt;&gt;'Tabelas auxiliares'!$B$240,M656&lt;&gt;'Tabelas auxiliares'!$C$239,M656&lt;&gt;'Tabelas auxiliares'!$C$240),"FOLHA DE PESSOAL",IF(Q656='Tabelas auxiliares'!$A$240,"CUSTEIO",IF(Q656='Tabelas auxiliares'!$A$239,"INVESTIMENTO","ERRO - VERIFICAR"))))</f>
        <v/>
      </c>
      <c r="S656" s="47"/>
    </row>
    <row r="657" spans="17:19" x14ac:dyDescent="0.25">
      <c r="Q657" s="33" t="str">
        <f t="shared" si="10"/>
        <v/>
      </c>
      <c r="R657" s="33" t="str">
        <f>IF(M657="","",IF(AND(M657&lt;&gt;'Tabelas auxiliares'!$B$239,M657&lt;&gt;'Tabelas auxiliares'!$B$240,M657&lt;&gt;'Tabelas auxiliares'!$C$239,M657&lt;&gt;'Tabelas auxiliares'!$C$240),"FOLHA DE PESSOAL",IF(Q657='Tabelas auxiliares'!$A$240,"CUSTEIO",IF(Q657='Tabelas auxiliares'!$A$239,"INVESTIMENTO","ERRO - VERIFICAR"))))</f>
        <v/>
      </c>
      <c r="S657" s="47"/>
    </row>
    <row r="658" spans="17:19" x14ac:dyDescent="0.25">
      <c r="Q658" s="33" t="str">
        <f t="shared" si="10"/>
        <v/>
      </c>
      <c r="R658" s="33" t="str">
        <f>IF(M658="","",IF(AND(M658&lt;&gt;'Tabelas auxiliares'!$B$239,M658&lt;&gt;'Tabelas auxiliares'!$B$240,M658&lt;&gt;'Tabelas auxiliares'!$C$239,M658&lt;&gt;'Tabelas auxiliares'!$C$240),"FOLHA DE PESSOAL",IF(Q658='Tabelas auxiliares'!$A$240,"CUSTEIO",IF(Q658='Tabelas auxiliares'!$A$239,"INVESTIMENTO","ERRO - VERIFICAR"))))</f>
        <v/>
      </c>
      <c r="S658" s="47"/>
    </row>
    <row r="659" spans="17:19" x14ac:dyDescent="0.25">
      <c r="Q659" s="33" t="str">
        <f t="shared" si="10"/>
        <v/>
      </c>
      <c r="R659" s="33" t="str">
        <f>IF(M659="","",IF(AND(M659&lt;&gt;'Tabelas auxiliares'!$B$239,M659&lt;&gt;'Tabelas auxiliares'!$B$240,M659&lt;&gt;'Tabelas auxiliares'!$C$239,M659&lt;&gt;'Tabelas auxiliares'!$C$240),"FOLHA DE PESSOAL",IF(Q659='Tabelas auxiliares'!$A$240,"CUSTEIO",IF(Q659='Tabelas auxiliares'!$A$239,"INVESTIMENTO","ERRO - VERIFICAR"))))</f>
        <v/>
      </c>
      <c r="S659" s="47"/>
    </row>
    <row r="660" spans="17:19" x14ac:dyDescent="0.25">
      <c r="Q660" s="33" t="str">
        <f t="shared" si="10"/>
        <v/>
      </c>
      <c r="R660" s="33" t="str">
        <f>IF(M660="","",IF(AND(M660&lt;&gt;'Tabelas auxiliares'!$B$239,M660&lt;&gt;'Tabelas auxiliares'!$B$240,M660&lt;&gt;'Tabelas auxiliares'!$C$239,M660&lt;&gt;'Tabelas auxiliares'!$C$240),"FOLHA DE PESSOAL",IF(Q660='Tabelas auxiliares'!$A$240,"CUSTEIO",IF(Q660='Tabelas auxiliares'!$A$239,"INVESTIMENTO","ERRO - VERIFICAR"))))</f>
        <v/>
      </c>
      <c r="S660" s="47"/>
    </row>
    <row r="661" spans="17:19" x14ac:dyDescent="0.25">
      <c r="Q661" s="33" t="str">
        <f t="shared" si="10"/>
        <v/>
      </c>
      <c r="R661" s="33" t="str">
        <f>IF(M661="","",IF(AND(M661&lt;&gt;'Tabelas auxiliares'!$B$239,M661&lt;&gt;'Tabelas auxiliares'!$B$240,M661&lt;&gt;'Tabelas auxiliares'!$C$239,M661&lt;&gt;'Tabelas auxiliares'!$C$240),"FOLHA DE PESSOAL",IF(Q661='Tabelas auxiliares'!$A$240,"CUSTEIO",IF(Q661='Tabelas auxiliares'!$A$239,"INVESTIMENTO","ERRO - VERIFICAR"))))</f>
        <v/>
      </c>
      <c r="S661" s="47"/>
    </row>
    <row r="662" spans="17:19" x14ac:dyDescent="0.25">
      <c r="Q662" s="33" t="str">
        <f t="shared" si="10"/>
        <v/>
      </c>
      <c r="R662" s="33" t="str">
        <f>IF(M662="","",IF(AND(M662&lt;&gt;'Tabelas auxiliares'!$B$239,M662&lt;&gt;'Tabelas auxiliares'!$B$240,M662&lt;&gt;'Tabelas auxiliares'!$C$239,M662&lt;&gt;'Tabelas auxiliares'!$C$240),"FOLHA DE PESSOAL",IF(Q662='Tabelas auxiliares'!$A$240,"CUSTEIO",IF(Q662='Tabelas auxiliares'!$A$239,"INVESTIMENTO","ERRO - VERIFICAR"))))</f>
        <v/>
      </c>
      <c r="S662" s="47"/>
    </row>
    <row r="663" spans="17:19" x14ac:dyDescent="0.25">
      <c r="Q663" s="33" t="str">
        <f t="shared" si="10"/>
        <v/>
      </c>
      <c r="R663" s="33" t="str">
        <f>IF(M663="","",IF(AND(M663&lt;&gt;'Tabelas auxiliares'!$B$239,M663&lt;&gt;'Tabelas auxiliares'!$B$240,M663&lt;&gt;'Tabelas auxiliares'!$C$239,M663&lt;&gt;'Tabelas auxiliares'!$C$240),"FOLHA DE PESSOAL",IF(Q663='Tabelas auxiliares'!$A$240,"CUSTEIO",IF(Q663='Tabelas auxiliares'!$A$239,"INVESTIMENTO","ERRO - VERIFICAR"))))</f>
        <v/>
      </c>
      <c r="S663" s="47"/>
    </row>
    <row r="664" spans="17:19" x14ac:dyDescent="0.25">
      <c r="Q664" s="33" t="str">
        <f t="shared" si="10"/>
        <v/>
      </c>
      <c r="R664" s="33" t="str">
        <f>IF(M664="","",IF(AND(M664&lt;&gt;'Tabelas auxiliares'!$B$239,M664&lt;&gt;'Tabelas auxiliares'!$B$240,M664&lt;&gt;'Tabelas auxiliares'!$C$239,M664&lt;&gt;'Tabelas auxiliares'!$C$240),"FOLHA DE PESSOAL",IF(Q664='Tabelas auxiliares'!$A$240,"CUSTEIO",IF(Q664='Tabelas auxiliares'!$A$239,"INVESTIMENTO","ERRO - VERIFICAR"))))</f>
        <v/>
      </c>
      <c r="S664" s="47"/>
    </row>
    <row r="665" spans="17:19" x14ac:dyDescent="0.25">
      <c r="Q665" s="33" t="str">
        <f t="shared" si="10"/>
        <v/>
      </c>
      <c r="R665" s="33" t="str">
        <f>IF(M665="","",IF(AND(M665&lt;&gt;'Tabelas auxiliares'!$B$239,M665&lt;&gt;'Tabelas auxiliares'!$B$240,M665&lt;&gt;'Tabelas auxiliares'!$C$239,M665&lt;&gt;'Tabelas auxiliares'!$C$240),"FOLHA DE PESSOAL",IF(Q665='Tabelas auxiliares'!$A$240,"CUSTEIO",IF(Q665='Tabelas auxiliares'!$A$239,"INVESTIMENTO","ERRO - VERIFICAR"))))</f>
        <v/>
      </c>
      <c r="S665" s="47"/>
    </row>
    <row r="666" spans="17:19" x14ac:dyDescent="0.25">
      <c r="Q666" s="33" t="str">
        <f t="shared" si="10"/>
        <v/>
      </c>
      <c r="R666" s="33" t="str">
        <f>IF(M666="","",IF(AND(M666&lt;&gt;'Tabelas auxiliares'!$B$239,M666&lt;&gt;'Tabelas auxiliares'!$B$240,M666&lt;&gt;'Tabelas auxiliares'!$C$239,M666&lt;&gt;'Tabelas auxiliares'!$C$240),"FOLHA DE PESSOAL",IF(Q666='Tabelas auxiliares'!$A$240,"CUSTEIO",IF(Q666='Tabelas auxiliares'!$A$239,"INVESTIMENTO","ERRO - VERIFICAR"))))</f>
        <v/>
      </c>
      <c r="S666" s="47"/>
    </row>
    <row r="667" spans="17:19" x14ac:dyDescent="0.25">
      <c r="Q667" s="33" t="str">
        <f t="shared" si="10"/>
        <v/>
      </c>
      <c r="R667" s="33" t="str">
        <f>IF(M667="","",IF(AND(M667&lt;&gt;'Tabelas auxiliares'!$B$239,M667&lt;&gt;'Tabelas auxiliares'!$B$240,M667&lt;&gt;'Tabelas auxiliares'!$C$239,M667&lt;&gt;'Tabelas auxiliares'!$C$240),"FOLHA DE PESSOAL",IF(Q667='Tabelas auxiliares'!$A$240,"CUSTEIO",IF(Q667='Tabelas auxiliares'!$A$239,"INVESTIMENTO","ERRO - VERIFICAR"))))</f>
        <v/>
      </c>
      <c r="S667" s="47"/>
    </row>
    <row r="668" spans="17:19" x14ac:dyDescent="0.25">
      <c r="Q668" s="33" t="str">
        <f t="shared" si="10"/>
        <v/>
      </c>
      <c r="R668" s="33" t="str">
        <f>IF(M668="","",IF(AND(M668&lt;&gt;'Tabelas auxiliares'!$B$239,M668&lt;&gt;'Tabelas auxiliares'!$B$240,M668&lt;&gt;'Tabelas auxiliares'!$C$239,M668&lt;&gt;'Tabelas auxiliares'!$C$240),"FOLHA DE PESSOAL",IF(Q668='Tabelas auxiliares'!$A$240,"CUSTEIO",IF(Q668='Tabelas auxiliares'!$A$239,"INVESTIMENTO","ERRO - VERIFICAR"))))</f>
        <v/>
      </c>
      <c r="S668" s="47"/>
    </row>
    <row r="669" spans="17:19" x14ac:dyDescent="0.25">
      <c r="Q669" s="33" t="str">
        <f t="shared" si="10"/>
        <v/>
      </c>
      <c r="R669" s="33" t="str">
        <f>IF(M669="","",IF(AND(M669&lt;&gt;'Tabelas auxiliares'!$B$239,M669&lt;&gt;'Tabelas auxiliares'!$B$240,M669&lt;&gt;'Tabelas auxiliares'!$C$239,M669&lt;&gt;'Tabelas auxiliares'!$C$240),"FOLHA DE PESSOAL",IF(Q669='Tabelas auxiliares'!$A$240,"CUSTEIO",IF(Q669='Tabelas auxiliares'!$A$239,"INVESTIMENTO","ERRO - VERIFICAR"))))</f>
        <v/>
      </c>
      <c r="S669" s="47"/>
    </row>
    <row r="670" spans="17:19" x14ac:dyDescent="0.25">
      <c r="Q670" s="33" t="str">
        <f t="shared" si="10"/>
        <v/>
      </c>
      <c r="R670" s="33" t="str">
        <f>IF(M670="","",IF(AND(M670&lt;&gt;'Tabelas auxiliares'!$B$239,M670&lt;&gt;'Tabelas auxiliares'!$B$240,M670&lt;&gt;'Tabelas auxiliares'!$C$239,M670&lt;&gt;'Tabelas auxiliares'!$C$240),"FOLHA DE PESSOAL",IF(Q670='Tabelas auxiliares'!$A$240,"CUSTEIO",IF(Q670='Tabelas auxiliares'!$A$239,"INVESTIMENTO","ERRO - VERIFICAR"))))</f>
        <v/>
      </c>
      <c r="S670" s="47"/>
    </row>
    <row r="671" spans="17:19" x14ac:dyDescent="0.25">
      <c r="Q671" s="33" t="str">
        <f t="shared" si="10"/>
        <v/>
      </c>
      <c r="R671" s="33" t="str">
        <f>IF(M671="","",IF(AND(M671&lt;&gt;'Tabelas auxiliares'!$B$239,M671&lt;&gt;'Tabelas auxiliares'!$B$240,M671&lt;&gt;'Tabelas auxiliares'!$C$239,M671&lt;&gt;'Tabelas auxiliares'!$C$240),"FOLHA DE PESSOAL",IF(Q671='Tabelas auxiliares'!$A$240,"CUSTEIO",IF(Q671='Tabelas auxiliares'!$A$239,"INVESTIMENTO","ERRO - VERIFICAR"))))</f>
        <v/>
      </c>
      <c r="S671" s="47"/>
    </row>
    <row r="672" spans="17:19" x14ac:dyDescent="0.25">
      <c r="Q672" s="33" t="str">
        <f t="shared" si="10"/>
        <v/>
      </c>
      <c r="R672" s="33" t="str">
        <f>IF(M672="","",IF(AND(M672&lt;&gt;'Tabelas auxiliares'!$B$239,M672&lt;&gt;'Tabelas auxiliares'!$B$240,M672&lt;&gt;'Tabelas auxiliares'!$C$239,M672&lt;&gt;'Tabelas auxiliares'!$C$240),"FOLHA DE PESSOAL",IF(Q672='Tabelas auxiliares'!$A$240,"CUSTEIO",IF(Q672='Tabelas auxiliares'!$A$239,"INVESTIMENTO","ERRO - VERIFICAR"))))</f>
        <v/>
      </c>
      <c r="S672" s="47"/>
    </row>
    <row r="673" spans="17:19" x14ac:dyDescent="0.25">
      <c r="Q673" s="33" t="str">
        <f t="shared" si="10"/>
        <v/>
      </c>
      <c r="R673" s="33" t="str">
        <f>IF(M673="","",IF(AND(M673&lt;&gt;'Tabelas auxiliares'!$B$239,M673&lt;&gt;'Tabelas auxiliares'!$B$240,M673&lt;&gt;'Tabelas auxiliares'!$C$239,M673&lt;&gt;'Tabelas auxiliares'!$C$240),"FOLHA DE PESSOAL",IF(Q673='Tabelas auxiliares'!$A$240,"CUSTEIO",IF(Q673='Tabelas auxiliares'!$A$239,"INVESTIMENTO","ERRO - VERIFICAR"))))</f>
        <v/>
      </c>
      <c r="S673" s="47"/>
    </row>
    <row r="674" spans="17:19" x14ac:dyDescent="0.25">
      <c r="Q674" s="33" t="str">
        <f t="shared" si="10"/>
        <v/>
      </c>
      <c r="R674" s="33" t="str">
        <f>IF(M674="","",IF(AND(M674&lt;&gt;'Tabelas auxiliares'!$B$239,M674&lt;&gt;'Tabelas auxiliares'!$B$240,M674&lt;&gt;'Tabelas auxiliares'!$C$239,M674&lt;&gt;'Tabelas auxiliares'!$C$240),"FOLHA DE PESSOAL",IF(Q674='Tabelas auxiliares'!$A$240,"CUSTEIO",IF(Q674='Tabelas auxiliares'!$A$239,"INVESTIMENTO","ERRO - VERIFICAR"))))</f>
        <v/>
      </c>
      <c r="S674" s="47"/>
    </row>
    <row r="675" spans="17:19" x14ac:dyDescent="0.25">
      <c r="Q675" s="33" t="str">
        <f t="shared" si="10"/>
        <v/>
      </c>
      <c r="R675" s="33" t="str">
        <f>IF(M675="","",IF(AND(M675&lt;&gt;'Tabelas auxiliares'!$B$239,M675&lt;&gt;'Tabelas auxiliares'!$B$240,M675&lt;&gt;'Tabelas auxiliares'!$C$239,M675&lt;&gt;'Tabelas auxiliares'!$C$240),"FOLHA DE PESSOAL",IF(Q675='Tabelas auxiliares'!$A$240,"CUSTEIO",IF(Q675='Tabelas auxiliares'!$A$239,"INVESTIMENTO","ERRO - VERIFICAR"))))</f>
        <v/>
      </c>
      <c r="S675" s="47"/>
    </row>
    <row r="676" spans="17:19" x14ac:dyDescent="0.25">
      <c r="Q676" s="33" t="str">
        <f t="shared" si="10"/>
        <v/>
      </c>
      <c r="R676" s="33" t="str">
        <f>IF(M676="","",IF(AND(M676&lt;&gt;'Tabelas auxiliares'!$B$239,M676&lt;&gt;'Tabelas auxiliares'!$B$240,M676&lt;&gt;'Tabelas auxiliares'!$C$239,M676&lt;&gt;'Tabelas auxiliares'!$C$240),"FOLHA DE PESSOAL",IF(Q676='Tabelas auxiliares'!$A$240,"CUSTEIO",IF(Q676='Tabelas auxiliares'!$A$239,"INVESTIMENTO","ERRO - VERIFICAR"))))</f>
        <v/>
      </c>
      <c r="S676" s="47"/>
    </row>
    <row r="677" spans="17:19" x14ac:dyDescent="0.25">
      <c r="Q677" s="33" t="str">
        <f t="shared" si="10"/>
        <v/>
      </c>
      <c r="R677" s="33" t="str">
        <f>IF(M677="","",IF(AND(M677&lt;&gt;'Tabelas auxiliares'!$B$239,M677&lt;&gt;'Tabelas auxiliares'!$B$240,M677&lt;&gt;'Tabelas auxiliares'!$C$239,M677&lt;&gt;'Tabelas auxiliares'!$C$240),"FOLHA DE PESSOAL",IF(Q677='Tabelas auxiliares'!$A$240,"CUSTEIO",IF(Q677='Tabelas auxiliares'!$A$239,"INVESTIMENTO","ERRO - VERIFICAR"))))</f>
        <v/>
      </c>
      <c r="S677" s="47"/>
    </row>
    <row r="678" spans="17:19" x14ac:dyDescent="0.25">
      <c r="Q678" s="33" t="str">
        <f t="shared" si="10"/>
        <v/>
      </c>
      <c r="R678" s="33" t="str">
        <f>IF(M678="","",IF(AND(M678&lt;&gt;'Tabelas auxiliares'!$B$239,M678&lt;&gt;'Tabelas auxiliares'!$B$240,M678&lt;&gt;'Tabelas auxiliares'!$C$239,M678&lt;&gt;'Tabelas auxiliares'!$C$240),"FOLHA DE PESSOAL",IF(Q678='Tabelas auxiliares'!$A$240,"CUSTEIO",IF(Q678='Tabelas auxiliares'!$A$239,"INVESTIMENTO","ERRO - VERIFICAR"))))</f>
        <v/>
      </c>
      <c r="S678" s="47"/>
    </row>
    <row r="679" spans="17:19" x14ac:dyDescent="0.25">
      <c r="Q679" s="33" t="str">
        <f t="shared" si="10"/>
        <v/>
      </c>
      <c r="R679" s="33" t="str">
        <f>IF(M679="","",IF(AND(M679&lt;&gt;'Tabelas auxiliares'!$B$239,M679&lt;&gt;'Tabelas auxiliares'!$B$240,M679&lt;&gt;'Tabelas auxiliares'!$C$239,M679&lt;&gt;'Tabelas auxiliares'!$C$240),"FOLHA DE PESSOAL",IF(Q679='Tabelas auxiliares'!$A$240,"CUSTEIO",IF(Q679='Tabelas auxiliares'!$A$239,"INVESTIMENTO","ERRO - VERIFICAR"))))</f>
        <v/>
      </c>
      <c r="S679" s="47"/>
    </row>
    <row r="680" spans="17:19" x14ac:dyDescent="0.25">
      <c r="Q680" s="33" t="str">
        <f t="shared" si="10"/>
        <v/>
      </c>
      <c r="R680" s="33" t="str">
        <f>IF(M680="","",IF(AND(M680&lt;&gt;'Tabelas auxiliares'!$B$239,M680&lt;&gt;'Tabelas auxiliares'!$B$240,M680&lt;&gt;'Tabelas auxiliares'!$C$239,M680&lt;&gt;'Tabelas auxiliares'!$C$240),"FOLHA DE PESSOAL",IF(Q680='Tabelas auxiliares'!$A$240,"CUSTEIO",IF(Q680='Tabelas auxiliares'!$A$239,"INVESTIMENTO","ERRO - VERIFICAR"))))</f>
        <v/>
      </c>
      <c r="S680" s="47"/>
    </row>
    <row r="681" spans="17:19" x14ac:dyDescent="0.25">
      <c r="Q681" s="33" t="str">
        <f t="shared" si="10"/>
        <v/>
      </c>
      <c r="R681" s="33" t="str">
        <f>IF(M681="","",IF(AND(M681&lt;&gt;'Tabelas auxiliares'!$B$239,M681&lt;&gt;'Tabelas auxiliares'!$B$240,M681&lt;&gt;'Tabelas auxiliares'!$C$239,M681&lt;&gt;'Tabelas auxiliares'!$C$240),"FOLHA DE PESSOAL",IF(Q681='Tabelas auxiliares'!$A$240,"CUSTEIO",IF(Q681='Tabelas auxiliares'!$A$239,"INVESTIMENTO","ERRO - VERIFICAR"))))</f>
        <v/>
      </c>
      <c r="S681" s="47"/>
    </row>
    <row r="682" spans="17:19" x14ac:dyDescent="0.25">
      <c r="Q682" s="33" t="str">
        <f t="shared" si="10"/>
        <v/>
      </c>
      <c r="R682" s="33" t="str">
        <f>IF(M682="","",IF(AND(M682&lt;&gt;'Tabelas auxiliares'!$B$239,M682&lt;&gt;'Tabelas auxiliares'!$B$240,M682&lt;&gt;'Tabelas auxiliares'!$C$239,M682&lt;&gt;'Tabelas auxiliares'!$C$240),"FOLHA DE PESSOAL",IF(Q682='Tabelas auxiliares'!$A$240,"CUSTEIO",IF(Q682='Tabelas auxiliares'!$A$239,"INVESTIMENTO","ERRO - VERIFICAR"))))</f>
        <v/>
      </c>
      <c r="S682" s="47"/>
    </row>
    <row r="683" spans="17:19" x14ac:dyDescent="0.25">
      <c r="Q683" s="33" t="str">
        <f t="shared" si="10"/>
        <v/>
      </c>
      <c r="R683" s="33" t="str">
        <f>IF(M683="","",IF(AND(M683&lt;&gt;'Tabelas auxiliares'!$B$239,M683&lt;&gt;'Tabelas auxiliares'!$B$240,M683&lt;&gt;'Tabelas auxiliares'!$C$239,M683&lt;&gt;'Tabelas auxiliares'!$C$240),"FOLHA DE PESSOAL",IF(Q683='Tabelas auxiliares'!$A$240,"CUSTEIO",IF(Q683='Tabelas auxiliares'!$A$239,"INVESTIMENTO","ERRO - VERIFICAR"))))</f>
        <v/>
      </c>
      <c r="S683" s="47"/>
    </row>
    <row r="684" spans="17:19" x14ac:dyDescent="0.25">
      <c r="Q684" s="33" t="str">
        <f t="shared" si="10"/>
        <v/>
      </c>
      <c r="R684" s="33" t="str">
        <f>IF(M684="","",IF(AND(M684&lt;&gt;'Tabelas auxiliares'!$B$239,M684&lt;&gt;'Tabelas auxiliares'!$B$240,M684&lt;&gt;'Tabelas auxiliares'!$C$239,M684&lt;&gt;'Tabelas auxiliares'!$C$240),"FOLHA DE PESSOAL",IF(Q684='Tabelas auxiliares'!$A$240,"CUSTEIO",IF(Q684='Tabelas auxiliares'!$A$239,"INVESTIMENTO","ERRO - VERIFICAR"))))</f>
        <v/>
      </c>
      <c r="S684" s="47"/>
    </row>
    <row r="685" spans="17:19" x14ac:dyDescent="0.25">
      <c r="Q685" s="33" t="str">
        <f t="shared" si="10"/>
        <v/>
      </c>
      <c r="R685" s="33" t="str">
        <f>IF(M685="","",IF(AND(M685&lt;&gt;'Tabelas auxiliares'!$B$239,M685&lt;&gt;'Tabelas auxiliares'!$B$240,M685&lt;&gt;'Tabelas auxiliares'!$C$239,M685&lt;&gt;'Tabelas auxiliares'!$C$240),"FOLHA DE PESSOAL",IF(Q685='Tabelas auxiliares'!$A$240,"CUSTEIO",IF(Q685='Tabelas auxiliares'!$A$239,"INVESTIMENTO","ERRO - VERIFICAR"))))</f>
        <v/>
      </c>
      <c r="S685" s="47"/>
    </row>
    <row r="686" spans="17:19" x14ac:dyDescent="0.25">
      <c r="Q686" s="33" t="str">
        <f t="shared" si="10"/>
        <v/>
      </c>
      <c r="R686" s="33" t="str">
        <f>IF(M686="","",IF(AND(M686&lt;&gt;'Tabelas auxiliares'!$B$239,M686&lt;&gt;'Tabelas auxiliares'!$B$240,M686&lt;&gt;'Tabelas auxiliares'!$C$239,M686&lt;&gt;'Tabelas auxiliares'!$C$240),"FOLHA DE PESSOAL",IF(Q686='Tabelas auxiliares'!$A$240,"CUSTEIO",IF(Q686='Tabelas auxiliares'!$A$239,"INVESTIMENTO","ERRO - VERIFICAR"))))</f>
        <v/>
      </c>
      <c r="S686" s="47"/>
    </row>
    <row r="687" spans="17:19" x14ac:dyDescent="0.25">
      <c r="Q687" s="33" t="str">
        <f t="shared" si="10"/>
        <v/>
      </c>
      <c r="R687" s="33" t="str">
        <f>IF(M687="","",IF(AND(M687&lt;&gt;'Tabelas auxiliares'!$B$239,M687&lt;&gt;'Tabelas auxiliares'!$B$240,M687&lt;&gt;'Tabelas auxiliares'!$C$239,M687&lt;&gt;'Tabelas auxiliares'!$C$240),"FOLHA DE PESSOAL",IF(Q687='Tabelas auxiliares'!$A$240,"CUSTEIO",IF(Q687='Tabelas auxiliares'!$A$239,"INVESTIMENTO","ERRO - VERIFICAR"))))</f>
        <v/>
      </c>
      <c r="S687" s="47"/>
    </row>
    <row r="688" spans="17:19" x14ac:dyDescent="0.25">
      <c r="Q688" s="33" t="str">
        <f t="shared" si="10"/>
        <v/>
      </c>
      <c r="R688" s="33" t="str">
        <f>IF(M688="","",IF(AND(M688&lt;&gt;'Tabelas auxiliares'!$B$239,M688&lt;&gt;'Tabelas auxiliares'!$B$240,M688&lt;&gt;'Tabelas auxiliares'!$C$239,M688&lt;&gt;'Tabelas auxiliares'!$C$240),"FOLHA DE PESSOAL",IF(Q688='Tabelas auxiliares'!$A$240,"CUSTEIO",IF(Q688='Tabelas auxiliares'!$A$239,"INVESTIMENTO","ERRO - VERIFICAR"))))</f>
        <v/>
      </c>
      <c r="S688" s="47"/>
    </row>
    <row r="689" spans="17:19" x14ac:dyDescent="0.25">
      <c r="Q689" s="33" t="str">
        <f t="shared" si="10"/>
        <v/>
      </c>
      <c r="R689" s="33" t="str">
        <f>IF(M689="","",IF(AND(M689&lt;&gt;'Tabelas auxiliares'!$B$239,M689&lt;&gt;'Tabelas auxiliares'!$B$240,M689&lt;&gt;'Tabelas auxiliares'!$C$239,M689&lt;&gt;'Tabelas auxiliares'!$C$240),"FOLHA DE PESSOAL",IF(Q689='Tabelas auxiliares'!$A$240,"CUSTEIO",IF(Q689='Tabelas auxiliares'!$A$239,"INVESTIMENTO","ERRO - VERIFICAR"))))</f>
        <v/>
      </c>
      <c r="S689" s="47"/>
    </row>
    <row r="690" spans="17:19" x14ac:dyDescent="0.25">
      <c r="Q690" s="33" t="str">
        <f t="shared" si="10"/>
        <v/>
      </c>
      <c r="R690" s="33" t="str">
        <f>IF(M690="","",IF(AND(M690&lt;&gt;'Tabelas auxiliares'!$B$239,M690&lt;&gt;'Tabelas auxiliares'!$B$240,M690&lt;&gt;'Tabelas auxiliares'!$C$239,M690&lt;&gt;'Tabelas auxiliares'!$C$240),"FOLHA DE PESSOAL",IF(Q690='Tabelas auxiliares'!$A$240,"CUSTEIO",IF(Q690='Tabelas auxiliares'!$A$239,"INVESTIMENTO","ERRO - VERIFICAR"))))</f>
        <v/>
      </c>
      <c r="S690" s="47"/>
    </row>
    <row r="691" spans="17:19" x14ac:dyDescent="0.25">
      <c r="Q691" s="33" t="str">
        <f t="shared" si="10"/>
        <v/>
      </c>
      <c r="R691" s="33" t="str">
        <f>IF(M691="","",IF(AND(M691&lt;&gt;'Tabelas auxiliares'!$B$239,M691&lt;&gt;'Tabelas auxiliares'!$B$240,M691&lt;&gt;'Tabelas auxiliares'!$C$239,M691&lt;&gt;'Tabelas auxiliares'!$C$240),"FOLHA DE PESSOAL",IF(Q691='Tabelas auxiliares'!$A$240,"CUSTEIO",IF(Q691='Tabelas auxiliares'!$A$239,"INVESTIMENTO","ERRO - VERIFICAR"))))</f>
        <v/>
      </c>
      <c r="S691" s="47"/>
    </row>
    <row r="692" spans="17:19" x14ac:dyDescent="0.25">
      <c r="Q692" s="33" t="str">
        <f t="shared" si="10"/>
        <v/>
      </c>
      <c r="R692" s="33" t="str">
        <f>IF(M692="","",IF(AND(M692&lt;&gt;'Tabelas auxiliares'!$B$239,M692&lt;&gt;'Tabelas auxiliares'!$B$240,M692&lt;&gt;'Tabelas auxiliares'!$C$239,M692&lt;&gt;'Tabelas auxiliares'!$C$240),"FOLHA DE PESSOAL",IF(Q692='Tabelas auxiliares'!$A$240,"CUSTEIO",IF(Q692='Tabelas auxiliares'!$A$239,"INVESTIMENTO","ERRO - VERIFICAR"))))</f>
        <v/>
      </c>
      <c r="S692" s="47"/>
    </row>
    <row r="693" spans="17:19" x14ac:dyDescent="0.25">
      <c r="Q693" s="33" t="str">
        <f t="shared" si="10"/>
        <v/>
      </c>
      <c r="R693" s="33" t="str">
        <f>IF(M693="","",IF(AND(M693&lt;&gt;'Tabelas auxiliares'!$B$239,M693&lt;&gt;'Tabelas auxiliares'!$B$240,M693&lt;&gt;'Tabelas auxiliares'!$C$239,M693&lt;&gt;'Tabelas auxiliares'!$C$240),"FOLHA DE PESSOAL",IF(Q693='Tabelas auxiliares'!$A$240,"CUSTEIO",IF(Q693='Tabelas auxiliares'!$A$239,"INVESTIMENTO","ERRO - VERIFICAR"))))</f>
        <v/>
      </c>
      <c r="S693" s="47"/>
    </row>
    <row r="694" spans="17:19" x14ac:dyDescent="0.25">
      <c r="Q694" s="33" t="str">
        <f t="shared" si="10"/>
        <v/>
      </c>
      <c r="R694" s="33" t="str">
        <f>IF(M694="","",IF(AND(M694&lt;&gt;'Tabelas auxiliares'!$B$239,M694&lt;&gt;'Tabelas auxiliares'!$B$240,M694&lt;&gt;'Tabelas auxiliares'!$C$239,M694&lt;&gt;'Tabelas auxiliares'!$C$240),"FOLHA DE PESSOAL",IF(Q694='Tabelas auxiliares'!$A$240,"CUSTEIO",IF(Q694='Tabelas auxiliares'!$A$239,"INVESTIMENTO","ERRO - VERIFICAR"))))</f>
        <v/>
      </c>
      <c r="S694" s="47"/>
    </row>
    <row r="695" spans="17:19" x14ac:dyDescent="0.25">
      <c r="Q695" s="33" t="str">
        <f t="shared" si="10"/>
        <v/>
      </c>
      <c r="R695" s="33" t="str">
        <f>IF(M695="","",IF(AND(M695&lt;&gt;'Tabelas auxiliares'!$B$239,M695&lt;&gt;'Tabelas auxiliares'!$B$240,M695&lt;&gt;'Tabelas auxiliares'!$C$239,M695&lt;&gt;'Tabelas auxiliares'!$C$240),"FOLHA DE PESSOAL",IF(Q695='Tabelas auxiliares'!$A$240,"CUSTEIO",IF(Q695='Tabelas auxiliares'!$A$239,"INVESTIMENTO","ERRO - VERIFICAR"))))</f>
        <v/>
      </c>
      <c r="S695" s="47"/>
    </row>
    <row r="696" spans="17:19" x14ac:dyDescent="0.25">
      <c r="Q696" s="33" t="str">
        <f t="shared" si="10"/>
        <v/>
      </c>
      <c r="R696" s="33" t="str">
        <f>IF(M696="","",IF(AND(M696&lt;&gt;'Tabelas auxiliares'!$B$239,M696&lt;&gt;'Tabelas auxiliares'!$B$240,M696&lt;&gt;'Tabelas auxiliares'!$C$239,M696&lt;&gt;'Tabelas auxiliares'!$C$240),"FOLHA DE PESSOAL",IF(Q696='Tabelas auxiliares'!$A$240,"CUSTEIO",IF(Q696='Tabelas auxiliares'!$A$239,"INVESTIMENTO","ERRO - VERIFICAR"))))</f>
        <v/>
      </c>
      <c r="S696" s="47"/>
    </row>
    <row r="697" spans="17:19" x14ac:dyDescent="0.25">
      <c r="Q697" s="33" t="str">
        <f t="shared" si="10"/>
        <v/>
      </c>
      <c r="R697" s="33" t="str">
        <f>IF(M697="","",IF(AND(M697&lt;&gt;'Tabelas auxiliares'!$B$239,M697&lt;&gt;'Tabelas auxiliares'!$B$240,M697&lt;&gt;'Tabelas auxiliares'!$C$239,M697&lt;&gt;'Tabelas auxiliares'!$C$240),"FOLHA DE PESSOAL",IF(Q697='Tabelas auxiliares'!$A$240,"CUSTEIO",IF(Q697='Tabelas auxiliares'!$A$239,"INVESTIMENTO","ERRO - VERIFICAR"))))</f>
        <v/>
      </c>
      <c r="S697" s="47"/>
    </row>
    <row r="698" spans="17:19" x14ac:dyDescent="0.25">
      <c r="Q698" s="33" t="str">
        <f t="shared" si="10"/>
        <v/>
      </c>
      <c r="R698" s="33" t="str">
        <f>IF(M698="","",IF(AND(M698&lt;&gt;'Tabelas auxiliares'!$B$239,M698&lt;&gt;'Tabelas auxiliares'!$B$240,M698&lt;&gt;'Tabelas auxiliares'!$C$239,M698&lt;&gt;'Tabelas auxiliares'!$C$240),"FOLHA DE PESSOAL",IF(Q698='Tabelas auxiliares'!$A$240,"CUSTEIO",IF(Q698='Tabelas auxiliares'!$A$239,"INVESTIMENTO","ERRO - VERIFICAR"))))</f>
        <v/>
      </c>
      <c r="S698" s="47"/>
    </row>
    <row r="699" spans="17:19" x14ac:dyDescent="0.25">
      <c r="Q699" s="33" t="str">
        <f t="shared" si="10"/>
        <v/>
      </c>
      <c r="R699" s="33" t="str">
        <f>IF(M699="","",IF(AND(M699&lt;&gt;'Tabelas auxiliares'!$B$239,M699&lt;&gt;'Tabelas auxiliares'!$B$240,M699&lt;&gt;'Tabelas auxiliares'!$C$239,M699&lt;&gt;'Tabelas auxiliares'!$C$240),"FOLHA DE PESSOAL",IF(Q699='Tabelas auxiliares'!$A$240,"CUSTEIO",IF(Q699='Tabelas auxiliares'!$A$239,"INVESTIMENTO","ERRO - VERIFICAR"))))</f>
        <v/>
      </c>
      <c r="S699" s="47"/>
    </row>
    <row r="700" spans="17:19" x14ac:dyDescent="0.25">
      <c r="Q700" s="33" t="str">
        <f t="shared" si="10"/>
        <v/>
      </c>
      <c r="R700" s="33" t="str">
        <f>IF(M700="","",IF(AND(M700&lt;&gt;'Tabelas auxiliares'!$B$239,M700&lt;&gt;'Tabelas auxiliares'!$B$240,M700&lt;&gt;'Tabelas auxiliares'!$C$239,M700&lt;&gt;'Tabelas auxiliares'!$C$240),"FOLHA DE PESSOAL",IF(Q700='Tabelas auxiliares'!$A$240,"CUSTEIO",IF(Q700='Tabelas auxiliares'!$A$239,"INVESTIMENTO","ERRO - VERIFICAR"))))</f>
        <v/>
      </c>
      <c r="S700" s="47"/>
    </row>
    <row r="701" spans="17:19" x14ac:dyDescent="0.25">
      <c r="Q701" s="33" t="str">
        <f t="shared" si="10"/>
        <v/>
      </c>
      <c r="R701" s="33" t="str">
        <f>IF(M701="","",IF(AND(M701&lt;&gt;'Tabelas auxiliares'!$B$239,M701&lt;&gt;'Tabelas auxiliares'!$B$240,M701&lt;&gt;'Tabelas auxiliares'!$C$239,M701&lt;&gt;'Tabelas auxiliares'!$C$240),"FOLHA DE PESSOAL",IF(Q701='Tabelas auxiliares'!$A$240,"CUSTEIO",IF(Q701='Tabelas auxiliares'!$A$239,"INVESTIMENTO","ERRO - VERIFICAR"))))</f>
        <v/>
      </c>
      <c r="S701" s="47"/>
    </row>
    <row r="702" spans="17:19" x14ac:dyDescent="0.25">
      <c r="Q702" s="33" t="str">
        <f t="shared" si="10"/>
        <v/>
      </c>
      <c r="R702" s="33" t="str">
        <f>IF(M702="","",IF(AND(M702&lt;&gt;'Tabelas auxiliares'!$B$239,M702&lt;&gt;'Tabelas auxiliares'!$B$240,M702&lt;&gt;'Tabelas auxiliares'!$C$239,M702&lt;&gt;'Tabelas auxiliares'!$C$240),"FOLHA DE PESSOAL",IF(Q702='Tabelas auxiliares'!$A$240,"CUSTEIO",IF(Q702='Tabelas auxiliares'!$A$239,"INVESTIMENTO","ERRO - VERIFICAR"))))</f>
        <v/>
      </c>
      <c r="S702" s="47"/>
    </row>
    <row r="703" spans="17:19" x14ac:dyDescent="0.25">
      <c r="Q703" s="33" t="str">
        <f t="shared" si="10"/>
        <v/>
      </c>
      <c r="R703" s="33" t="str">
        <f>IF(M703="","",IF(AND(M703&lt;&gt;'Tabelas auxiliares'!$B$239,M703&lt;&gt;'Tabelas auxiliares'!$B$240,M703&lt;&gt;'Tabelas auxiliares'!$C$239,M703&lt;&gt;'Tabelas auxiliares'!$C$240),"FOLHA DE PESSOAL",IF(Q703='Tabelas auxiliares'!$A$240,"CUSTEIO",IF(Q703='Tabelas auxiliares'!$A$239,"INVESTIMENTO","ERRO - VERIFICAR"))))</f>
        <v/>
      </c>
      <c r="S703" s="47"/>
    </row>
    <row r="704" spans="17:19" x14ac:dyDescent="0.25">
      <c r="Q704" s="33" t="str">
        <f t="shared" si="10"/>
        <v/>
      </c>
      <c r="R704" s="33" t="str">
        <f>IF(M704="","",IF(AND(M704&lt;&gt;'Tabelas auxiliares'!$B$239,M704&lt;&gt;'Tabelas auxiliares'!$B$240,M704&lt;&gt;'Tabelas auxiliares'!$C$239,M704&lt;&gt;'Tabelas auxiliares'!$C$240),"FOLHA DE PESSOAL",IF(Q704='Tabelas auxiliares'!$A$240,"CUSTEIO",IF(Q704='Tabelas auxiliares'!$A$239,"INVESTIMENTO","ERRO - VERIFICAR"))))</f>
        <v/>
      </c>
      <c r="S704" s="47"/>
    </row>
    <row r="705" spans="17:19" x14ac:dyDescent="0.25">
      <c r="Q705" s="33" t="str">
        <f t="shared" si="10"/>
        <v/>
      </c>
      <c r="R705" s="33" t="str">
        <f>IF(M705="","",IF(AND(M705&lt;&gt;'Tabelas auxiliares'!$B$239,M705&lt;&gt;'Tabelas auxiliares'!$B$240,M705&lt;&gt;'Tabelas auxiliares'!$C$239,M705&lt;&gt;'Tabelas auxiliares'!$C$240),"FOLHA DE PESSOAL",IF(Q705='Tabelas auxiliares'!$A$240,"CUSTEIO",IF(Q705='Tabelas auxiliares'!$A$239,"INVESTIMENTO","ERRO - VERIFICAR"))))</f>
        <v/>
      </c>
      <c r="S705" s="47"/>
    </row>
    <row r="706" spans="17:19" x14ac:dyDescent="0.25">
      <c r="Q706" s="33" t="str">
        <f t="shared" si="10"/>
        <v/>
      </c>
      <c r="R706" s="33" t="str">
        <f>IF(M706="","",IF(AND(M706&lt;&gt;'Tabelas auxiliares'!$B$239,M706&lt;&gt;'Tabelas auxiliares'!$B$240,M706&lt;&gt;'Tabelas auxiliares'!$C$239,M706&lt;&gt;'Tabelas auxiliares'!$C$240),"FOLHA DE PESSOAL",IF(Q706='Tabelas auxiliares'!$A$240,"CUSTEIO",IF(Q706='Tabelas auxiliares'!$A$239,"INVESTIMENTO","ERRO - VERIFICAR"))))</f>
        <v/>
      </c>
      <c r="S706" s="47"/>
    </row>
    <row r="707" spans="17:19" x14ac:dyDescent="0.25">
      <c r="Q707" s="33" t="str">
        <f t="shared" si="10"/>
        <v/>
      </c>
      <c r="R707" s="33" t="str">
        <f>IF(M707="","",IF(AND(M707&lt;&gt;'Tabelas auxiliares'!$B$239,M707&lt;&gt;'Tabelas auxiliares'!$B$240,M707&lt;&gt;'Tabelas auxiliares'!$C$239,M707&lt;&gt;'Tabelas auxiliares'!$C$240),"FOLHA DE PESSOAL",IF(Q707='Tabelas auxiliares'!$A$240,"CUSTEIO",IF(Q707='Tabelas auxiliares'!$A$239,"INVESTIMENTO","ERRO - VERIFICAR"))))</f>
        <v/>
      </c>
      <c r="S707" s="47"/>
    </row>
    <row r="708" spans="17:19" x14ac:dyDescent="0.25">
      <c r="Q708" s="33" t="str">
        <f t="shared" si="10"/>
        <v/>
      </c>
      <c r="R708" s="33" t="str">
        <f>IF(M708="","",IF(AND(M708&lt;&gt;'Tabelas auxiliares'!$B$239,M708&lt;&gt;'Tabelas auxiliares'!$B$240,M708&lt;&gt;'Tabelas auxiliares'!$C$239,M708&lt;&gt;'Tabelas auxiliares'!$C$240),"FOLHA DE PESSOAL",IF(Q708='Tabelas auxiliares'!$A$240,"CUSTEIO",IF(Q708='Tabelas auxiliares'!$A$239,"INVESTIMENTO","ERRO - VERIFICAR"))))</f>
        <v/>
      </c>
      <c r="S708" s="47"/>
    </row>
    <row r="709" spans="17:19" x14ac:dyDescent="0.25">
      <c r="Q709" s="33" t="str">
        <f t="shared" ref="Q709:Q772" si="11">LEFT(O709,1)</f>
        <v/>
      </c>
      <c r="R709" s="33" t="str">
        <f>IF(M709="","",IF(AND(M709&lt;&gt;'Tabelas auxiliares'!$B$239,M709&lt;&gt;'Tabelas auxiliares'!$B$240,M709&lt;&gt;'Tabelas auxiliares'!$C$239,M709&lt;&gt;'Tabelas auxiliares'!$C$240),"FOLHA DE PESSOAL",IF(Q709='Tabelas auxiliares'!$A$240,"CUSTEIO",IF(Q709='Tabelas auxiliares'!$A$239,"INVESTIMENTO","ERRO - VERIFICAR"))))</f>
        <v/>
      </c>
      <c r="S709" s="47"/>
    </row>
    <row r="710" spans="17:19" x14ac:dyDescent="0.25">
      <c r="Q710" s="33" t="str">
        <f t="shared" si="11"/>
        <v/>
      </c>
      <c r="R710" s="33" t="str">
        <f>IF(M710="","",IF(AND(M710&lt;&gt;'Tabelas auxiliares'!$B$239,M710&lt;&gt;'Tabelas auxiliares'!$B$240,M710&lt;&gt;'Tabelas auxiliares'!$C$239,M710&lt;&gt;'Tabelas auxiliares'!$C$240),"FOLHA DE PESSOAL",IF(Q710='Tabelas auxiliares'!$A$240,"CUSTEIO",IF(Q710='Tabelas auxiliares'!$A$239,"INVESTIMENTO","ERRO - VERIFICAR"))))</f>
        <v/>
      </c>
      <c r="S710" s="47"/>
    </row>
    <row r="711" spans="17:19" x14ac:dyDescent="0.25">
      <c r="Q711" s="33" t="str">
        <f t="shared" si="11"/>
        <v/>
      </c>
      <c r="R711" s="33" t="str">
        <f>IF(M711="","",IF(AND(M711&lt;&gt;'Tabelas auxiliares'!$B$239,M711&lt;&gt;'Tabelas auxiliares'!$B$240,M711&lt;&gt;'Tabelas auxiliares'!$C$239,M711&lt;&gt;'Tabelas auxiliares'!$C$240),"FOLHA DE PESSOAL",IF(Q711='Tabelas auxiliares'!$A$240,"CUSTEIO",IF(Q711='Tabelas auxiliares'!$A$239,"INVESTIMENTO","ERRO - VERIFICAR"))))</f>
        <v/>
      </c>
      <c r="S711" s="47"/>
    </row>
    <row r="712" spans="17:19" x14ac:dyDescent="0.25">
      <c r="Q712" s="33" t="str">
        <f t="shared" si="11"/>
        <v/>
      </c>
      <c r="R712" s="33" t="str">
        <f>IF(M712="","",IF(AND(M712&lt;&gt;'Tabelas auxiliares'!$B$239,M712&lt;&gt;'Tabelas auxiliares'!$B$240,M712&lt;&gt;'Tabelas auxiliares'!$C$239,M712&lt;&gt;'Tabelas auxiliares'!$C$240),"FOLHA DE PESSOAL",IF(Q712='Tabelas auxiliares'!$A$240,"CUSTEIO",IF(Q712='Tabelas auxiliares'!$A$239,"INVESTIMENTO","ERRO - VERIFICAR"))))</f>
        <v/>
      </c>
      <c r="S712" s="47"/>
    </row>
    <row r="713" spans="17:19" x14ac:dyDescent="0.25">
      <c r="Q713" s="33" t="str">
        <f t="shared" si="11"/>
        <v/>
      </c>
      <c r="R713" s="33" t="str">
        <f>IF(M713="","",IF(AND(M713&lt;&gt;'Tabelas auxiliares'!$B$239,M713&lt;&gt;'Tabelas auxiliares'!$B$240,M713&lt;&gt;'Tabelas auxiliares'!$C$239,M713&lt;&gt;'Tabelas auxiliares'!$C$240),"FOLHA DE PESSOAL",IF(Q713='Tabelas auxiliares'!$A$240,"CUSTEIO",IF(Q713='Tabelas auxiliares'!$A$239,"INVESTIMENTO","ERRO - VERIFICAR"))))</f>
        <v/>
      </c>
      <c r="S713" s="47"/>
    </row>
    <row r="714" spans="17:19" x14ac:dyDescent="0.25">
      <c r="Q714" s="33" t="str">
        <f t="shared" si="11"/>
        <v/>
      </c>
      <c r="R714" s="33" t="str">
        <f>IF(M714="","",IF(AND(M714&lt;&gt;'Tabelas auxiliares'!$B$239,M714&lt;&gt;'Tabelas auxiliares'!$B$240,M714&lt;&gt;'Tabelas auxiliares'!$C$239,M714&lt;&gt;'Tabelas auxiliares'!$C$240),"FOLHA DE PESSOAL",IF(Q714='Tabelas auxiliares'!$A$240,"CUSTEIO",IF(Q714='Tabelas auxiliares'!$A$239,"INVESTIMENTO","ERRO - VERIFICAR"))))</f>
        <v/>
      </c>
      <c r="S714" s="47"/>
    </row>
    <row r="715" spans="17:19" x14ac:dyDescent="0.25">
      <c r="Q715" s="33" t="str">
        <f t="shared" si="11"/>
        <v/>
      </c>
      <c r="R715" s="33" t="str">
        <f>IF(M715="","",IF(AND(M715&lt;&gt;'Tabelas auxiliares'!$B$239,M715&lt;&gt;'Tabelas auxiliares'!$B$240,M715&lt;&gt;'Tabelas auxiliares'!$C$239,M715&lt;&gt;'Tabelas auxiliares'!$C$240),"FOLHA DE PESSOAL",IF(Q715='Tabelas auxiliares'!$A$240,"CUSTEIO",IF(Q715='Tabelas auxiliares'!$A$239,"INVESTIMENTO","ERRO - VERIFICAR"))))</f>
        <v/>
      </c>
      <c r="S715" s="47"/>
    </row>
    <row r="716" spans="17:19" x14ac:dyDescent="0.25">
      <c r="Q716" s="33" t="str">
        <f t="shared" si="11"/>
        <v/>
      </c>
      <c r="R716" s="33" t="str">
        <f>IF(M716="","",IF(AND(M716&lt;&gt;'Tabelas auxiliares'!$B$239,M716&lt;&gt;'Tabelas auxiliares'!$B$240,M716&lt;&gt;'Tabelas auxiliares'!$C$239,M716&lt;&gt;'Tabelas auxiliares'!$C$240),"FOLHA DE PESSOAL",IF(Q716='Tabelas auxiliares'!$A$240,"CUSTEIO",IF(Q716='Tabelas auxiliares'!$A$239,"INVESTIMENTO","ERRO - VERIFICAR"))))</f>
        <v/>
      </c>
      <c r="S716" s="47"/>
    </row>
    <row r="717" spans="17:19" x14ac:dyDescent="0.25">
      <c r="Q717" s="33" t="str">
        <f t="shared" si="11"/>
        <v/>
      </c>
      <c r="R717" s="33" t="str">
        <f>IF(M717="","",IF(AND(M717&lt;&gt;'Tabelas auxiliares'!$B$239,M717&lt;&gt;'Tabelas auxiliares'!$B$240,M717&lt;&gt;'Tabelas auxiliares'!$C$239,M717&lt;&gt;'Tabelas auxiliares'!$C$240),"FOLHA DE PESSOAL",IF(Q717='Tabelas auxiliares'!$A$240,"CUSTEIO",IF(Q717='Tabelas auxiliares'!$A$239,"INVESTIMENTO","ERRO - VERIFICAR"))))</f>
        <v/>
      </c>
      <c r="S717" s="47"/>
    </row>
    <row r="718" spans="17:19" x14ac:dyDescent="0.25">
      <c r="Q718" s="33" t="str">
        <f t="shared" si="11"/>
        <v/>
      </c>
      <c r="R718" s="33" t="str">
        <f>IF(M718="","",IF(AND(M718&lt;&gt;'Tabelas auxiliares'!$B$239,M718&lt;&gt;'Tabelas auxiliares'!$B$240,M718&lt;&gt;'Tabelas auxiliares'!$C$239,M718&lt;&gt;'Tabelas auxiliares'!$C$240),"FOLHA DE PESSOAL",IF(Q718='Tabelas auxiliares'!$A$240,"CUSTEIO",IF(Q718='Tabelas auxiliares'!$A$239,"INVESTIMENTO","ERRO - VERIFICAR"))))</f>
        <v/>
      </c>
      <c r="S718" s="47"/>
    </row>
    <row r="719" spans="17:19" x14ac:dyDescent="0.25">
      <c r="Q719" s="33" t="str">
        <f t="shared" si="11"/>
        <v/>
      </c>
      <c r="R719" s="33" t="str">
        <f>IF(M719="","",IF(AND(M719&lt;&gt;'Tabelas auxiliares'!$B$239,M719&lt;&gt;'Tabelas auxiliares'!$B$240,M719&lt;&gt;'Tabelas auxiliares'!$C$239,M719&lt;&gt;'Tabelas auxiliares'!$C$240),"FOLHA DE PESSOAL",IF(Q719='Tabelas auxiliares'!$A$240,"CUSTEIO",IF(Q719='Tabelas auxiliares'!$A$239,"INVESTIMENTO","ERRO - VERIFICAR"))))</f>
        <v/>
      </c>
      <c r="S719" s="47"/>
    </row>
    <row r="720" spans="17:19" x14ac:dyDescent="0.25">
      <c r="Q720" s="33" t="str">
        <f t="shared" si="11"/>
        <v/>
      </c>
      <c r="R720" s="33" t="str">
        <f>IF(M720="","",IF(AND(M720&lt;&gt;'Tabelas auxiliares'!$B$239,M720&lt;&gt;'Tabelas auxiliares'!$B$240,M720&lt;&gt;'Tabelas auxiliares'!$C$239,M720&lt;&gt;'Tabelas auxiliares'!$C$240),"FOLHA DE PESSOAL",IF(Q720='Tabelas auxiliares'!$A$240,"CUSTEIO",IF(Q720='Tabelas auxiliares'!$A$239,"INVESTIMENTO","ERRO - VERIFICAR"))))</f>
        <v/>
      </c>
      <c r="S720" s="47"/>
    </row>
    <row r="721" spans="17:19" x14ac:dyDescent="0.25">
      <c r="Q721" s="33" t="str">
        <f t="shared" si="11"/>
        <v/>
      </c>
      <c r="R721" s="33" t="str">
        <f>IF(M721="","",IF(AND(M721&lt;&gt;'Tabelas auxiliares'!$B$239,M721&lt;&gt;'Tabelas auxiliares'!$B$240,M721&lt;&gt;'Tabelas auxiliares'!$C$239,M721&lt;&gt;'Tabelas auxiliares'!$C$240),"FOLHA DE PESSOAL",IF(Q721='Tabelas auxiliares'!$A$240,"CUSTEIO",IF(Q721='Tabelas auxiliares'!$A$239,"INVESTIMENTO","ERRO - VERIFICAR"))))</f>
        <v/>
      </c>
      <c r="S721" s="47"/>
    </row>
    <row r="722" spans="17:19" x14ac:dyDescent="0.25">
      <c r="Q722" s="33" t="str">
        <f t="shared" si="11"/>
        <v/>
      </c>
      <c r="R722" s="33" t="str">
        <f>IF(M722="","",IF(AND(M722&lt;&gt;'Tabelas auxiliares'!$B$239,M722&lt;&gt;'Tabelas auxiliares'!$B$240,M722&lt;&gt;'Tabelas auxiliares'!$C$239,M722&lt;&gt;'Tabelas auxiliares'!$C$240),"FOLHA DE PESSOAL",IF(Q722='Tabelas auxiliares'!$A$240,"CUSTEIO",IF(Q722='Tabelas auxiliares'!$A$239,"INVESTIMENTO","ERRO - VERIFICAR"))))</f>
        <v/>
      </c>
      <c r="S722" s="47"/>
    </row>
    <row r="723" spans="17:19" x14ac:dyDescent="0.25">
      <c r="Q723" s="33" t="str">
        <f t="shared" si="11"/>
        <v/>
      </c>
      <c r="R723" s="33" t="str">
        <f>IF(M723="","",IF(AND(M723&lt;&gt;'Tabelas auxiliares'!$B$239,M723&lt;&gt;'Tabelas auxiliares'!$B$240,M723&lt;&gt;'Tabelas auxiliares'!$C$239,M723&lt;&gt;'Tabelas auxiliares'!$C$240),"FOLHA DE PESSOAL",IF(Q723='Tabelas auxiliares'!$A$240,"CUSTEIO",IF(Q723='Tabelas auxiliares'!$A$239,"INVESTIMENTO","ERRO - VERIFICAR"))))</f>
        <v/>
      </c>
      <c r="S723" s="47"/>
    </row>
    <row r="724" spans="17:19" x14ac:dyDescent="0.25">
      <c r="Q724" s="33" t="str">
        <f t="shared" si="11"/>
        <v/>
      </c>
      <c r="R724" s="33" t="str">
        <f>IF(M724="","",IF(AND(M724&lt;&gt;'Tabelas auxiliares'!$B$239,M724&lt;&gt;'Tabelas auxiliares'!$B$240,M724&lt;&gt;'Tabelas auxiliares'!$C$239,M724&lt;&gt;'Tabelas auxiliares'!$C$240),"FOLHA DE PESSOAL",IF(Q724='Tabelas auxiliares'!$A$240,"CUSTEIO",IF(Q724='Tabelas auxiliares'!$A$239,"INVESTIMENTO","ERRO - VERIFICAR"))))</f>
        <v/>
      </c>
      <c r="S724" s="47"/>
    </row>
    <row r="725" spans="17:19" x14ac:dyDescent="0.25">
      <c r="Q725" s="33" t="str">
        <f t="shared" si="11"/>
        <v/>
      </c>
      <c r="R725" s="33" t="str">
        <f>IF(M725="","",IF(AND(M725&lt;&gt;'Tabelas auxiliares'!$B$239,M725&lt;&gt;'Tabelas auxiliares'!$B$240,M725&lt;&gt;'Tabelas auxiliares'!$C$239,M725&lt;&gt;'Tabelas auxiliares'!$C$240),"FOLHA DE PESSOAL",IF(Q725='Tabelas auxiliares'!$A$240,"CUSTEIO",IF(Q725='Tabelas auxiliares'!$A$239,"INVESTIMENTO","ERRO - VERIFICAR"))))</f>
        <v/>
      </c>
      <c r="S725" s="47"/>
    </row>
    <row r="726" spans="17:19" x14ac:dyDescent="0.25">
      <c r="Q726" s="33" t="str">
        <f t="shared" si="11"/>
        <v/>
      </c>
      <c r="R726" s="33" t="str">
        <f>IF(M726="","",IF(AND(M726&lt;&gt;'Tabelas auxiliares'!$B$239,M726&lt;&gt;'Tabelas auxiliares'!$B$240,M726&lt;&gt;'Tabelas auxiliares'!$C$239,M726&lt;&gt;'Tabelas auxiliares'!$C$240),"FOLHA DE PESSOAL",IF(Q726='Tabelas auxiliares'!$A$240,"CUSTEIO",IF(Q726='Tabelas auxiliares'!$A$239,"INVESTIMENTO","ERRO - VERIFICAR"))))</f>
        <v/>
      </c>
      <c r="S726" s="47"/>
    </row>
    <row r="727" spans="17:19" x14ac:dyDescent="0.25">
      <c r="Q727" s="33" t="str">
        <f t="shared" si="11"/>
        <v/>
      </c>
      <c r="R727" s="33" t="str">
        <f>IF(M727="","",IF(AND(M727&lt;&gt;'Tabelas auxiliares'!$B$239,M727&lt;&gt;'Tabelas auxiliares'!$B$240,M727&lt;&gt;'Tabelas auxiliares'!$C$239,M727&lt;&gt;'Tabelas auxiliares'!$C$240),"FOLHA DE PESSOAL",IF(Q727='Tabelas auxiliares'!$A$240,"CUSTEIO",IF(Q727='Tabelas auxiliares'!$A$239,"INVESTIMENTO","ERRO - VERIFICAR"))))</f>
        <v/>
      </c>
      <c r="S727" s="47"/>
    </row>
    <row r="728" spans="17:19" x14ac:dyDescent="0.25">
      <c r="Q728" s="33" t="str">
        <f t="shared" si="11"/>
        <v/>
      </c>
      <c r="R728" s="33" t="str">
        <f>IF(M728="","",IF(AND(M728&lt;&gt;'Tabelas auxiliares'!$B$239,M728&lt;&gt;'Tabelas auxiliares'!$B$240,M728&lt;&gt;'Tabelas auxiliares'!$C$239,M728&lt;&gt;'Tabelas auxiliares'!$C$240),"FOLHA DE PESSOAL",IF(Q728='Tabelas auxiliares'!$A$240,"CUSTEIO",IF(Q728='Tabelas auxiliares'!$A$239,"INVESTIMENTO","ERRO - VERIFICAR"))))</f>
        <v/>
      </c>
      <c r="S728" s="47"/>
    </row>
    <row r="729" spans="17:19" x14ac:dyDescent="0.25">
      <c r="Q729" s="33" t="str">
        <f t="shared" si="11"/>
        <v/>
      </c>
      <c r="R729" s="33" t="str">
        <f>IF(M729="","",IF(AND(M729&lt;&gt;'Tabelas auxiliares'!$B$239,M729&lt;&gt;'Tabelas auxiliares'!$B$240,M729&lt;&gt;'Tabelas auxiliares'!$C$239,M729&lt;&gt;'Tabelas auxiliares'!$C$240),"FOLHA DE PESSOAL",IF(Q729='Tabelas auxiliares'!$A$240,"CUSTEIO",IF(Q729='Tabelas auxiliares'!$A$239,"INVESTIMENTO","ERRO - VERIFICAR"))))</f>
        <v/>
      </c>
      <c r="S729" s="47"/>
    </row>
    <row r="730" spans="17:19" x14ac:dyDescent="0.25">
      <c r="Q730" s="33" t="str">
        <f t="shared" si="11"/>
        <v/>
      </c>
      <c r="R730" s="33" t="str">
        <f>IF(M730="","",IF(AND(M730&lt;&gt;'Tabelas auxiliares'!$B$239,M730&lt;&gt;'Tabelas auxiliares'!$B$240,M730&lt;&gt;'Tabelas auxiliares'!$C$239,M730&lt;&gt;'Tabelas auxiliares'!$C$240),"FOLHA DE PESSOAL",IF(Q730='Tabelas auxiliares'!$A$240,"CUSTEIO",IF(Q730='Tabelas auxiliares'!$A$239,"INVESTIMENTO","ERRO - VERIFICAR"))))</f>
        <v/>
      </c>
      <c r="S730" s="47"/>
    </row>
    <row r="731" spans="17:19" x14ac:dyDescent="0.25">
      <c r="Q731" s="33" t="str">
        <f t="shared" si="11"/>
        <v/>
      </c>
      <c r="R731" s="33" t="str">
        <f>IF(M731="","",IF(AND(M731&lt;&gt;'Tabelas auxiliares'!$B$239,M731&lt;&gt;'Tabelas auxiliares'!$B$240,M731&lt;&gt;'Tabelas auxiliares'!$C$239,M731&lt;&gt;'Tabelas auxiliares'!$C$240),"FOLHA DE PESSOAL",IF(Q731='Tabelas auxiliares'!$A$240,"CUSTEIO",IF(Q731='Tabelas auxiliares'!$A$239,"INVESTIMENTO","ERRO - VERIFICAR"))))</f>
        <v/>
      </c>
      <c r="S731" s="47"/>
    </row>
    <row r="732" spans="17:19" x14ac:dyDescent="0.25">
      <c r="Q732" s="33" t="str">
        <f t="shared" si="11"/>
        <v/>
      </c>
      <c r="R732" s="33" t="str">
        <f>IF(M732="","",IF(AND(M732&lt;&gt;'Tabelas auxiliares'!$B$239,M732&lt;&gt;'Tabelas auxiliares'!$B$240,M732&lt;&gt;'Tabelas auxiliares'!$C$239,M732&lt;&gt;'Tabelas auxiliares'!$C$240),"FOLHA DE PESSOAL",IF(Q732='Tabelas auxiliares'!$A$240,"CUSTEIO",IF(Q732='Tabelas auxiliares'!$A$239,"INVESTIMENTO","ERRO - VERIFICAR"))))</f>
        <v/>
      </c>
      <c r="S732" s="47"/>
    </row>
    <row r="733" spans="17:19" x14ac:dyDescent="0.25">
      <c r="Q733" s="33" t="str">
        <f t="shared" si="11"/>
        <v/>
      </c>
      <c r="R733" s="33" t="str">
        <f>IF(M733="","",IF(AND(M733&lt;&gt;'Tabelas auxiliares'!$B$239,M733&lt;&gt;'Tabelas auxiliares'!$B$240,M733&lt;&gt;'Tabelas auxiliares'!$C$239,M733&lt;&gt;'Tabelas auxiliares'!$C$240),"FOLHA DE PESSOAL",IF(Q733='Tabelas auxiliares'!$A$240,"CUSTEIO",IF(Q733='Tabelas auxiliares'!$A$239,"INVESTIMENTO","ERRO - VERIFICAR"))))</f>
        <v/>
      </c>
      <c r="S733" s="47"/>
    </row>
    <row r="734" spans="17:19" x14ac:dyDescent="0.25">
      <c r="Q734" s="33" t="str">
        <f t="shared" si="11"/>
        <v/>
      </c>
      <c r="R734" s="33" t="str">
        <f>IF(M734="","",IF(AND(M734&lt;&gt;'Tabelas auxiliares'!$B$239,M734&lt;&gt;'Tabelas auxiliares'!$B$240,M734&lt;&gt;'Tabelas auxiliares'!$C$239,M734&lt;&gt;'Tabelas auxiliares'!$C$240),"FOLHA DE PESSOAL",IF(Q734='Tabelas auxiliares'!$A$240,"CUSTEIO",IF(Q734='Tabelas auxiliares'!$A$239,"INVESTIMENTO","ERRO - VERIFICAR"))))</f>
        <v/>
      </c>
      <c r="S734" s="47"/>
    </row>
    <row r="735" spans="17:19" x14ac:dyDescent="0.25">
      <c r="Q735" s="33" t="str">
        <f t="shared" si="11"/>
        <v/>
      </c>
      <c r="R735" s="33" t="str">
        <f>IF(M735="","",IF(AND(M735&lt;&gt;'Tabelas auxiliares'!$B$239,M735&lt;&gt;'Tabelas auxiliares'!$B$240,M735&lt;&gt;'Tabelas auxiliares'!$C$239,M735&lt;&gt;'Tabelas auxiliares'!$C$240),"FOLHA DE PESSOAL",IF(Q735='Tabelas auxiliares'!$A$240,"CUSTEIO",IF(Q735='Tabelas auxiliares'!$A$239,"INVESTIMENTO","ERRO - VERIFICAR"))))</f>
        <v/>
      </c>
      <c r="S735" s="47"/>
    </row>
    <row r="736" spans="17:19" x14ac:dyDescent="0.25">
      <c r="Q736" s="33" t="str">
        <f t="shared" si="11"/>
        <v/>
      </c>
      <c r="R736" s="33" t="str">
        <f>IF(M736="","",IF(AND(M736&lt;&gt;'Tabelas auxiliares'!$B$239,M736&lt;&gt;'Tabelas auxiliares'!$B$240,M736&lt;&gt;'Tabelas auxiliares'!$C$239,M736&lt;&gt;'Tabelas auxiliares'!$C$240),"FOLHA DE PESSOAL",IF(Q736='Tabelas auxiliares'!$A$240,"CUSTEIO",IF(Q736='Tabelas auxiliares'!$A$239,"INVESTIMENTO","ERRO - VERIFICAR"))))</f>
        <v/>
      </c>
      <c r="S736" s="47"/>
    </row>
    <row r="737" spans="17:19" x14ac:dyDescent="0.25">
      <c r="Q737" s="33" t="str">
        <f t="shared" si="11"/>
        <v/>
      </c>
      <c r="R737" s="33" t="str">
        <f>IF(M737="","",IF(AND(M737&lt;&gt;'Tabelas auxiliares'!$B$239,M737&lt;&gt;'Tabelas auxiliares'!$B$240,M737&lt;&gt;'Tabelas auxiliares'!$C$239,M737&lt;&gt;'Tabelas auxiliares'!$C$240),"FOLHA DE PESSOAL",IF(Q737='Tabelas auxiliares'!$A$240,"CUSTEIO",IF(Q737='Tabelas auxiliares'!$A$239,"INVESTIMENTO","ERRO - VERIFICAR"))))</f>
        <v/>
      </c>
      <c r="S737" s="47"/>
    </row>
    <row r="738" spans="17:19" x14ac:dyDescent="0.25">
      <c r="Q738" s="33" t="str">
        <f t="shared" si="11"/>
        <v/>
      </c>
      <c r="R738" s="33" t="str">
        <f>IF(M738="","",IF(AND(M738&lt;&gt;'Tabelas auxiliares'!$B$239,M738&lt;&gt;'Tabelas auxiliares'!$B$240,M738&lt;&gt;'Tabelas auxiliares'!$C$239,M738&lt;&gt;'Tabelas auxiliares'!$C$240),"FOLHA DE PESSOAL",IF(Q738='Tabelas auxiliares'!$A$240,"CUSTEIO",IF(Q738='Tabelas auxiliares'!$A$239,"INVESTIMENTO","ERRO - VERIFICAR"))))</f>
        <v/>
      </c>
      <c r="S738" s="47"/>
    </row>
    <row r="739" spans="17:19" x14ac:dyDescent="0.25">
      <c r="Q739" s="33" t="str">
        <f t="shared" si="11"/>
        <v/>
      </c>
      <c r="R739" s="33" t="str">
        <f>IF(M739="","",IF(AND(M739&lt;&gt;'Tabelas auxiliares'!$B$239,M739&lt;&gt;'Tabelas auxiliares'!$B$240,M739&lt;&gt;'Tabelas auxiliares'!$C$239,M739&lt;&gt;'Tabelas auxiliares'!$C$240),"FOLHA DE PESSOAL",IF(Q739='Tabelas auxiliares'!$A$240,"CUSTEIO",IF(Q739='Tabelas auxiliares'!$A$239,"INVESTIMENTO","ERRO - VERIFICAR"))))</f>
        <v/>
      </c>
      <c r="S739" s="47"/>
    </row>
    <row r="740" spans="17:19" x14ac:dyDescent="0.25">
      <c r="Q740" s="33" t="str">
        <f t="shared" si="11"/>
        <v/>
      </c>
      <c r="R740" s="33" t="str">
        <f>IF(M740="","",IF(AND(M740&lt;&gt;'Tabelas auxiliares'!$B$239,M740&lt;&gt;'Tabelas auxiliares'!$B$240,M740&lt;&gt;'Tabelas auxiliares'!$C$239,M740&lt;&gt;'Tabelas auxiliares'!$C$240),"FOLHA DE PESSOAL",IF(Q740='Tabelas auxiliares'!$A$240,"CUSTEIO",IF(Q740='Tabelas auxiliares'!$A$239,"INVESTIMENTO","ERRO - VERIFICAR"))))</f>
        <v/>
      </c>
      <c r="S740" s="47"/>
    </row>
    <row r="741" spans="17:19" x14ac:dyDescent="0.25">
      <c r="Q741" s="33" t="str">
        <f t="shared" si="11"/>
        <v/>
      </c>
      <c r="R741" s="33" t="str">
        <f>IF(M741="","",IF(AND(M741&lt;&gt;'Tabelas auxiliares'!$B$239,M741&lt;&gt;'Tabelas auxiliares'!$B$240,M741&lt;&gt;'Tabelas auxiliares'!$C$239,M741&lt;&gt;'Tabelas auxiliares'!$C$240),"FOLHA DE PESSOAL",IF(Q741='Tabelas auxiliares'!$A$240,"CUSTEIO",IF(Q741='Tabelas auxiliares'!$A$239,"INVESTIMENTO","ERRO - VERIFICAR"))))</f>
        <v/>
      </c>
      <c r="S741" s="47"/>
    </row>
    <row r="742" spans="17:19" x14ac:dyDescent="0.25">
      <c r="Q742" s="33" t="str">
        <f t="shared" si="11"/>
        <v/>
      </c>
      <c r="R742" s="33" t="str">
        <f>IF(M742="","",IF(AND(M742&lt;&gt;'Tabelas auxiliares'!$B$239,M742&lt;&gt;'Tabelas auxiliares'!$B$240,M742&lt;&gt;'Tabelas auxiliares'!$C$239,M742&lt;&gt;'Tabelas auxiliares'!$C$240),"FOLHA DE PESSOAL",IF(Q742='Tabelas auxiliares'!$A$240,"CUSTEIO",IF(Q742='Tabelas auxiliares'!$A$239,"INVESTIMENTO","ERRO - VERIFICAR"))))</f>
        <v/>
      </c>
      <c r="S742" s="47"/>
    </row>
    <row r="743" spans="17:19" x14ac:dyDescent="0.25">
      <c r="Q743" s="33" t="str">
        <f t="shared" si="11"/>
        <v/>
      </c>
      <c r="R743" s="33" t="str">
        <f>IF(M743="","",IF(AND(M743&lt;&gt;'Tabelas auxiliares'!$B$239,M743&lt;&gt;'Tabelas auxiliares'!$B$240,M743&lt;&gt;'Tabelas auxiliares'!$C$239,M743&lt;&gt;'Tabelas auxiliares'!$C$240),"FOLHA DE PESSOAL",IF(Q743='Tabelas auxiliares'!$A$240,"CUSTEIO",IF(Q743='Tabelas auxiliares'!$A$239,"INVESTIMENTO","ERRO - VERIFICAR"))))</f>
        <v/>
      </c>
      <c r="S743" s="47"/>
    </row>
    <row r="744" spans="17:19" x14ac:dyDescent="0.25">
      <c r="Q744" s="33" t="str">
        <f t="shared" si="11"/>
        <v/>
      </c>
      <c r="R744" s="33" t="str">
        <f>IF(M744="","",IF(AND(M744&lt;&gt;'Tabelas auxiliares'!$B$239,M744&lt;&gt;'Tabelas auxiliares'!$B$240,M744&lt;&gt;'Tabelas auxiliares'!$C$239,M744&lt;&gt;'Tabelas auxiliares'!$C$240),"FOLHA DE PESSOAL",IF(Q744='Tabelas auxiliares'!$A$240,"CUSTEIO",IF(Q744='Tabelas auxiliares'!$A$239,"INVESTIMENTO","ERRO - VERIFICAR"))))</f>
        <v/>
      </c>
      <c r="S744" s="47"/>
    </row>
    <row r="745" spans="17:19" x14ac:dyDescent="0.25">
      <c r="Q745" s="33" t="str">
        <f t="shared" si="11"/>
        <v/>
      </c>
      <c r="R745" s="33" t="str">
        <f>IF(M745="","",IF(AND(M745&lt;&gt;'Tabelas auxiliares'!$B$239,M745&lt;&gt;'Tabelas auxiliares'!$B$240,M745&lt;&gt;'Tabelas auxiliares'!$C$239,M745&lt;&gt;'Tabelas auxiliares'!$C$240),"FOLHA DE PESSOAL",IF(Q745='Tabelas auxiliares'!$A$240,"CUSTEIO",IF(Q745='Tabelas auxiliares'!$A$239,"INVESTIMENTO","ERRO - VERIFICAR"))))</f>
        <v/>
      </c>
      <c r="S745" s="47"/>
    </row>
    <row r="746" spans="17:19" x14ac:dyDescent="0.25">
      <c r="Q746" s="33" t="str">
        <f t="shared" si="11"/>
        <v/>
      </c>
      <c r="R746" s="33" t="str">
        <f>IF(M746="","",IF(AND(M746&lt;&gt;'Tabelas auxiliares'!$B$239,M746&lt;&gt;'Tabelas auxiliares'!$B$240,M746&lt;&gt;'Tabelas auxiliares'!$C$239,M746&lt;&gt;'Tabelas auxiliares'!$C$240),"FOLHA DE PESSOAL",IF(Q746='Tabelas auxiliares'!$A$240,"CUSTEIO",IF(Q746='Tabelas auxiliares'!$A$239,"INVESTIMENTO","ERRO - VERIFICAR"))))</f>
        <v/>
      </c>
      <c r="S746" s="47"/>
    </row>
    <row r="747" spans="17:19" x14ac:dyDescent="0.25">
      <c r="Q747" s="33" t="str">
        <f t="shared" si="11"/>
        <v/>
      </c>
      <c r="R747" s="33" t="str">
        <f>IF(M747="","",IF(AND(M747&lt;&gt;'Tabelas auxiliares'!$B$239,M747&lt;&gt;'Tabelas auxiliares'!$B$240,M747&lt;&gt;'Tabelas auxiliares'!$C$239,M747&lt;&gt;'Tabelas auxiliares'!$C$240),"FOLHA DE PESSOAL",IF(Q747='Tabelas auxiliares'!$A$240,"CUSTEIO",IF(Q747='Tabelas auxiliares'!$A$239,"INVESTIMENTO","ERRO - VERIFICAR"))))</f>
        <v/>
      </c>
      <c r="S747" s="47"/>
    </row>
    <row r="748" spans="17:19" x14ac:dyDescent="0.25">
      <c r="Q748" s="33" t="str">
        <f t="shared" si="11"/>
        <v/>
      </c>
      <c r="R748" s="33" t="str">
        <f>IF(M748="","",IF(AND(M748&lt;&gt;'Tabelas auxiliares'!$B$239,M748&lt;&gt;'Tabelas auxiliares'!$B$240,M748&lt;&gt;'Tabelas auxiliares'!$C$239,M748&lt;&gt;'Tabelas auxiliares'!$C$240),"FOLHA DE PESSOAL",IF(Q748='Tabelas auxiliares'!$A$240,"CUSTEIO",IF(Q748='Tabelas auxiliares'!$A$239,"INVESTIMENTO","ERRO - VERIFICAR"))))</f>
        <v/>
      </c>
      <c r="S748" s="47"/>
    </row>
    <row r="749" spans="17:19" x14ac:dyDescent="0.25">
      <c r="Q749" s="33" t="str">
        <f t="shared" si="11"/>
        <v/>
      </c>
      <c r="R749" s="33" t="str">
        <f>IF(M749="","",IF(AND(M749&lt;&gt;'Tabelas auxiliares'!$B$239,M749&lt;&gt;'Tabelas auxiliares'!$B$240,M749&lt;&gt;'Tabelas auxiliares'!$C$239,M749&lt;&gt;'Tabelas auxiliares'!$C$240),"FOLHA DE PESSOAL",IF(Q749='Tabelas auxiliares'!$A$240,"CUSTEIO",IF(Q749='Tabelas auxiliares'!$A$239,"INVESTIMENTO","ERRO - VERIFICAR"))))</f>
        <v/>
      </c>
      <c r="S749" s="47"/>
    </row>
    <row r="750" spans="17:19" x14ac:dyDescent="0.25">
      <c r="Q750" s="33" t="str">
        <f t="shared" si="11"/>
        <v/>
      </c>
      <c r="R750" s="33" t="str">
        <f>IF(M750="","",IF(AND(M750&lt;&gt;'Tabelas auxiliares'!$B$239,M750&lt;&gt;'Tabelas auxiliares'!$B$240,M750&lt;&gt;'Tabelas auxiliares'!$C$239,M750&lt;&gt;'Tabelas auxiliares'!$C$240),"FOLHA DE PESSOAL",IF(Q750='Tabelas auxiliares'!$A$240,"CUSTEIO",IF(Q750='Tabelas auxiliares'!$A$239,"INVESTIMENTO","ERRO - VERIFICAR"))))</f>
        <v/>
      </c>
      <c r="S750" s="47"/>
    </row>
    <row r="751" spans="17:19" x14ac:dyDescent="0.25">
      <c r="Q751" s="33" t="str">
        <f t="shared" si="11"/>
        <v/>
      </c>
      <c r="R751" s="33" t="str">
        <f>IF(M751="","",IF(AND(M751&lt;&gt;'Tabelas auxiliares'!$B$239,M751&lt;&gt;'Tabelas auxiliares'!$B$240,M751&lt;&gt;'Tabelas auxiliares'!$C$239,M751&lt;&gt;'Tabelas auxiliares'!$C$240),"FOLHA DE PESSOAL",IF(Q751='Tabelas auxiliares'!$A$240,"CUSTEIO",IF(Q751='Tabelas auxiliares'!$A$239,"INVESTIMENTO","ERRO - VERIFICAR"))))</f>
        <v/>
      </c>
      <c r="S751" s="47"/>
    </row>
    <row r="752" spans="17:19" x14ac:dyDescent="0.25">
      <c r="Q752" s="33" t="str">
        <f t="shared" si="11"/>
        <v/>
      </c>
      <c r="R752" s="33" t="str">
        <f>IF(M752="","",IF(AND(M752&lt;&gt;'Tabelas auxiliares'!$B$239,M752&lt;&gt;'Tabelas auxiliares'!$B$240,M752&lt;&gt;'Tabelas auxiliares'!$C$239,M752&lt;&gt;'Tabelas auxiliares'!$C$240),"FOLHA DE PESSOAL",IF(Q752='Tabelas auxiliares'!$A$240,"CUSTEIO",IF(Q752='Tabelas auxiliares'!$A$239,"INVESTIMENTO","ERRO - VERIFICAR"))))</f>
        <v/>
      </c>
      <c r="S752" s="47"/>
    </row>
    <row r="753" spans="17:19" x14ac:dyDescent="0.25">
      <c r="Q753" s="33" t="str">
        <f t="shared" si="11"/>
        <v/>
      </c>
      <c r="R753" s="33" t="str">
        <f>IF(M753="","",IF(AND(M753&lt;&gt;'Tabelas auxiliares'!$B$239,M753&lt;&gt;'Tabelas auxiliares'!$B$240,M753&lt;&gt;'Tabelas auxiliares'!$C$239,M753&lt;&gt;'Tabelas auxiliares'!$C$240),"FOLHA DE PESSOAL",IF(Q753='Tabelas auxiliares'!$A$240,"CUSTEIO",IF(Q753='Tabelas auxiliares'!$A$239,"INVESTIMENTO","ERRO - VERIFICAR"))))</f>
        <v/>
      </c>
      <c r="S753" s="47"/>
    </row>
    <row r="754" spans="17:19" x14ac:dyDescent="0.25">
      <c r="Q754" s="33" t="str">
        <f t="shared" si="11"/>
        <v/>
      </c>
      <c r="R754" s="33" t="str">
        <f>IF(M754="","",IF(AND(M754&lt;&gt;'Tabelas auxiliares'!$B$239,M754&lt;&gt;'Tabelas auxiliares'!$B$240,M754&lt;&gt;'Tabelas auxiliares'!$C$239,M754&lt;&gt;'Tabelas auxiliares'!$C$240),"FOLHA DE PESSOAL",IF(Q754='Tabelas auxiliares'!$A$240,"CUSTEIO",IF(Q754='Tabelas auxiliares'!$A$239,"INVESTIMENTO","ERRO - VERIFICAR"))))</f>
        <v/>
      </c>
      <c r="S754" s="47"/>
    </row>
    <row r="755" spans="17:19" x14ac:dyDescent="0.25">
      <c r="Q755" s="33" t="str">
        <f t="shared" si="11"/>
        <v/>
      </c>
      <c r="R755" s="33" t="str">
        <f>IF(M755="","",IF(AND(M755&lt;&gt;'Tabelas auxiliares'!$B$239,M755&lt;&gt;'Tabelas auxiliares'!$B$240,M755&lt;&gt;'Tabelas auxiliares'!$C$239,M755&lt;&gt;'Tabelas auxiliares'!$C$240),"FOLHA DE PESSOAL",IF(Q755='Tabelas auxiliares'!$A$240,"CUSTEIO",IF(Q755='Tabelas auxiliares'!$A$239,"INVESTIMENTO","ERRO - VERIFICAR"))))</f>
        <v/>
      </c>
      <c r="S755" s="47"/>
    </row>
    <row r="756" spans="17:19" x14ac:dyDescent="0.25">
      <c r="Q756" s="33" t="str">
        <f t="shared" si="11"/>
        <v/>
      </c>
      <c r="R756" s="33" t="str">
        <f>IF(M756="","",IF(AND(M756&lt;&gt;'Tabelas auxiliares'!$B$239,M756&lt;&gt;'Tabelas auxiliares'!$B$240,M756&lt;&gt;'Tabelas auxiliares'!$C$239,M756&lt;&gt;'Tabelas auxiliares'!$C$240),"FOLHA DE PESSOAL",IF(Q756='Tabelas auxiliares'!$A$240,"CUSTEIO",IF(Q756='Tabelas auxiliares'!$A$239,"INVESTIMENTO","ERRO - VERIFICAR"))))</f>
        <v/>
      </c>
      <c r="S756" s="47"/>
    </row>
    <row r="757" spans="17:19" x14ac:dyDescent="0.25">
      <c r="Q757" s="33" t="str">
        <f t="shared" si="11"/>
        <v/>
      </c>
      <c r="R757" s="33" t="str">
        <f>IF(M757="","",IF(AND(M757&lt;&gt;'Tabelas auxiliares'!$B$239,M757&lt;&gt;'Tabelas auxiliares'!$B$240,M757&lt;&gt;'Tabelas auxiliares'!$C$239,M757&lt;&gt;'Tabelas auxiliares'!$C$240),"FOLHA DE PESSOAL",IF(Q757='Tabelas auxiliares'!$A$240,"CUSTEIO",IF(Q757='Tabelas auxiliares'!$A$239,"INVESTIMENTO","ERRO - VERIFICAR"))))</f>
        <v/>
      </c>
      <c r="S757" s="47"/>
    </row>
    <row r="758" spans="17:19" x14ac:dyDescent="0.25">
      <c r="Q758" s="33" t="str">
        <f t="shared" si="11"/>
        <v/>
      </c>
      <c r="R758" s="33" t="str">
        <f>IF(M758="","",IF(AND(M758&lt;&gt;'Tabelas auxiliares'!$B$239,M758&lt;&gt;'Tabelas auxiliares'!$B$240,M758&lt;&gt;'Tabelas auxiliares'!$C$239,M758&lt;&gt;'Tabelas auxiliares'!$C$240),"FOLHA DE PESSOAL",IF(Q758='Tabelas auxiliares'!$A$240,"CUSTEIO",IF(Q758='Tabelas auxiliares'!$A$239,"INVESTIMENTO","ERRO - VERIFICAR"))))</f>
        <v/>
      </c>
      <c r="S758" s="47"/>
    </row>
    <row r="759" spans="17:19" x14ac:dyDescent="0.25">
      <c r="Q759" s="33" t="str">
        <f t="shared" si="11"/>
        <v/>
      </c>
      <c r="R759" s="33" t="str">
        <f>IF(M759="","",IF(AND(M759&lt;&gt;'Tabelas auxiliares'!$B$239,M759&lt;&gt;'Tabelas auxiliares'!$B$240,M759&lt;&gt;'Tabelas auxiliares'!$C$239,M759&lt;&gt;'Tabelas auxiliares'!$C$240),"FOLHA DE PESSOAL",IF(Q759='Tabelas auxiliares'!$A$240,"CUSTEIO",IF(Q759='Tabelas auxiliares'!$A$239,"INVESTIMENTO","ERRO - VERIFICAR"))))</f>
        <v/>
      </c>
      <c r="S759" s="47"/>
    </row>
    <row r="760" spans="17:19" x14ac:dyDescent="0.25">
      <c r="Q760" s="33" t="str">
        <f t="shared" si="11"/>
        <v/>
      </c>
      <c r="R760" s="33" t="str">
        <f>IF(M760="","",IF(AND(M760&lt;&gt;'Tabelas auxiliares'!$B$239,M760&lt;&gt;'Tabelas auxiliares'!$B$240,M760&lt;&gt;'Tabelas auxiliares'!$C$239,M760&lt;&gt;'Tabelas auxiliares'!$C$240),"FOLHA DE PESSOAL",IF(Q760='Tabelas auxiliares'!$A$240,"CUSTEIO",IF(Q760='Tabelas auxiliares'!$A$239,"INVESTIMENTO","ERRO - VERIFICAR"))))</f>
        <v/>
      </c>
      <c r="S760" s="47"/>
    </row>
    <row r="761" spans="17:19" x14ac:dyDescent="0.25">
      <c r="Q761" s="33" t="str">
        <f t="shared" si="11"/>
        <v/>
      </c>
      <c r="R761" s="33" t="str">
        <f>IF(M761="","",IF(AND(M761&lt;&gt;'Tabelas auxiliares'!$B$239,M761&lt;&gt;'Tabelas auxiliares'!$B$240,M761&lt;&gt;'Tabelas auxiliares'!$C$239,M761&lt;&gt;'Tabelas auxiliares'!$C$240),"FOLHA DE PESSOAL",IF(Q761='Tabelas auxiliares'!$A$240,"CUSTEIO",IF(Q761='Tabelas auxiliares'!$A$239,"INVESTIMENTO","ERRO - VERIFICAR"))))</f>
        <v/>
      </c>
      <c r="S761" s="47"/>
    </row>
    <row r="762" spans="17:19" x14ac:dyDescent="0.25">
      <c r="Q762" s="33" t="str">
        <f t="shared" si="11"/>
        <v/>
      </c>
      <c r="R762" s="33" t="str">
        <f>IF(M762="","",IF(AND(M762&lt;&gt;'Tabelas auxiliares'!$B$239,M762&lt;&gt;'Tabelas auxiliares'!$B$240,M762&lt;&gt;'Tabelas auxiliares'!$C$239,M762&lt;&gt;'Tabelas auxiliares'!$C$240),"FOLHA DE PESSOAL",IF(Q762='Tabelas auxiliares'!$A$240,"CUSTEIO",IF(Q762='Tabelas auxiliares'!$A$239,"INVESTIMENTO","ERRO - VERIFICAR"))))</f>
        <v/>
      </c>
      <c r="S762" s="47"/>
    </row>
    <row r="763" spans="17:19" x14ac:dyDescent="0.25">
      <c r="Q763" s="33" t="str">
        <f t="shared" si="11"/>
        <v/>
      </c>
      <c r="R763" s="33" t="str">
        <f>IF(M763="","",IF(AND(M763&lt;&gt;'Tabelas auxiliares'!$B$239,M763&lt;&gt;'Tabelas auxiliares'!$B$240,M763&lt;&gt;'Tabelas auxiliares'!$C$239,M763&lt;&gt;'Tabelas auxiliares'!$C$240),"FOLHA DE PESSOAL",IF(Q763='Tabelas auxiliares'!$A$240,"CUSTEIO",IF(Q763='Tabelas auxiliares'!$A$239,"INVESTIMENTO","ERRO - VERIFICAR"))))</f>
        <v/>
      </c>
      <c r="S763" s="47"/>
    </row>
    <row r="764" spans="17:19" x14ac:dyDescent="0.25">
      <c r="Q764" s="33" t="str">
        <f t="shared" si="11"/>
        <v/>
      </c>
      <c r="R764" s="33" t="str">
        <f>IF(M764="","",IF(AND(M764&lt;&gt;'Tabelas auxiliares'!$B$239,M764&lt;&gt;'Tabelas auxiliares'!$B$240,M764&lt;&gt;'Tabelas auxiliares'!$C$239,M764&lt;&gt;'Tabelas auxiliares'!$C$240),"FOLHA DE PESSOAL",IF(Q764='Tabelas auxiliares'!$A$240,"CUSTEIO",IF(Q764='Tabelas auxiliares'!$A$239,"INVESTIMENTO","ERRO - VERIFICAR"))))</f>
        <v/>
      </c>
      <c r="S764" s="47"/>
    </row>
    <row r="765" spans="17:19" x14ac:dyDescent="0.25">
      <c r="Q765" s="33" t="str">
        <f t="shared" si="11"/>
        <v/>
      </c>
      <c r="R765" s="33" t="str">
        <f>IF(M765="","",IF(AND(M765&lt;&gt;'Tabelas auxiliares'!$B$239,M765&lt;&gt;'Tabelas auxiliares'!$B$240,M765&lt;&gt;'Tabelas auxiliares'!$C$239,M765&lt;&gt;'Tabelas auxiliares'!$C$240),"FOLHA DE PESSOAL",IF(Q765='Tabelas auxiliares'!$A$240,"CUSTEIO",IF(Q765='Tabelas auxiliares'!$A$239,"INVESTIMENTO","ERRO - VERIFICAR"))))</f>
        <v/>
      </c>
      <c r="S765" s="47"/>
    </row>
    <row r="766" spans="17:19" x14ac:dyDescent="0.25">
      <c r="Q766" s="33" t="str">
        <f t="shared" si="11"/>
        <v/>
      </c>
      <c r="R766" s="33" t="str">
        <f>IF(M766="","",IF(AND(M766&lt;&gt;'Tabelas auxiliares'!$B$239,M766&lt;&gt;'Tabelas auxiliares'!$B$240,M766&lt;&gt;'Tabelas auxiliares'!$C$239,M766&lt;&gt;'Tabelas auxiliares'!$C$240),"FOLHA DE PESSOAL",IF(Q766='Tabelas auxiliares'!$A$240,"CUSTEIO",IF(Q766='Tabelas auxiliares'!$A$239,"INVESTIMENTO","ERRO - VERIFICAR"))))</f>
        <v/>
      </c>
      <c r="S766" s="47"/>
    </row>
    <row r="767" spans="17:19" x14ac:dyDescent="0.25">
      <c r="Q767" s="33" t="str">
        <f t="shared" si="11"/>
        <v/>
      </c>
      <c r="R767" s="33" t="str">
        <f>IF(M767="","",IF(AND(M767&lt;&gt;'Tabelas auxiliares'!$B$239,M767&lt;&gt;'Tabelas auxiliares'!$B$240,M767&lt;&gt;'Tabelas auxiliares'!$C$239,M767&lt;&gt;'Tabelas auxiliares'!$C$240),"FOLHA DE PESSOAL",IF(Q767='Tabelas auxiliares'!$A$240,"CUSTEIO",IF(Q767='Tabelas auxiliares'!$A$239,"INVESTIMENTO","ERRO - VERIFICAR"))))</f>
        <v/>
      </c>
      <c r="S767" s="47"/>
    </row>
    <row r="768" spans="17:19" x14ac:dyDescent="0.25">
      <c r="Q768" s="33" t="str">
        <f t="shared" si="11"/>
        <v/>
      </c>
      <c r="R768" s="33" t="str">
        <f>IF(M768="","",IF(AND(M768&lt;&gt;'Tabelas auxiliares'!$B$239,M768&lt;&gt;'Tabelas auxiliares'!$B$240,M768&lt;&gt;'Tabelas auxiliares'!$C$239,M768&lt;&gt;'Tabelas auxiliares'!$C$240),"FOLHA DE PESSOAL",IF(Q768='Tabelas auxiliares'!$A$240,"CUSTEIO",IF(Q768='Tabelas auxiliares'!$A$239,"INVESTIMENTO","ERRO - VERIFICAR"))))</f>
        <v/>
      </c>
      <c r="S768" s="47"/>
    </row>
    <row r="769" spans="17:19" x14ac:dyDescent="0.25">
      <c r="Q769" s="33" t="str">
        <f t="shared" si="11"/>
        <v/>
      </c>
      <c r="R769" s="33" t="str">
        <f>IF(M769="","",IF(AND(M769&lt;&gt;'Tabelas auxiliares'!$B$239,M769&lt;&gt;'Tabelas auxiliares'!$B$240,M769&lt;&gt;'Tabelas auxiliares'!$C$239,M769&lt;&gt;'Tabelas auxiliares'!$C$240),"FOLHA DE PESSOAL",IF(Q769='Tabelas auxiliares'!$A$240,"CUSTEIO",IF(Q769='Tabelas auxiliares'!$A$239,"INVESTIMENTO","ERRO - VERIFICAR"))))</f>
        <v/>
      </c>
      <c r="S769" s="47"/>
    </row>
    <row r="770" spans="17:19" x14ac:dyDescent="0.25">
      <c r="Q770" s="33" t="str">
        <f t="shared" si="11"/>
        <v/>
      </c>
      <c r="R770" s="33" t="str">
        <f>IF(M770="","",IF(AND(M770&lt;&gt;'Tabelas auxiliares'!$B$239,M770&lt;&gt;'Tabelas auxiliares'!$B$240,M770&lt;&gt;'Tabelas auxiliares'!$C$239,M770&lt;&gt;'Tabelas auxiliares'!$C$240),"FOLHA DE PESSOAL",IF(Q770='Tabelas auxiliares'!$A$240,"CUSTEIO",IF(Q770='Tabelas auxiliares'!$A$239,"INVESTIMENTO","ERRO - VERIFICAR"))))</f>
        <v/>
      </c>
      <c r="S770" s="47"/>
    </row>
    <row r="771" spans="17:19" x14ac:dyDescent="0.25">
      <c r="Q771" s="33" t="str">
        <f t="shared" si="11"/>
        <v/>
      </c>
      <c r="R771" s="33" t="str">
        <f>IF(M771="","",IF(AND(M771&lt;&gt;'Tabelas auxiliares'!$B$239,M771&lt;&gt;'Tabelas auxiliares'!$B$240,M771&lt;&gt;'Tabelas auxiliares'!$C$239,M771&lt;&gt;'Tabelas auxiliares'!$C$240),"FOLHA DE PESSOAL",IF(Q771='Tabelas auxiliares'!$A$240,"CUSTEIO",IF(Q771='Tabelas auxiliares'!$A$239,"INVESTIMENTO","ERRO - VERIFICAR"))))</f>
        <v/>
      </c>
      <c r="S771" s="47"/>
    </row>
    <row r="772" spans="17:19" x14ac:dyDescent="0.25">
      <c r="Q772" s="33" t="str">
        <f t="shared" si="11"/>
        <v/>
      </c>
      <c r="R772" s="33" t="str">
        <f>IF(M772="","",IF(AND(M772&lt;&gt;'Tabelas auxiliares'!$B$239,M772&lt;&gt;'Tabelas auxiliares'!$B$240,M772&lt;&gt;'Tabelas auxiliares'!$C$239,M772&lt;&gt;'Tabelas auxiliares'!$C$240),"FOLHA DE PESSOAL",IF(Q772='Tabelas auxiliares'!$A$240,"CUSTEIO",IF(Q772='Tabelas auxiliares'!$A$239,"INVESTIMENTO","ERRO - VERIFICAR"))))</f>
        <v/>
      </c>
      <c r="S772" s="47"/>
    </row>
    <row r="773" spans="17:19" x14ac:dyDescent="0.25">
      <c r="Q773" s="33" t="str">
        <f t="shared" ref="Q773:Q836" si="12">LEFT(O773,1)</f>
        <v/>
      </c>
      <c r="R773" s="33" t="str">
        <f>IF(M773="","",IF(AND(M773&lt;&gt;'Tabelas auxiliares'!$B$239,M773&lt;&gt;'Tabelas auxiliares'!$B$240,M773&lt;&gt;'Tabelas auxiliares'!$C$239,M773&lt;&gt;'Tabelas auxiliares'!$C$240),"FOLHA DE PESSOAL",IF(Q773='Tabelas auxiliares'!$A$240,"CUSTEIO",IF(Q773='Tabelas auxiliares'!$A$239,"INVESTIMENTO","ERRO - VERIFICAR"))))</f>
        <v/>
      </c>
      <c r="S773" s="47"/>
    </row>
    <row r="774" spans="17:19" x14ac:dyDescent="0.25">
      <c r="Q774" s="33" t="str">
        <f t="shared" si="12"/>
        <v/>
      </c>
      <c r="R774" s="33" t="str">
        <f>IF(M774="","",IF(AND(M774&lt;&gt;'Tabelas auxiliares'!$B$239,M774&lt;&gt;'Tabelas auxiliares'!$B$240,M774&lt;&gt;'Tabelas auxiliares'!$C$239,M774&lt;&gt;'Tabelas auxiliares'!$C$240),"FOLHA DE PESSOAL",IF(Q774='Tabelas auxiliares'!$A$240,"CUSTEIO",IF(Q774='Tabelas auxiliares'!$A$239,"INVESTIMENTO","ERRO - VERIFICAR"))))</f>
        <v/>
      </c>
      <c r="S774" s="47"/>
    </row>
    <row r="775" spans="17:19" x14ac:dyDescent="0.25">
      <c r="Q775" s="33" t="str">
        <f t="shared" si="12"/>
        <v/>
      </c>
      <c r="R775" s="33" t="str">
        <f>IF(M775="","",IF(AND(M775&lt;&gt;'Tabelas auxiliares'!$B$239,M775&lt;&gt;'Tabelas auxiliares'!$B$240,M775&lt;&gt;'Tabelas auxiliares'!$C$239,M775&lt;&gt;'Tabelas auxiliares'!$C$240),"FOLHA DE PESSOAL",IF(Q775='Tabelas auxiliares'!$A$240,"CUSTEIO",IF(Q775='Tabelas auxiliares'!$A$239,"INVESTIMENTO","ERRO - VERIFICAR"))))</f>
        <v/>
      </c>
      <c r="S775" s="47"/>
    </row>
    <row r="776" spans="17:19" x14ac:dyDescent="0.25">
      <c r="Q776" s="33" t="str">
        <f t="shared" si="12"/>
        <v/>
      </c>
      <c r="R776" s="33" t="str">
        <f>IF(M776="","",IF(AND(M776&lt;&gt;'Tabelas auxiliares'!$B$239,M776&lt;&gt;'Tabelas auxiliares'!$B$240,M776&lt;&gt;'Tabelas auxiliares'!$C$239,M776&lt;&gt;'Tabelas auxiliares'!$C$240),"FOLHA DE PESSOAL",IF(Q776='Tabelas auxiliares'!$A$240,"CUSTEIO",IF(Q776='Tabelas auxiliares'!$A$239,"INVESTIMENTO","ERRO - VERIFICAR"))))</f>
        <v/>
      </c>
      <c r="S776" s="47"/>
    </row>
    <row r="777" spans="17:19" x14ac:dyDescent="0.25">
      <c r="Q777" s="33" t="str">
        <f t="shared" si="12"/>
        <v/>
      </c>
      <c r="R777" s="33" t="str">
        <f>IF(M777="","",IF(AND(M777&lt;&gt;'Tabelas auxiliares'!$B$239,M777&lt;&gt;'Tabelas auxiliares'!$B$240,M777&lt;&gt;'Tabelas auxiliares'!$C$239,M777&lt;&gt;'Tabelas auxiliares'!$C$240),"FOLHA DE PESSOAL",IF(Q777='Tabelas auxiliares'!$A$240,"CUSTEIO",IF(Q777='Tabelas auxiliares'!$A$239,"INVESTIMENTO","ERRO - VERIFICAR"))))</f>
        <v/>
      </c>
      <c r="S777" s="47"/>
    </row>
    <row r="778" spans="17:19" x14ac:dyDescent="0.25">
      <c r="Q778" s="33" t="str">
        <f t="shared" si="12"/>
        <v/>
      </c>
      <c r="R778" s="33" t="str">
        <f>IF(M778="","",IF(AND(M778&lt;&gt;'Tabelas auxiliares'!$B$239,M778&lt;&gt;'Tabelas auxiliares'!$B$240,M778&lt;&gt;'Tabelas auxiliares'!$C$239,M778&lt;&gt;'Tabelas auxiliares'!$C$240),"FOLHA DE PESSOAL",IF(Q778='Tabelas auxiliares'!$A$240,"CUSTEIO",IF(Q778='Tabelas auxiliares'!$A$239,"INVESTIMENTO","ERRO - VERIFICAR"))))</f>
        <v/>
      </c>
      <c r="S778" s="47"/>
    </row>
    <row r="779" spans="17:19" x14ac:dyDescent="0.25">
      <c r="Q779" s="33" t="str">
        <f t="shared" si="12"/>
        <v/>
      </c>
      <c r="R779" s="33" t="str">
        <f>IF(M779="","",IF(AND(M779&lt;&gt;'Tabelas auxiliares'!$B$239,M779&lt;&gt;'Tabelas auxiliares'!$B$240,M779&lt;&gt;'Tabelas auxiliares'!$C$239,M779&lt;&gt;'Tabelas auxiliares'!$C$240),"FOLHA DE PESSOAL",IF(Q779='Tabelas auxiliares'!$A$240,"CUSTEIO",IF(Q779='Tabelas auxiliares'!$A$239,"INVESTIMENTO","ERRO - VERIFICAR"))))</f>
        <v/>
      </c>
      <c r="S779" s="47"/>
    </row>
    <row r="780" spans="17:19" x14ac:dyDescent="0.25">
      <c r="Q780" s="33" t="str">
        <f t="shared" si="12"/>
        <v/>
      </c>
      <c r="R780" s="33" t="str">
        <f>IF(M780="","",IF(AND(M780&lt;&gt;'Tabelas auxiliares'!$B$239,M780&lt;&gt;'Tabelas auxiliares'!$B$240,M780&lt;&gt;'Tabelas auxiliares'!$C$239,M780&lt;&gt;'Tabelas auxiliares'!$C$240),"FOLHA DE PESSOAL",IF(Q780='Tabelas auxiliares'!$A$240,"CUSTEIO",IF(Q780='Tabelas auxiliares'!$A$239,"INVESTIMENTO","ERRO - VERIFICAR"))))</f>
        <v/>
      </c>
      <c r="S780" s="47"/>
    </row>
    <row r="781" spans="17:19" x14ac:dyDescent="0.25">
      <c r="Q781" s="33" t="str">
        <f t="shared" si="12"/>
        <v/>
      </c>
      <c r="R781" s="33" t="str">
        <f>IF(M781="","",IF(AND(M781&lt;&gt;'Tabelas auxiliares'!$B$239,M781&lt;&gt;'Tabelas auxiliares'!$B$240,M781&lt;&gt;'Tabelas auxiliares'!$C$239,M781&lt;&gt;'Tabelas auxiliares'!$C$240),"FOLHA DE PESSOAL",IF(Q781='Tabelas auxiliares'!$A$240,"CUSTEIO",IF(Q781='Tabelas auxiliares'!$A$239,"INVESTIMENTO","ERRO - VERIFICAR"))))</f>
        <v/>
      </c>
      <c r="S781" s="47"/>
    </row>
    <row r="782" spans="17:19" x14ac:dyDescent="0.25">
      <c r="Q782" s="33" t="str">
        <f t="shared" si="12"/>
        <v/>
      </c>
      <c r="R782" s="33" t="str">
        <f>IF(M782="","",IF(AND(M782&lt;&gt;'Tabelas auxiliares'!$B$239,M782&lt;&gt;'Tabelas auxiliares'!$B$240,M782&lt;&gt;'Tabelas auxiliares'!$C$239,M782&lt;&gt;'Tabelas auxiliares'!$C$240),"FOLHA DE PESSOAL",IF(Q782='Tabelas auxiliares'!$A$240,"CUSTEIO",IF(Q782='Tabelas auxiliares'!$A$239,"INVESTIMENTO","ERRO - VERIFICAR"))))</f>
        <v/>
      </c>
      <c r="S782" s="47"/>
    </row>
    <row r="783" spans="17:19" x14ac:dyDescent="0.25">
      <c r="Q783" s="33" t="str">
        <f t="shared" si="12"/>
        <v/>
      </c>
      <c r="R783" s="33" t="str">
        <f>IF(M783="","",IF(AND(M783&lt;&gt;'Tabelas auxiliares'!$B$239,M783&lt;&gt;'Tabelas auxiliares'!$B$240,M783&lt;&gt;'Tabelas auxiliares'!$C$239,M783&lt;&gt;'Tabelas auxiliares'!$C$240),"FOLHA DE PESSOAL",IF(Q783='Tabelas auxiliares'!$A$240,"CUSTEIO",IF(Q783='Tabelas auxiliares'!$A$239,"INVESTIMENTO","ERRO - VERIFICAR"))))</f>
        <v/>
      </c>
      <c r="S783" s="47"/>
    </row>
    <row r="784" spans="17:19" x14ac:dyDescent="0.25">
      <c r="Q784" s="33" t="str">
        <f t="shared" si="12"/>
        <v/>
      </c>
      <c r="R784" s="33" t="str">
        <f>IF(M784="","",IF(AND(M784&lt;&gt;'Tabelas auxiliares'!$B$239,M784&lt;&gt;'Tabelas auxiliares'!$B$240,M784&lt;&gt;'Tabelas auxiliares'!$C$239,M784&lt;&gt;'Tabelas auxiliares'!$C$240),"FOLHA DE PESSOAL",IF(Q784='Tabelas auxiliares'!$A$240,"CUSTEIO",IF(Q784='Tabelas auxiliares'!$A$239,"INVESTIMENTO","ERRO - VERIFICAR"))))</f>
        <v/>
      </c>
      <c r="S784" s="47"/>
    </row>
    <row r="785" spans="17:19" x14ac:dyDescent="0.25">
      <c r="Q785" s="33" t="str">
        <f t="shared" si="12"/>
        <v/>
      </c>
      <c r="R785" s="33" t="str">
        <f>IF(M785="","",IF(AND(M785&lt;&gt;'Tabelas auxiliares'!$B$239,M785&lt;&gt;'Tabelas auxiliares'!$B$240,M785&lt;&gt;'Tabelas auxiliares'!$C$239,M785&lt;&gt;'Tabelas auxiliares'!$C$240),"FOLHA DE PESSOAL",IF(Q785='Tabelas auxiliares'!$A$240,"CUSTEIO",IF(Q785='Tabelas auxiliares'!$A$239,"INVESTIMENTO","ERRO - VERIFICAR"))))</f>
        <v/>
      </c>
      <c r="S785" s="47"/>
    </row>
    <row r="786" spans="17:19" x14ac:dyDescent="0.25">
      <c r="Q786" s="33" t="str">
        <f t="shared" si="12"/>
        <v/>
      </c>
      <c r="R786" s="33" t="str">
        <f>IF(M786="","",IF(AND(M786&lt;&gt;'Tabelas auxiliares'!$B$239,M786&lt;&gt;'Tabelas auxiliares'!$B$240,M786&lt;&gt;'Tabelas auxiliares'!$C$239,M786&lt;&gt;'Tabelas auxiliares'!$C$240),"FOLHA DE PESSOAL",IF(Q786='Tabelas auxiliares'!$A$240,"CUSTEIO",IF(Q786='Tabelas auxiliares'!$A$239,"INVESTIMENTO","ERRO - VERIFICAR"))))</f>
        <v/>
      </c>
      <c r="S786" s="47"/>
    </row>
    <row r="787" spans="17:19" x14ac:dyDescent="0.25">
      <c r="Q787" s="33" t="str">
        <f t="shared" si="12"/>
        <v/>
      </c>
      <c r="R787" s="33" t="str">
        <f>IF(M787="","",IF(AND(M787&lt;&gt;'Tabelas auxiliares'!$B$239,M787&lt;&gt;'Tabelas auxiliares'!$B$240,M787&lt;&gt;'Tabelas auxiliares'!$C$239,M787&lt;&gt;'Tabelas auxiliares'!$C$240),"FOLHA DE PESSOAL",IF(Q787='Tabelas auxiliares'!$A$240,"CUSTEIO",IF(Q787='Tabelas auxiliares'!$A$239,"INVESTIMENTO","ERRO - VERIFICAR"))))</f>
        <v/>
      </c>
      <c r="S787" s="47"/>
    </row>
    <row r="788" spans="17:19" x14ac:dyDescent="0.25">
      <c r="Q788" s="33" t="str">
        <f t="shared" si="12"/>
        <v/>
      </c>
      <c r="R788" s="33" t="str">
        <f>IF(M788="","",IF(AND(M788&lt;&gt;'Tabelas auxiliares'!$B$239,M788&lt;&gt;'Tabelas auxiliares'!$B$240,M788&lt;&gt;'Tabelas auxiliares'!$C$239,M788&lt;&gt;'Tabelas auxiliares'!$C$240),"FOLHA DE PESSOAL",IF(Q788='Tabelas auxiliares'!$A$240,"CUSTEIO",IF(Q788='Tabelas auxiliares'!$A$239,"INVESTIMENTO","ERRO - VERIFICAR"))))</f>
        <v/>
      </c>
      <c r="S788" s="47"/>
    </row>
    <row r="789" spans="17:19" x14ac:dyDescent="0.25">
      <c r="Q789" s="33" t="str">
        <f t="shared" si="12"/>
        <v/>
      </c>
      <c r="R789" s="33" t="str">
        <f>IF(M789="","",IF(AND(M789&lt;&gt;'Tabelas auxiliares'!$B$239,M789&lt;&gt;'Tabelas auxiliares'!$B$240,M789&lt;&gt;'Tabelas auxiliares'!$C$239,M789&lt;&gt;'Tabelas auxiliares'!$C$240),"FOLHA DE PESSOAL",IF(Q789='Tabelas auxiliares'!$A$240,"CUSTEIO",IF(Q789='Tabelas auxiliares'!$A$239,"INVESTIMENTO","ERRO - VERIFICAR"))))</f>
        <v/>
      </c>
      <c r="S789" s="47"/>
    </row>
    <row r="790" spans="17:19" x14ac:dyDescent="0.25">
      <c r="Q790" s="33" t="str">
        <f t="shared" si="12"/>
        <v/>
      </c>
      <c r="R790" s="33" t="str">
        <f>IF(M790="","",IF(AND(M790&lt;&gt;'Tabelas auxiliares'!$B$239,M790&lt;&gt;'Tabelas auxiliares'!$B$240,M790&lt;&gt;'Tabelas auxiliares'!$C$239,M790&lt;&gt;'Tabelas auxiliares'!$C$240),"FOLHA DE PESSOAL",IF(Q790='Tabelas auxiliares'!$A$240,"CUSTEIO",IF(Q790='Tabelas auxiliares'!$A$239,"INVESTIMENTO","ERRO - VERIFICAR"))))</f>
        <v/>
      </c>
      <c r="S790" s="47"/>
    </row>
    <row r="791" spans="17:19" x14ac:dyDescent="0.25">
      <c r="Q791" s="33" t="str">
        <f t="shared" si="12"/>
        <v/>
      </c>
      <c r="R791" s="33" t="str">
        <f>IF(M791="","",IF(AND(M791&lt;&gt;'Tabelas auxiliares'!$B$239,M791&lt;&gt;'Tabelas auxiliares'!$B$240,M791&lt;&gt;'Tabelas auxiliares'!$C$239,M791&lt;&gt;'Tabelas auxiliares'!$C$240),"FOLHA DE PESSOAL",IF(Q791='Tabelas auxiliares'!$A$240,"CUSTEIO",IF(Q791='Tabelas auxiliares'!$A$239,"INVESTIMENTO","ERRO - VERIFICAR"))))</f>
        <v/>
      </c>
      <c r="S791" s="47"/>
    </row>
    <row r="792" spans="17:19" x14ac:dyDescent="0.25">
      <c r="Q792" s="33" t="str">
        <f t="shared" si="12"/>
        <v/>
      </c>
      <c r="R792" s="33" t="str">
        <f>IF(M792="","",IF(AND(M792&lt;&gt;'Tabelas auxiliares'!$B$239,M792&lt;&gt;'Tabelas auxiliares'!$B$240,M792&lt;&gt;'Tabelas auxiliares'!$C$239,M792&lt;&gt;'Tabelas auxiliares'!$C$240),"FOLHA DE PESSOAL",IF(Q792='Tabelas auxiliares'!$A$240,"CUSTEIO",IF(Q792='Tabelas auxiliares'!$A$239,"INVESTIMENTO","ERRO - VERIFICAR"))))</f>
        <v/>
      </c>
      <c r="S792" s="47"/>
    </row>
    <row r="793" spans="17:19" x14ac:dyDescent="0.25">
      <c r="Q793" s="33" t="str">
        <f t="shared" si="12"/>
        <v/>
      </c>
      <c r="R793" s="33" t="str">
        <f>IF(M793="","",IF(AND(M793&lt;&gt;'Tabelas auxiliares'!$B$239,M793&lt;&gt;'Tabelas auxiliares'!$B$240,M793&lt;&gt;'Tabelas auxiliares'!$C$239,M793&lt;&gt;'Tabelas auxiliares'!$C$240),"FOLHA DE PESSOAL",IF(Q793='Tabelas auxiliares'!$A$240,"CUSTEIO",IF(Q793='Tabelas auxiliares'!$A$239,"INVESTIMENTO","ERRO - VERIFICAR"))))</f>
        <v/>
      </c>
      <c r="S793" s="47"/>
    </row>
    <row r="794" spans="17:19" x14ac:dyDescent="0.25">
      <c r="Q794" s="33" t="str">
        <f t="shared" si="12"/>
        <v/>
      </c>
      <c r="R794" s="33" t="str">
        <f>IF(M794="","",IF(AND(M794&lt;&gt;'Tabelas auxiliares'!$B$239,M794&lt;&gt;'Tabelas auxiliares'!$B$240,M794&lt;&gt;'Tabelas auxiliares'!$C$239,M794&lt;&gt;'Tabelas auxiliares'!$C$240),"FOLHA DE PESSOAL",IF(Q794='Tabelas auxiliares'!$A$240,"CUSTEIO",IF(Q794='Tabelas auxiliares'!$A$239,"INVESTIMENTO","ERRO - VERIFICAR"))))</f>
        <v/>
      </c>
      <c r="S794" s="47"/>
    </row>
    <row r="795" spans="17:19" x14ac:dyDescent="0.25">
      <c r="Q795" s="33" t="str">
        <f t="shared" si="12"/>
        <v/>
      </c>
      <c r="R795" s="33" t="str">
        <f>IF(M795="","",IF(AND(M795&lt;&gt;'Tabelas auxiliares'!$B$239,M795&lt;&gt;'Tabelas auxiliares'!$B$240,M795&lt;&gt;'Tabelas auxiliares'!$C$239,M795&lt;&gt;'Tabelas auxiliares'!$C$240),"FOLHA DE PESSOAL",IF(Q795='Tabelas auxiliares'!$A$240,"CUSTEIO",IF(Q795='Tabelas auxiliares'!$A$239,"INVESTIMENTO","ERRO - VERIFICAR"))))</f>
        <v/>
      </c>
      <c r="S795" s="47"/>
    </row>
    <row r="796" spans="17:19" x14ac:dyDescent="0.25">
      <c r="Q796" s="33" t="str">
        <f t="shared" si="12"/>
        <v/>
      </c>
      <c r="R796" s="33" t="str">
        <f>IF(M796="","",IF(AND(M796&lt;&gt;'Tabelas auxiliares'!$B$239,M796&lt;&gt;'Tabelas auxiliares'!$B$240,M796&lt;&gt;'Tabelas auxiliares'!$C$239,M796&lt;&gt;'Tabelas auxiliares'!$C$240),"FOLHA DE PESSOAL",IF(Q796='Tabelas auxiliares'!$A$240,"CUSTEIO",IF(Q796='Tabelas auxiliares'!$A$239,"INVESTIMENTO","ERRO - VERIFICAR"))))</f>
        <v/>
      </c>
      <c r="S796" s="47"/>
    </row>
    <row r="797" spans="17:19" x14ac:dyDescent="0.25">
      <c r="Q797" s="33" t="str">
        <f t="shared" si="12"/>
        <v/>
      </c>
      <c r="R797" s="33" t="str">
        <f>IF(M797="","",IF(AND(M797&lt;&gt;'Tabelas auxiliares'!$B$239,M797&lt;&gt;'Tabelas auxiliares'!$B$240,M797&lt;&gt;'Tabelas auxiliares'!$C$239,M797&lt;&gt;'Tabelas auxiliares'!$C$240),"FOLHA DE PESSOAL",IF(Q797='Tabelas auxiliares'!$A$240,"CUSTEIO",IF(Q797='Tabelas auxiliares'!$A$239,"INVESTIMENTO","ERRO - VERIFICAR"))))</f>
        <v/>
      </c>
      <c r="S797" s="47"/>
    </row>
    <row r="798" spans="17:19" x14ac:dyDescent="0.25">
      <c r="Q798" s="33" t="str">
        <f t="shared" si="12"/>
        <v/>
      </c>
      <c r="R798" s="33" t="str">
        <f>IF(M798="","",IF(AND(M798&lt;&gt;'Tabelas auxiliares'!$B$239,M798&lt;&gt;'Tabelas auxiliares'!$B$240,M798&lt;&gt;'Tabelas auxiliares'!$C$239,M798&lt;&gt;'Tabelas auxiliares'!$C$240),"FOLHA DE PESSOAL",IF(Q798='Tabelas auxiliares'!$A$240,"CUSTEIO",IF(Q798='Tabelas auxiliares'!$A$239,"INVESTIMENTO","ERRO - VERIFICAR"))))</f>
        <v/>
      </c>
      <c r="S798" s="47"/>
    </row>
    <row r="799" spans="17:19" x14ac:dyDescent="0.25">
      <c r="Q799" s="33" t="str">
        <f t="shared" si="12"/>
        <v/>
      </c>
      <c r="R799" s="33" t="str">
        <f>IF(M799="","",IF(AND(M799&lt;&gt;'Tabelas auxiliares'!$B$239,M799&lt;&gt;'Tabelas auxiliares'!$B$240,M799&lt;&gt;'Tabelas auxiliares'!$C$239,M799&lt;&gt;'Tabelas auxiliares'!$C$240),"FOLHA DE PESSOAL",IF(Q799='Tabelas auxiliares'!$A$240,"CUSTEIO",IF(Q799='Tabelas auxiliares'!$A$239,"INVESTIMENTO","ERRO - VERIFICAR"))))</f>
        <v/>
      </c>
      <c r="S799" s="47"/>
    </row>
    <row r="800" spans="17:19" x14ac:dyDescent="0.25">
      <c r="Q800" s="33" t="str">
        <f t="shared" si="12"/>
        <v/>
      </c>
      <c r="R800" s="33" t="str">
        <f>IF(M800="","",IF(AND(M800&lt;&gt;'Tabelas auxiliares'!$B$239,M800&lt;&gt;'Tabelas auxiliares'!$B$240,M800&lt;&gt;'Tabelas auxiliares'!$C$239,M800&lt;&gt;'Tabelas auxiliares'!$C$240),"FOLHA DE PESSOAL",IF(Q800='Tabelas auxiliares'!$A$240,"CUSTEIO",IF(Q800='Tabelas auxiliares'!$A$239,"INVESTIMENTO","ERRO - VERIFICAR"))))</f>
        <v/>
      </c>
      <c r="S800" s="47"/>
    </row>
    <row r="801" spans="17:19" x14ac:dyDescent="0.25">
      <c r="Q801" s="33" t="str">
        <f t="shared" si="12"/>
        <v/>
      </c>
      <c r="R801" s="33" t="str">
        <f>IF(M801="","",IF(AND(M801&lt;&gt;'Tabelas auxiliares'!$B$239,M801&lt;&gt;'Tabelas auxiliares'!$B$240,M801&lt;&gt;'Tabelas auxiliares'!$C$239,M801&lt;&gt;'Tabelas auxiliares'!$C$240),"FOLHA DE PESSOAL",IF(Q801='Tabelas auxiliares'!$A$240,"CUSTEIO",IF(Q801='Tabelas auxiliares'!$A$239,"INVESTIMENTO","ERRO - VERIFICAR"))))</f>
        <v/>
      </c>
      <c r="S801" s="47"/>
    </row>
    <row r="802" spans="17:19" x14ac:dyDescent="0.25">
      <c r="Q802" s="33" t="str">
        <f t="shared" si="12"/>
        <v/>
      </c>
      <c r="R802" s="33" t="str">
        <f>IF(M802="","",IF(AND(M802&lt;&gt;'Tabelas auxiliares'!$B$239,M802&lt;&gt;'Tabelas auxiliares'!$B$240,M802&lt;&gt;'Tabelas auxiliares'!$C$239,M802&lt;&gt;'Tabelas auxiliares'!$C$240),"FOLHA DE PESSOAL",IF(Q802='Tabelas auxiliares'!$A$240,"CUSTEIO",IF(Q802='Tabelas auxiliares'!$A$239,"INVESTIMENTO","ERRO - VERIFICAR"))))</f>
        <v/>
      </c>
      <c r="S802" s="47"/>
    </row>
    <row r="803" spans="17:19" x14ac:dyDescent="0.25">
      <c r="Q803" s="33" t="str">
        <f t="shared" si="12"/>
        <v/>
      </c>
      <c r="R803" s="33" t="str">
        <f>IF(M803="","",IF(AND(M803&lt;&gt;'Tabelas auxiliares'!$B$239,M803&lt;&gt;'Tabelas auxiliares'!$B$240,M803&lt;&gt;'Tabelas auxiliares'!$C$239,M803&lt;&gt;'Tabelas auxiliares'!$C$240),"FOLHA DE PESSOAL",IF(Q803='Tabelas auxiliares'!$A$240,"CUSTEIO",IF(Q803='Tabelas auxiliares'!$A$239,"INVESTIMENTO","ERRO - VERIFICAR"))))</f>
        <v/>
      </c>
      <c r="S803" s="47"/>
    </row>
    <row r="804" spans="17:19" x14ac:dyDescent="0.25">
      <c r="Q804" s="33" t="str">
        <f t="shared" si="12"/>
        <v/>
      </c>
      <c r="R804" s="33" t="str">
        <f>IF(M804="","",IF(AND(M804&lt;&gt;'Tabelas auxiliares'!$B$239,M804&lt;&gt;'Tabelas auxiliares'!$B$240,M804&lt;&gt;'Tabelas auxiliares'!$C$239,M804&lt;&gt;'Tabelas auxiliares'!$C$240),"FOLHA DE PESSOAL",IF(Q804='Tabelas auxiliares'!$A$240,"CUSTEIO",IF(Q804='Tabelas auxiliares'!$A$239,"INVESTIMENTO","ERRO - VERIFICAR"))))</f>
        <v/>
      </c>
      <c r="S804" s="47"/>
    </row>
    <row r="805" spans="17:19" x14ac:dyDescent="0.25">
      <c r="Q805" s="33" t="str">
        <f t="shared" si="12"/>
        <v/>
      </c>
      <c r="R805" s="33" t="str">
        <f>IF(M805="","",IF(AND(M805&lt;&gt;'Tabelas auxiliares'!$B$239,M805&lt;&gt;'Tabelas auxiliares'!$B$240,M805&lt;&gt;'Tabelas auxiliares'!$C$239,M805&lt;&gt;'Tabelas auxiliares'!$C$240),"FOLHA DE PESSOAL",IF(Q805='Tabelas auxiliares'!$A$240,"CUSTEIO",IF(Q805='Tabelas auxiliares'!$A$239,"INVESTIMENTO","ERRO - VERIFICAR"))))</f>
        <v/>
      </c>
      <c r="S805" s="47"/>
    </row>
    <row r="806" spans="17:19" x14ac:dyDescent="0.25">
      <c r="Q806" s="33" t="str">
        <f t="shared" si="12"/>
        <v/>
      </c>
      <c r="R806" s="33" t="str">
        <f>IF(M806="","",IF(AND(M806&lt;&gt;'Tabelas auxiliares'!$B$239,M806&lt;&gt;'Tabelas auxiliares'!$B$240,M806&lt;&gt;'Tabelas auxiliares'!$C$239,M806&lt;&gt;'Tabelas auxiliares'!$C$240),"FOLHA DE PESSOAL",IF(Q806='Tabelas auxiliares'!$A$240,"CUSTEIO",IF(Q806='Tabelas auxiliares'!$A$239,"INVESTIMENTO","ERRO - VERIFICAR"))))</f>
        <v/>
      </c>
      <c r="S806" s="47"/>
    </row>
    <row r="807" spans="17:19" x14ac:dyDescent="0.25">
      <c r="Q807" s="33" t="str">
        <f t="shared" si="12"/>
        <v/>
      </c>
      <c r="R807" s="33" t="str">
        <f>IF(M807="","",IF(AND(M807&lt;&gt;'Tabelas auxiliares'!$B$239,M807&lt;&gt;'Tabelas auxiliares'!$B$240,M807&lt;&gt;'Tabelas auxiliares'!$C$239,M807&lt;&gt;'Tabelas auxiliares'!$C$240),"FOLHA DE PESSOAL",IF(Q807='Tabelas auxiliares'!$A$240,"CUSTEIO",IF(Q807='Tabelas auxiliares'!$A$239,"INVESTIMENTO","ERRO - VERIFICAR"))))</f>
        <v/>
      </c>
      <c r="S807" s="47"/>
    </row>
    <row r="808" spans="17:19" x14ac:dyDescent="0.25">
      <c r="Q808" s="33" t="str">
        <f t="shared" si="12"/>
        <v/>
      </c>
      <c r="R808" s="33" t="str">
        <f>IF(M808="","",IF(AND(M808&lt;&gt;'Tabelas auxiliares'!$B$239,M808&lt;&gt;'Tabelas auxiliares'!$B$240,M808&lt;&gt;'Tabelas auxiliares'!$C$239,M808&lt;&gt;'Tabelas auxiliares'!$C$240),"FOLHA DE PESSOAL",IF(Q808='Tabelas auxiliares'!$A$240,"CUSTEIO",IF(Q808='Tabelas auxiliares'!$A$239,"INVESTIMENTO","ERRO - VERIFICAR"))))</f>
        <v/>
      </c>
      <c r="S808" s="47"/>
    </row>
    <row r="809" spans="17:19" x14ac:dyDescent="0.25">
      <c r="Q809" s="33" t="str">
        <f t="shared" si="12"/>
        <v/>
      </c>
      <c r="R809" s="33" t="str">
        <f>IF(M809="","",IF(AND(M809&lt;&gt;'Tabelas auxiliares'!$B$239,M809&lt;&gt;'Tabelas auxiliares'!$B$240,M809&lt;&gt;'Tabelas auxiliares'!$C$239,M809&lt;&gt;'Tabelas auxiliares'!$C$240),"FOLHA DE PESSOAL",IF(Q809='Tabelas auxiliares'!$A$240,"CUSTEIO",IF(Q809='Tabelas auxiliares'!$A$239,"INVESTIMENTO","ERRO - VERIFICAR"))))</f>
        <v/>
      </c>
      <c r="S809" s="47"/>
    </row>
    <row r="810" spans="17:19" x14ac:dyDescent="0.25">
      <c r="Q810" s="33" t="str">
        <f t="shared" si="12"/>
        <v/>
      </c>
      <c r="R810" s="33" t="str">
        <f>IF(M810="","",IF(AND(M810&lt;&gt;'Tabelas auxiliares'!$B$239,M810&lt;&gt;'Tabelas auxiliares'!$B$240,M810&lt;&gt;'Tabelas auxiliares'!$C$239,M810&lt;&gt;'Tabelas auxiliares'!$C$240),"FOLHA DE PESSOAL",IF(Q810='Tabelas auxiliares'!$A$240,"CUSTEIO",IF(Q810='Tabelas auxiliares'!$A$239,"INVESTIMENTO","ERRO - VERIFICAR"))))</f>
        <v/>
      </c>
      <c r="S810" s="47"/>
    </row>
    <row r="811" spans="17:19" x14ac:dyDescent="0.25">
      <c r="Q811" s="33" t="str">
        <f t="shared" si="12"/>
        <v/>
      </c>
      <c r="R811" s="33" t="str">
        <f>IF(M811="","",IF(AND(M811&lt;&gt;'Tabelas auxiliares'!$B$239,M811&lt;&gt;'Tabelas auxiliares'!$B$240,M811&lt;&gt;'Tabelas auxiliares'!$C$239,M811&lt;&gt;'Tabelas auxiliares'!$C$240),"FOLHA DE PESSOAL",IF(Q811='Tabelas auxiliares'!$A$240,"CUSTEIO",IF(Q811='Tabelas auxiliares'!$A$239,"INVESTIMENTO","ERRO - VERIFICAR"))))</f>
        <v/>
      </c>
      <c r="S811" s="47"/>
    </row>
    <row r="812" spans="17:19" x14ac:dyDescent="0.25">
      <c r="Q812" s="33" t="str">
        <f t="shared" si="12"/>
        <v/>
      </c>
      <c r="R812" s="33" t="str">
        <f>IF(M812="","",IF(AND(M812&lt;&gt;'Tabelas auxiliares'!$B$239,M812&lt;&gt;'Tabelas auxiliares'!$B$240,M812&lt;&gt;'Tabelas auxiliares'!$C$239,M812&lt;&gt;'Tabelas auxiliares'!$C$240),"FOLHA DE PESSOAL",IF(Q812='Tabelas auxiliares'!$A$240,"CUSTEIO",IF(Q812='Tabelas auxiliares'!$A$239,"INVESTIMENTO","ERRO - VERIFICAR"))))</f>
        <v/>
      </c>
      <c r="S812" s="47"/>
    </row>
    <row r="813" spans="17:19" x14ac:dyDescent="0.25">
      <c r="Q813" s="33" t="str">
        <f t="shared" si="12"/>
        <v/>
      </c>
      <c r="R813" s="33" t="str">
        <f>IF(M813="","",IF(AND(M813&lt;&gt;'Tabelas auxiliares'!$B$239,M813&lt;&gt;'Tabelas auxiliares'!$B$240,M813&lt;&gt;'Tabelas auxiliares'!$C$239,M813&lt;&gt;'Tabelas auxiliares'!$C$240),"FOLHA DE PESSOAL",IF(Q813='Tabelas auxiliares'!$A$240,"CUSTEIO",IF(Q813='Tabelas auxiliares'!$A$239,"INVESTIMENTO","ERRO - VERIFICAR"))))</f>
        <v/>
      </c>
      <c r="S813" s="47"/>
    </row>
    <row r="814" spans="17:19" x14ac:dyDescent="0.25">
      <c r="Q814" s="33" t="str">
        <f t="shared" si="12"/>
        <v/>
      </c>
      <c r="R814" s="33" t="str">
        <f>IF(M814="","",IF(AND(M814&lt;&gt;'Tabelas auxiliares'!$B$239,M814&lt;&gt;'Tabelas auxiliares'!$B$240,M814&lt;&gt;'Tabelas auxiliares'!$C$239,M814&lt;&gt;'Tabelas auxiliares'!$C$240),"FOLHA DE PESSOAL",IF(Q814='Tabelas auxiliares'!$A$240,"CUSTEIO",IF(Q814='Tabelas auxiliares'!$A$239,"INVESTIMENTO","ERRO - VERIFICAR"))))</f>
        <v/>
      </c>
      <c r="S814" s="47"/>
    </row>
    <row r="815" spans="17:19" x14ac:dyDescent="0.25">
      <c r="Q815" s="33" t="str">
        <f t="shared" si="12"/>
        <v/>
      </c>
      <c r="R815" s="33" t="str">
        <f>IF(M815="","",IF(AND(M815&lt;&gt;'Tabelas auxiliares'!$B$239,M815&lt;&gt;'Tabelas auxiliares'!$B$240,M815&lt;&gt;'Tabelas auxiliares'!$C$239,M815&lt;&gt;'Tabelas auxiliares'!$C$240),"FOLHA DE PESSOAL",IF(Q815='Tabelas auxiliares'!$A$240,"CUSTEIO",IF(Q815='Tabelas auxiliares'!$A$239,"INVESTIMENTO","ERRO - VERIFICAR"))))</f>
        <v/>
      </c>
      <c r="S815" s="47"/>
    </row>
    <row r="816" spans="17:19" x14ac:dyDescent="0.25">
      <c r="Q816" s="33" t="str">
        <f t="shared" si="12"/>
        <v/>
      </c>
      <c r="R816" s="33" t="str">
        <f>IF(M816="","",IF(AND(M816&lt;&gt;'Tabelas auxiliares'!$B$239,M816&lt;&gt;'Tabelas auxiliares'!$B$240,M816&lt;&gt;'Tabelas auxiliares'!$C$239,M816&lt;&gt;'Tabelas auxiliares'!$C$240),"FOLHA DE PESSOAL",IF(Q816='Tabelas auxiliares'!$A$240,"CUSTEIO",IF(Q816='Tabelas auxiliares'!$A$239,"INVESTIMENTO","ERRO - VERIFICAR"))))</f>
        <v/>
      </c>
      <c r="S816" s="47"/>
    </row>
    <row r="817" spans="17:19" x14ac:dyDescent="0.25">
      <c r="Q817" s="33" t="str">
        <f t="shared" si="12"/>
        <v/>
      </c>
      <c r="R817" s="33" t="str">
        <f>IF(M817="","",IF(AND(M817&lt;&gt;'Tabelas auxiliares'!$B$239,M817&lt;&gt;'Tabelas auxiliares'!$B$240,M817&lt;&gt;'Tabelas auxiliares'!$C$239,M817&lt;&gt;'Tabelas auxiliares'!$C$240),"FOLHA DE PESSOAL",IF(Q817='Tabelas auxiliares'!$A$240,"CUSTEIO",IF(Q817='Tabelas auxiliares'!$A$239,"INVESTIMENTO","ERRO - VERIFICAR"))))</f>
        <v/>
      </c>
      <c r="S817" s="47"/>
    </row>
    <row r="818" spans="17:19" x14ac:dyDescent="0.25">
      <c r="Q818" s="33" t="str">
        <f t="shared" si="12"/>
        <v/>
      </c>
      <c r="R818" s="33" t="str">
        <f>IF(M818="","",IF(AND(M818&lt;&gt;'Tabelas auxiliares'!$B$239,M818&lt;&gt;'Tabelas auxiliares'!$B$240,M818&lt;&gt;'Tabelas auxiliares'!$C$239,M818&lt;&gt;'Tabelas auxiliares'!$C$240),"FOLHA DE PESSOAL",IF(Q818='Tabelas auxiliares'!$A$240,"CUSTEIO",IF(Q818='Tabelas auxiliares'!$A$239,"INVESTIMENTO","ERRO - VERIFICAR"))))</f>
        <v/>
      </c>
      <c r="S818" s="47"/>
    </row>
    <row r="819" spans="17:19" x14ac:dyDescent="0.25">
      <c r="Q819" s="33" t="str">
        <f t="shared" si="12"/>
        <v/>
      </c>
      <c r="R819" s="33" t="str">
        <f>IF(M819="","",IF(AND(M819&lt;&gt;'Tabelas auxiliares'!$B$239,M819&lt;&gt;'Tabelas auxiliares'!$B$240,M819&lt;&gt;'Tabelas auxiliares'!$C$239,M819&lt;&gt;'Tabelas auxiliares'!$C$240),"FOLHA DE PESSOAL",IF(Q819='Tabelas auxiliares'!$A$240,"CUSTEIO",IF(Q819='Tabelas auxiliares'!$A$239,"INVESTIMENTO","ERRO - VERIFICAR"))))</f>
        <v/>
      </c>
      <c r="S819" s="47"/>
    </row>
    <row r="820" spans="17:19" x14ac:dyDescent="0.25">
      <c r="Q820" s="33" t="str">
        <f t="shared" si="12"/>
        <v/>
      </c>
      <c r="R820" s="33" t="str">
        <f>IF(M820="","",IF(AND(M820&lt;&gt;'Tabelas auxiliares'!$B$239,M820&lt;&gt;'Tabelas auxiliares'!$B$240,M820&lt;&gt;'Tabelas auxiliares'!$C$239,M820&lt;&gt;'Tabelas auxiliares'!$C$240),"FOLHA DE PESSOAL",IF(Q820='Tabelas auxiliares'!$A$240,"CUSTEIO",IF(Q820='Tabelas auxiliares'!$A$239,"INVESTIMENTO","ERRO - VERIFICAR"))))</f>
        <v/>
      </c>
      <c r="S820" s="47"/>
    </row>
    <row r="821" spans="17:19" x14ac:dyDescent="0.25">
      <c r="Q821" s="33" t="str">
        <f t="shared" si="12"/>
        <v/>
      </c>
      <c r="R821" s="33" t="str">
        <f>IF(M821="","",IF(AND(M821&lt;&gt;'Tabelas auxiliares'!$B$239,M821&lt;&gt;'Tabelas auxiliares'!$B$240,M821&lt;&gt;'Tabelas auxiliares'!$C$239,M821&lt;&gt;'Tabelas auxiliares'!$C$240),"FOLHA DE PESSOAL",IF(Q821='Tabelas auxiliares'!$A$240,"CUSTEIO",IF(Q821='Tabelas auxiliares'!$A$239,"INVESTIMENTO","ERRO - VERIFICAR"))))</f>
        <v/>
      </c>
      <c r="S821" s="47"/>
    </row>
    <row r="822" spans="17:19" x14ac:dyDescent="0.25">
      <c r="Q822" s="33" t="str">
        <f t="shared" si="12"/>
        <v/>
      </c>
      <c r="R822" s="33" t="str">
        <f>IF(M822="","",IF(AND(M822&lt;&gt;'Tabelas auxiliares'!$B$239,M822&lt;&gt;'Tabelas auxiliares'!$B$240,M822&lt;&gt;'Tabelas auxiliares'!$C$239,M822&lt;&gt;'Tabelas auxiliares'!$C$240),"FOLHA DE PESSOAL",IF(Q822='Tabelas auxiliares'!$A$240,"CUSTEIO",IF(Q822='Tabelas auxiliares'!$A$239,"INVESTIMENTO","ERRO - VERIFICAR"))))</f>
        <v/>
      </c>
      <c r="S822" s="47"/>
    </row>
    <row r="823" spans="17:19" x14ac:dyDescent="0.25">
      <c r="Q823" s="33" t="str">
        <f t="shared" si="12"/>
        <v/>
      </c>
      <c r="R823" s="33" t="str">
        <f>IF(M823="","",IF(AND(M823&lt;&gt;'Tabelas auxiliares'!$B$239,M823&lt;&gt;'Tabelas auxiliares'!$B$240,M823&lt;&gt;'Tabelas auxiliares'!$C$239,M823&lt;&gt;'Tabelas auxiliares'!$C$240),"FOLHA DE PESSOAL",IF(Q823='Tabelas auxiliares'!$A$240,"CUSTEIO",IF(Q823='Tabelas auxiliares'!$A$239,"INVESTIMENTO","ERRO - VERIFICAR"))))</f>
        <v/>
      </c>
      <c r="S823" s="47"/>
    </row>
    <row r="824" spans="17:19" x14ac:dyDescent="0.25">
      <c r="Q824" s="33" t="str">
        <f t="shared" si="12"/>
        <v/>
      </c>
      <c r="R824" s="33" t="str">
        <f>IF(M824="","",IF(AND(M824&lt;&gt;'Tabelas auxiliares'!$B$239,M824&lt;&gt;'Tabelas auxiliares'!$B$240,M824&lt;&gt;'Tabelas auxiliares'!$C$239,M824&lt;&gt;'Tabelas auxiliares'!$C$240),"FOLHA DE PESSOAL",IF(Q824='Tabelas auxiliares'!$A$240,"CUSTEIO",IF(Q824='Tabelas auxiliares'!$A$239,"INVESTIMENTO","ERRO - VERIFICAR"))))</f>
        <v/>
      </c>
      <c r="S824" s="47"/>
    </row>
    <row r="825" spans="17:19" x14ac:dyDescent="0.25">
      <c r="Q825" s="33" t="str">
        <f t="shared" si="12"/>
        <v/>
      </c>
      <c r="R825" s="33" t="str">
        <f>IF(M825="","",IF(AND(M825&lt;&gt;'Tabelas auxiliares'!$B$239,M825&lt;&gt;'Tabelas auxiliares'!$B$240,M825&lt;&gt;'Tabelas auxiliares'!$C$239,M825&lt;&gt;'Tabelas auxiliares'!$C$240),"FOLHA DE PESSOAL",IF(Q825='Tabelas auxiliares'!$A$240,"CUSTEIO",IF(Q825='Tabelas auxiliares'!$A$239,"INVESTIMENTO","ERRO - VERIFICAR"))))</f>
        <v/>
      </c>
      <c r="S825" s="47"/>
    </row>
    <row r="826" spans="17:19" x14ac:dyDescent="0.25">
      <c r="Q826" s="33" t="str">
        <f t="shared" si="12"/>
        <v/>
      </c>
      <c r="R826" s="33" t="str">
        <f>IF(M826="","",IF(AND(M826&lt;&gt;'Tabelas auxiliares'!$B$239,M826&lt;&gt;'Tabelas auxiliares'!$B$240,M826&lt;&gt;'Tabelas auxiliares'!$C$239,M826&lt;&gt;'Tabelas auxiliares'!$C$240),"FOLHA DE PESSOAL",IF(Q826='Tabelas auxiliares'!$A$240,"CUSTEIO",IF(Q826='Tabelas auxiliares'!$A$239,"INVESTIMENTO","ERRO - VERIFICAR"))))</f>
        <v/>
      </c>
      <c r="S826" s="47"/>
    </row>
    <row r="827" spans="17:19" x14ac:dyDescent="0.25">
      <c r="Q827" s="33" t="str">
        <f t="shared" si="12"/>
        <v/>
      </c>
      <c r="R827" s="33" t="str">
        <f>IF(M827="","",IF(AND(M827&lt;&gt;'Tabelas auxiliares'!$B$239,M827&lt;&gt;'Tabelas auxiliares'!$B$240,M827&lt;&gt;'Tabelas auxiliares'!$C$239,M827&lt;&gt;'Tabelas auxiliares'!$C$240),"FOLHA DE PESSOAL",IF(Q827='Tabelas auxiliares'!$A$240,"CUSTEIO",IF(Q827='Tabelas auxiliares'!$A$239,"INVESTIMENTO","ERRO - VERIFICAR"))))</f>
        <v/>
      </c>
      <c r="S827" s="47"/>
    </row>
    <row r="828" spans="17:19" x14ac:dyDescent="0.25">
      <c r="Q828" s="33" t="str">
        <f t="shared" si="12"/>
        <v/>
      </c>
      <c r="R828" s="33" t="str">
        <f>IF(M828="","",IF(AND(M828&lt;&gt;'Tabelas auxiliares'!$B$239,M828&lt;&gt;'Tabelas auxiliares'!$B$240,M828&lt;&gt;'Tabelas auxiliares'!$C$239,M828&lt;&gt;'Tabelas auxiliares'!$C$240),"FOLHA DE PESSOAL",IF(Q828='Tabelas auxiliares'!$A$240,"CUSTEIO",IF(Q828='Tabelas auxiliares'!$A$239,"INVESTIMENTO","ERRO - VERIFICAR"))))</f>
        <v/>
      </c>
      <c r="S828" s="47"/>
    </row>
    <row r="829" spans="17:19" x14ac:dyDescent="0.25">
      <c r="Q829" s="33" t="str">
        <f t="shared" si="12"/>
        <v/>
      </c>
      <c r="R829" s="33" t="str">
        <f>IF(M829="","",IF(AND(M829&lt;&gt;'Tabelas auxiliares'!$B$239,M829&lt;&gt;'Tabelas auxiliares'!$B$240,M829&lt;&gt;'Tabelas auxiliares'!$C$239,M829&lt;&gt;'Tabelas auxiliares'!$C$240),"FOLHA DE PESSOAL",IF(Q829='Tabelas auxiliares'!$A$240,"CUSTEIO",IF(Q829='Tabelas auxiliares'!$A$239,"INVESTIMENTO","ERRO - VERIFICAR"))))</f>
        <v/>
      </c>
      <c r="S829" s="47"/>
    </row>
    <row r="830" spans="17:19" x14ac:dyDescent="0.25">
      <c r="Q830" s="33" t="str">
        <f t="shared" si="12"/>
        <v/>
      </c>
      <c r="R830" s="33" t="str">
        <f>IF(M830="","",IF(AND(M830&lt;&gt;'Tabelas auxiliares'!$B$239,M830&lt;&gt;'Tabelas auxiliares'!$B$240,M830&lt;&gt;'Tabelas auxiliares'!$C$239,M830&lt;&gt;'Tabelas auxiliares'!$C$240),"FOLHA DE PESSOAL",IF(Q830='Tabelas auxiliares'!$A$240,"CUSTEIO",IF(Q830='Tabelas auxiliares'!$A$239,"INVESTIMENTO","ERRO - VERIFICAR"))))</f>
        <v/>
      </c>
      <c r="S830" s="47"/>
    </row>
    <row r="831" spans="17:19" x14ac:dyDescent="0.25">
      <c r="Q831" s="33" t="str">
        <f t="shared" si="12"/>
        <v/>
      </c>
      <c r="R831" s="33" t="str">
        <f>IF(M831="","",IF(AND(M831&lt;&gt;'Tabelas auxiliares'!$B$239,M831&lt;&gt;'Tabelas auxiliares'!$B$240,M831&lt;&gt;'Tabelas auxiliares'!$C$239,M831&lt;&gt;'Tabelas auxiliares'!$C$240),"FOLHA DE PESSOAL",IF(Q831='Tabelas auxiliares'!$A$240,"CUSTEIO",IF(Q831='Tabelas auxiliares'!$A$239,"INVESTIMENTO","ERRO - VERIFICAR"))))</f>
        <v/>
      </c>
      <c r="S831" s="47"/>
    </row>
    <row r="832" spans="17:19" x14ac:dyDescent="0.25">
      <c r="Q832" s="33" t="str">
        <f t="shared" si="12"/>
        <v/>
      </c>
      <c r="R832" s="33" t="str">
        <f>IF(M832="","",IF(AND(M832&lt;&gt;'Tabelas auxiliares'!$B$239,M832&lt;&gt;'Tabelas auxiliares'!$B$240,M832&lt;&gt;'Tabelas auxiliares'!$C$239,M832&lt;&gt;'Tabelas auxiliares'!$C$240),"FOLHA DE PESSOAL",IF(Q832='Tabelas auxiliares'!$A$240,"CUSTEIO",IF(Q832='Tabelas auxiliares'!$A$239,"INVESTIMENTO","ERRO - VERIFICAR"))))</f>
        <v/>
      </c>
      <c r="S832" s="47"/>
    </row>
    <row r="833" spans="17:19" x14ac:dyDescent="0.25">
      <c r="Q833" s="33" t="str">
        <f t="shared" si="12"/>
        <v/>
      </c>
      <c r="R833" s="33" t="str">
        <f>IF(M833="","",IF(AND(M833&lt;&gt;'Tabelas auxiliares'!$B$239,M833&lt;&gt;'Tabelas auxiliares'!$B$240,M833&lt;&gt;'Tabelas auxiliares'!$C$239,M833&lt;&gt;'Tabelas auxiliares'!$C$240),"FOLHA DE PESSOAL",IF(Q833='Tabelas auxiliares'!$A$240,"CUSTEIO",IF(Q833='Tabelas auxiliares'!$A$239,"INVESTIMENTO","ERRO - VERIFICAR"))))</f>
        <v/>
      </c>
      <c r="S833" s="47"/>
    </row>
    <row r="834" spans="17:19" x14ac:dyDescent="0.25">
      <c r="Q834" s="33" t="str">
        <f t="shared" si="12"/>
        <v/>
      </c>
      <c r="R834" s="33" t="str">
        <f>IF(M834="","",IF(AND(M834&lt;&gt;'Tabelas auxiliares'!$B$239,M834&lt;&gt;'Tabelas auxiliares'!$B$240,M834&lt;&gt;'Tabelas auxiliares'!$C$239,M834&lt;&gt;'Tabelas auxiliares'!$C$240),"FOLHA DE PESSOAL",IF(Q834='Tabelas auxiliares'!$A$240,"CUSTEIO",IF(Q834='Tabelas auxiliares'!$A$239,"INVESTIMENTO","ERRO - VERIFICAR"))))</f>
        <v/>
      </c>
      <c r="S834" s="47"/>
    </row>
    <row r="835" spans="17:19" x14ac:dyDescent="0.25">
      <c r="Q835" s="33" t="str">
        <f t="shared" si="12"/>
        <v/>
      </c>
      <c r="R835" s="33" t="str">
        <f>IF(M835="","",IF(AND(M835&lt;&gt;'Tabelas auxiliares'!$B$239,M835&lt;&gt;'Tabelas auxiliares'!$B$240,M835&lt;&gt;'Tabelas auxiliares'!$C$239,M835&lt;&gt;'Tabelas auxiliares'!$C$240),"FOLHA DE PESSOAL",IF(Q835='Tabelas auxiliares'!$A$240,"CUSTEIO",IF(Q835='Tabelas auxiliares'!$A$239,"INVESTIMENTO","ERRO - VERIFICAR"))))</f>
        <v/>
      </c>
      <c r="S835" s="47"/>
    </row>
    <row r="836" spans="17:19" x14ac:dyDescent="0.25">
      <c r="Q836" s="33" t="str">
        <f t="shared" si="12"/>
        <v/>
      </c>
      <c r="R836" s="33" t="str">
        <f>IF(M836="","",IF(AND(M836&lt;&gt;'Tabelas auxiliares'!$B$239,M836&lt;&gt;'Tabelas auxiliares'!$B$240,M836&lt;&gt;'Tabelas auxiliares'!$C$239,M836&lt;&gt;'Tabelas auxiliares'!$C$240),"FOLHA DE PESSOAL",IF(Q836='Tabelas auxiliares'!$A$240,"CUSTEIO",IF(Q836='Tabelas auxiliares'!$A$239,"INVESTIMENTO","ERRO - VERIFICAR"))))</f>
        <v/>
      </c>
      <c r="S836" s="47"/>
    </row>
    <row r="837" spans="17:19" x14ac:dyDescent="0.25">
      <c r="Q837" s="33" t="str">
        <f t="shared" ref="Q837:Q900" si="13">LEFT(O837,1)</f>
        <v/>
      </c>
      <c r="R837" s="33" t="str">
        <f>IF(M837="","",IF(AND(M837&lt;&gt;'Tabelas auxiliares'!$B$239,M837&lt;&gt;'Tabelas auxiliares'!$B$240,M837&lt;&gt;'Tabelas auxiliares'!$C$239,M837&lt;&gt;'Tabelas auxiliares'!$C$240),"FOLHA DE PESSOAL",IF(Q837='Tabelas auxiliares'!$A$240,"CUSTEIO",IF(Q837='Tabelas auxiliares'!$A$239,"INVESTIMENTO","ERRO - VERIFICAR"))))</f>
        <v/>
      </c>
      <c r="S837" s="47"/>
    </row>
    <row r="838" spans="17:19" x14ac:dyDescent="0.25">
      <c r="Q838" s="33" t="str">
        <f t="shared" si="13"/>
        <v/>
      </c>
      <c r="R838" s="33" t="str">
        <f>IF(M838="","",IF(AND(M838&lt;&gt;'Tabelas auxiliares'!$B$239,M838&lt;&gt;'Tabelas auxiliares'!$B$240,M838&lt;&gt;'Tabelas auxiliares'!$C$239,M838&lt;&gt;'Tabelas auxiliares'!$C$240),"FOLHA DE PESSOAL",IF(Q838='Tabelas auxiliares'!$A$240,"CUSTEIO",IF(Q838='Tabelas auxiliares'!$A$239,"INVESTIMENTO","ERRO - VERIFICAR"))))</f>
        <v/>
      </c>
      <c r="S838" s="47"/>
    </row>
    <row r="839" spans="17:19" x14ac:dyDescent="0.25">
      <c r="Q839" s="33" t="str">
        <f t="shared" si="13"/>
        <v/>
      </c>
      <c r="R839" s="33" t="str">
        <f>IF(M839="","",IF(AND(M839&lt;&gt;'Tabelas auxiliares'!$B$239,M839&lt;&gt;'Tabelas auxiliares'!$B$240,M839&lt;&gt;'Tabelas auxiliares'!$C$239,M839&lt;&gt;'Tabelas auxiliares'!$C$240),"FOLHA DE PESSOAL",IF(Q839='Tabelas auxiliares'!$A$240,"CUSTEIO",IF(Q839='Tabelas auxiliares'!$A$239,"INVESTIMENTO","ERRO - VERIFICAR"))))</f>
        <v/>
      </c>
      <c r="S839" s="47"/>
    </row>
    <row r="840" spans="17:19" x14ac:dyDescent="0.25">
      <c r="Q840" s="33" t="str">
        <f t="shared" si="13"/>
        <v/>
      </c>
      <c r="R840" s="33" t="str">
        <f>IF(M840="","",IF(AND(M840&lt;&gt;'Tabelas auxiliares'!$B$239,M840&lt;&gt;'Tabelas auxiliares'!$B$240,M840&lt;&gt;'Tabelas auxiliares'!$C$239,M840&lt;&gt;'Tabelas auxiliares'!$C$240),"FOLHA DE PESSOAL",IF(Q840='Tabelas auxiliares'!$A$240,"CUSTEIO",IF(Q840='Tabelas auxiliares'!$A$239,"INVESTIMENTO","ERRO - VERIFICAR"))))</f>
        <v/>
      </c>
      <c r="S840" s="47"/>
    </row>
    <row r="841" spans="17:19" x14ac:dyDescent="0.25">
      <c r="Q841" s="33" t="str">
        <f t="shared" si="13"/>
        <v/>
      </c>
      <c r="R841" s="33" t="str">
        <f>IF(M841="","",IF(AND(M841&lt;&gt;'Tabelas auxiliares'!$B$239,M841&lt;&gt;'Tabelas auxiliares'!$B$240,M841&lt;&gt;'Tabelas auxiliares'!$C$239,M841&lt;&gt;'Tabelas auxiliares'!$C$240),"FOLHA DE PESSOAL",IF(Q841='Tabelas auxiliares'!$A$240,"CUSTEIO",IF(Q841='Tabelas auxiliares'!$A$239,"INVESTIMENTO","ERRO - VERIFICAR"))))</f>
        <v/>
      </c>
      <c r="S841" s="47"/>
    </row>
    <row r="842" spans="17:19" x14ac:dyDescent="0.25">
      <c r="Q842" s="33" t="str">
        <f t="shared" si="13"/>
        <v/>
      </c>
      <c r="R842" s="33" t="str">
        <f>IF(M842="","",IF(AND(M842&lt;&gt;'Tabelas auxiliares'!$B$239,M842&lt;&gt;'Tabelas auxiliares'!$B$240,M842&lt;&gt;'Tabelas auxiliares'!$C$239,M842&lt;&gt;'Tabelas auxiliares'!$C$240),"FOLHA DE PESSOAL",IF(Q842='Tabelas auxiliares'!$A$240,"CUSTEIO",IF(Q842='Tabelas auxiliares'!$A$239,"INVESTIMENTO","ERRO - VERIFICAR"))))</f>
        <v/>
      </c>
      <c r="S842" s="47"/>
    </row>
    <row r="843" spans="17:19" x14ac:dyDescent="0.25">
      <c r="Q843" s="33" t="str">
        <f t="shared" si="13"/>
        <v/>
      </c>
      <c r="R843" s="33" t="str">
        <f>IF(M843="","",IF(AND(M843&lt;&gt;'Tabelas auxiliares'!$B$239,M843&lt;&gt;'Tabelas auxiliares'!$B$240,M843&lt;&gt;'Tabelas auxiliares'!$C$239,M843&lt;&gt;'Tabelas auxiliares'!$C$240),"FOLHA DE PESSOAL",IF(Q843='Tabelas auxiliares'!$A$240,"CUSTEIO",IF(Q843='Tabelas auxiliares'!$A$239,"INVESTIMENTO","ERRO - VERIFICAR"))))</f>
        <v/>
      </c>
      <c r="S843" s="47"/>
    </row>
    <row r="844" spans="17:19" x14ac:dyDescent="0.25">
      <c r="Q844" s="33" t="str">
        <f t="shared" si="13"/>
        <v/>
      </c>
      <c r="R844" s="33" t="str">
        <f>IF(M844="","",IF(AND(M844&lt;&gt;'Tabelas auxiliares'!$B$239,M844&lt;&gt;'Tabelas auxiliares'!$B$240,M844&lt;&gt;'Tabelas auxiliares'!$C$239,M844&lt;&gt;'Tabelas auxiliares'!$C$240),"FOLHA DE PESSOAL",IF(Q844='Tabelas auxiliares'!$A$240,"CUSTEIO",IF(Q844='Tabelas auxiliares'!$A$239,"INVESTIMENTO","ERRO - VERIFICAR"))))</f>
        <v/>
      </c>
      <c r="S844" s="47"/>
    </row>
    <row r="845" spans="17:19" x14ac:dyDescent="0.25">
      <c r="Q845" s="33" t="str">
        <f t="shared" si="13"/>
        <v/>
      </c>
      <c r="R845" s="33" t="str">
        <f>IF(M845="","",IF(AND(M845&lt;&gt;'Tabelas auxiliares'!$B$239,M845&lt;&gt;'Tabelas auxiliares'!$B$240,M845&lt;&gt;'Tabelas auxiliares'!$C$239,M845&lt;&gt;'Tabelas auxiliares'!$C$240),"FOLHA DE PESSOAL",IF(Q845='Tabelas auxiliares'!$A$240,"CUSTEIO",IF(Q845='Tabelas auxiliares'!$A$239,"INVESTIMENTO","ERRO - VERIFICAR"))))</f>
        <v/>
      </c>
      <c r="S845" s="47"/>
    </row>
    <row r="846" spans="17:19" x14ac:dyDescent="0.25">
      <c r="Q846" s="33" t="str">
        <f t="shared" si="13"/>
        <v/>
      </c>
      <c r="R846" s="33" t="str">
        <f>IF(M846="","",IF(AND(M846&lt;&gt;'Tabelas auxiliares'!$B$239,M846&lt;&gt;'Tabelas auxiliares'!$B$240,M846&lt;&gt;'Tabelas auxiliares'!$C$239,M846&lt;&gt;'Tabelas auxiliares'!$C$240),"FOLHA DE PESSOAL",IF(Q846='Tabelas auxiliares'!$A$240,"CUSTEIO",IF(Q846='Tabelas auxiliares'!$A$239,"INVESTIMENTO","ERRO - VERIFICAR"))))</f>
        <v/>
      </c>
      <c r="S846" s="47"/>
    </row>
    <row r="847" spans="17:19" x14ac:dyDescent="0.25">
      <c r="Q847" s="33" t="str">
        <f t="shared" si="13"/>
        <v/>
      </c>
      <c r="R847" s="33" t="str">
        <f>IF(M847="","",IF(AND(M847&lt;&gt;'Tabelas auxiliares'!$B$239,M847&lt;&gt;'Tabelas auxiliares'!$B$240,M847&lt;&gt;'Tabelas auxiliares'!$C$239,M847&lt;&gt;'Tabelas auxiliares'!$C$240),"FOLHA DE PESSOAL",IF(Q847='Tabelas auxiliares'!$A$240,"CUSTEIO",IF(Q847='Tabelas auxiliares'!$A$239,"INVESTIMENTO","ERRO - VERIFICAR"))))</f>
        <v/>
      </c>
      <c r="S847" s="47"/>
    </row>
    <row r="848" spans="17:19" x14ac:dyDescent="0.25">
      <c r="Q848" s="33" t="str">
        <f t="shared" si="13"/>
        <v/>
      </c>
      <c r="R848" s="33" t="str">
        <f>IF(M848="","",IF(AND(M848&lt;&gt;'Tabelas auxiliares'!$B$239,M848&lt;&gt;'Tabelas auxiliares'!$B$240,M848&lt;&gt;'Tabelas auxiliares'!$C$239,M848&lt;&gt;'Tabelas auxiliares'!$C$240),"FOLHA DE PESSOAL",IF(Q848='Tabelas auxiliares'!$A$240,"CUSTEIO",IF(Q848='Tabelas auxiliares'!$A$239,"INVESTIMENTO","ERRO - VERIFICAR"))))</f>
        <v/>
      </c>
      <c r="S848" s="47"/>
    </row>
    <row r="849" spans="17:19" x14ac:dyDescent="0.25">
      <c r="Q849" s="33" t="str">
        <f t="shared" si="13"/>
        <v/>
      </c>
      <c r="R849" s="33" t="str">
        <f>IF(M849="","",IF(AND(M849&lt;&gt;'Tabelas auxiliares'!$B$239,M849&lt;&gt;'Tabelas auxiliares'!$B$240,M849&lt;&gt;'Tabelas auxiliares'!$C$239,M849&lt;&gt;'Tabelas auxiliares'!$C$240),"FOLHA DE PESSOAL",IF(Q849='Tabelas auxiliares'!$A$240,"CUSTEIO",IF(Q849='Tabelas auxiliares'!$A$239,"INVESTIMENTO","ERRO - VERIFICAR"))))</f>
        <v/>
      </c>
      <c r="S849" s="47"/>
    </row>
    <row r="850" spans="17:19" x14ac:dyDescent="0.25">
      <c r="Q850" s="33" t="str">
        <f t="shared" si="13"/>
        <v/>
      </c>
      <c r="R850" s="33" t="str">
        <f>IF(M850="","",IF(AND(M850&lt;&gt;'Tabelas auxiliares'!$B$239,M850&lt;&gt;'Tabelas auxiliares'!$B$240,M850&lt;&gt;'Tabelas auxiliares'!$C$239,M850&lt;&gt;'Tabelas auxiliares'!$C$240),"FOLHA DE PESSOAL",IF(Q850='Tabelas auxiliares'!$A$240,"CUSTEIO",IF(Q850='Tabelas auxiliares'!$A$239,"INVESTIMENTO","ERRO - VERIFICAR"))))</f>
        <v/>
      </c>
      <c r="S850" s="47"/>
    </row>
    <row r="851" spans="17:19" x14ac:dyDescent="0.25">
      <c r="Q851" s="33" t="str">
        <f t="shared" si="13"/>
        <v/>
      </c>
      <c r="R851" s="33" t="str">
        <f>IF(M851="","",IF(AND(M851&lt;&gt;'Tabelas auxiliares'!$B$239,M851&lt;&gt;'Tabelas auxiliares'!$B$240,M851&lt;&gt;'Tabelas auxiliares'!$C$239,M851&lt;&gt;'Tabelas auxiliares'!$C$240),"FOLHA DE PESSOAL",IF(Q851='Tabelas auxiliares'!$A$240,"CUSTEIO",IF(Q851='Tabelas auxiliares'!$A$239,"INVESTIMENTO","ERRO - VERIFICAR"))))</f>
        <v/>
      </c>
      <c r="S851" s="47"/>
    </row>
    <row r="852" spans="17:19" x14ac:dyDescent="0.25">
      <c r="Q852" s="33" t="str">
        <f t="shared" si="13"/>
        <v/>
      </c>
      <c r="R852" s="33" t="str">
        <f>IF(M852="","",IF(AND(M852&lt;&gt;'Tabelas auxiliares'!$B$239,M852&lt;&gt;'Tabelas auxiliares'!$B$240,M852&lt;&gt;'Tabelas auxiliares'!$C$239,M852&lt;&gt;'Tabelas auxiliares'!$C$240),"FOLHA DE PESSOAL",IF(Q852='Tabelas auxiliares'!$A$240,"CUSTEIO",IF(Q852='Tabelas auxiliares'!$A$239,"INVESTIMENTO","ERRO - VERIFICAR"))))</f>
        <v/>
      </c>
      <c r="S852" s="47"/>
    </row>
    <row r="853" spans="17:19" x14ac:dyDescent="0.25">
      <c r="Q853" s="33" t="str">
        <f t="shared" si="13"/>
        <v/>
      </c>
      <c r="R853" s="33" t="str">
        <f>IF(M853="","",IF(AND(M853&lt;&gt;'Tabelas auxiliares'!$B$239,M853&lt;&gt;'Tabelas auxiliares'!$B$240,M853&lt;&gt;'Tabelas auxiliares'!$C$239,M853&lt;&gt;'Tabelas auxiliares'!$C$240),"FOLHA DE PESSOAL",IF(Q853='Tabelas auxiliares'!$A$240,"CUSTEIO",IF(Q853='Tabelas auxiliares'!$A$239,"INVESTIMENTO","ERRO - VERIFICAR"))))</f>
        <v/>
      </c>
      <c r="S853" s="47"/>
    </row>
    <row r="854" spans="17:19" x14ac:dyDescent="0.25">
      <c r="Q854" s="33" t="str">
        <f t="shared" si="13"/>
        <v/>
      </c>
      <c r="R854" s="33" t="str">
        <f>IF(M854="","",IF(AND(M854&lt;&gt;'Tabelas auxiliares'!$B$239,M854&lt;&gt;'Tabelas auxiliares'!$B$240,M854&lt;&gt;'Tabelas auxiliares'!$C$239,M854&lt;&gt;'Tabelas auxiliares'!$C$240),"FOLHA DE PESSOAL",IF(Q854='Tabelas auxiliares'!$A$240,"CUSTEIO",IF(Q854='Tabelas auxiliares'!$A$239,"INVESTIMENTO","ERRO - VERIFICAR"))))</f>
        <v/>
      </c>
      <c r="S854" s="47"/>
    </row>
    <row r="855" spans="17:19" x14ac:dyDescent="0.25">
      <c r="Q855" s="33" t="str">
        <f t="shared" si="13"/>
        <v/>
      </c>
      <c r="R855" s="33" t="str">
        <f>IF(M855="","",IF(AND(M855&lt;&gt;'Tabelas auxiliares'!$B$239,M855&lt;&gt;'Tabelas auxiliares'!$B$240,M855&lt;&gt;'Tabelas auxiliares'!$C$239,M855&lt;&gt;'Tabelas auxiliares'!$C$240),"FOLHA DE PESSOAL",IF(Q855='Tabelas auxiliares'!$A$240,"CUSTEIO",IF(Q855='Tabelas auxiliares'!$A$239,"INVESTIMENTO","ERRO - VERIFICAR"))))</f>
        <v/>
      </c>
      <c r="S855" s="47"/>
    </row>
    <row r="856" spans="17:19" x14ac:dyDescent="0.25">
      <c r="Q856" s="33" t="str">
        <f t="shared" si="13"/>
        <v/>
      </c>
      <c r="R856" s="33" t="str">
        <f>IF(M856="","",IF(AND(M856&lt;&gt;'Tabelas auxiliares'!$B$239,M856&lt;&gt;'Tabelas auxiliares'!$B$240,M856&lt;&gt;'Tabelas auxiliares'!$C$239,M856&lt;&gt;'Tabelas auxiliares'!$C$240),"FOLHA DE PESSOAL",IF(Q856='Tabelas auxiliares'!$A$240,"CUSTEIO",IF(Q856='Tabelas auxiliares'!$A$239,"INVESTIMENTO","ERRO - VERIFICAR"))))</f>
        <v/>
      </c>
      <c r="S856" s="47"/>
    </row>
    <row r="857" spans="17:19" x14ac:dyDescent="0.25">
      <c r="Q857" s="33" t="str">
        <f t="shared" si="13"/>
        <v/>
      </c>
      <c r="R857" s="33" t="str">
        <f>IF(M857="","",IF(AND(M857&lt;&gt;'Tabelas auxiliares'!$B$239,M857&lt;&gt;'Tabelas auxiliares'!$B$240,M857&lt;&gt;'Tabelas auxiliares'!$C$239,M857&lt;&gt;'Tabelas auxiliares'!$C$240),"FOLHA DE PESSOAL",IF(Q857='Tabelas auxiliares'!$A$240,"CUSTEIO",IF(Q857='Tabelas auxiliares'!$A$239,"INVESTIMENTO","ERRO - VERIFICAR"))))</f>
        <v/>
      </c>
      <c r="S857" s="47"/>
    </row>
    <row r="858" spans="17:19" x14ac:dyDescent="0.25">
      <c r="Q858" s="33" t="str">
        <f t="shared" si="13"/>
        <v/>
      </c>
      <c r="R858" s="33" t="str">
        <f>IF(M858="","",IF(AND(M858&lt;&gt;'Tabelas auxiliares'!$B$239,M858&lt;&gt;'Tabelas auxiliares'!$B$240,M858&lt;&gt;'Tabelas auxiliares'!$C$239,M858&lt;&gt;'Tabelas auxiliares'!$C$240),"FOLHA DE PESSOAL",IF(Q858='Tabelas auxiliares'!$A$240,"CUSTEIO",IF(Q858='Tabelas auxiliares'!$A$239,"INVESTIMENTO","ERRO - VERIFICAR"))))</f>
        <v/>
      </c>
      <c r="S858" s="47"/>
    </row>
    <row r="859" spans="17:19" x14ac:dyDescent="0.25">
      <c r="Q859" s="33" t="str">
        <f t="shared" si="13"/>
        <v/>
      </c>
      <c r="R859" s="33" t="str">
        <f>IF(M859="","",IF(AND(M859&lt;&gt;'Tabelas auxiliares'!$B$239,M859&lt;&gt;'Tabelas auxiliares'!$B$240,M859&lt;&gt;'Tabelas auxiliares'!$C$239,M859&lt;&gt;'Tabelas auxiliares'!$C$240),"FOLHA DE PESSOAL",IF(Q859='Tabelas auxiliares'!$A$240,"CUSTEIO",IF(Q859='Tabelas auxiliares'!$A$239,"INVESTIMENTO","ERRO - VERIFICAR"))))</f>
        <v/>
      </c>
      <c r="S859" s="47"/>
    </row>
    <row r="860" spans="17:19" x14ac:dyDescent="0.25">
      <c r="Q860" s="33" t="str">
        <f t="shared" si="13"/>
        <v/>
      </c>
      <c r="R860" s="33" t="str">
        <f>IF(M860="","",IF(AND(M860&lt;&gt;'Tabelas auxiliares'!$B$239,M860&lt;&gt;'Tabelas auxiliares'!$B$240,M860&lt;&gt;'Tabelas auxiliares'!$C$239,M860&lt;&gt;'Tabelas auxiliares'!$C$240),"FOLHA DE PESSOAL",IF(Q860='Tabelas auxiliares'!$A$240,"CUSTEIO",IF(Q860='Tabelas auxiliares'!$A$239,"INVESTIMENTO","ERRO - VERIFICAR"))))</f>
        <v/>
      </c>
      <c r="S860" s="47"/>
    </row>
    <row r="861" spans="17:19" x14ac:dyDescent="0.25">
      <c r="Q861" s="33" t="str">
        <f t="shared" si="13"/>
        <v/>
      </c>
      <c r="R861" s="33" t="str">
        <f>IF(M861="","",IF(AND(M861&lt;&gt;'Tabelas auxiliares'!$B$239,M861&lt;&gt;'Tabelas auxiliares'!$B$240,M861&lt;&gt;'Tabelas auxiliares'!$C$239,M861&lt;&gt;'Tabelas auxiliares'!$C$240),"FOLHA DE PESSOAL",IF(Q861='Tabelas auxiliares'!$A$240,"CUSTEIO",IF(Q861='Tabelas auxiliares'!$A$239,"INVESTIMENTO","ERRO - VERIFICAR"))))</f>
        <v/>
      </c>
      <c r="S861" s="47"/>
    </row>
    <row r="862" spans="17:19" x14ac:dyDescent="0.25">
      <c r="Q862" s="33" t="str">
        <f t="shared" si="13"/>
        <v/>
      </c>
      <c r="R862" s="33" t="str">
        <f>IF(M862="","",IF(AND(M862&lt;&gt;'Tabelas auxiliares'!$B$239,M862&lt;&gt;'Tabelas auxiliares'!$B$240,M862&lt;&gt;'Tabelas auxiliares'!$C$239,M862&lt;&gt;'Tabelas auxiliares'!$C$240),"FOLHA DE PESSOAL",IF(Q862='Tabelas auxiliares'!$A$240,"CUSTEIO",IF(Q862='Tabelas auxiliares'!$A$239,"INVESTIMENTO","ERRO - VERIFICAR"))))</f>
        <v/>
      </c>
      <c r="S862" s="47"/>
    </row>
    <row r="863" spans="17:19" x14ac:dyDescent="0.25">
      <c r="Q863" s="33" t="str">
        <f t="shared" si="13"/>
        <v/>
      </c>
      <c r="R863" s="33" t="str">
        <f>IF(M863="","",IF(AND(M863&lt;&gt;'Tabelas auxiliares'!$B$239,M863&lt;&gt;'Tabelas auxiliares'!$B$240,M863&lt;&gt;'Tabelas auxiliares'!$C$239,M863&lt;&gt;'Tabelas auxiliares'!$C$240),"FOLHA DE PESSOAL",IF(Q863='Tabelas auxiliares'!$A$240,"CUSTEIO",IF(Q863='Tabelas auxiliares'!$A$239,"INVESTIMENTO","ERRO - VERIFICAR"))))</f>
        <v/>
      </c>
      <c r="S863" s="47"/>
    </row>
    <row r="864" spans="17:19" x14ac:dyDescent="0.25">
      <c r="Q864" s="33" t="str">
        <f t="shared" si="13"/>
        <v/>
      </c>
      <c r="R864" s="33" t="str">
        <f>IF(M864="","",IF(AND(M864&lt;&gt;'Tabelas auxiliares'!$B$239,M864&lt;&gt;'Tabelas auxiliares'!$B$240,M864&lt;&gt;'Tabelas auxiliares'!$C$239,M864&lt;&gt;'Tabelas auxiliares'!$C$240),"FOLHA DE PESSOAL",IF(Q864='Tabelas auxiliares'!$A$240,"CUSTEIO",IF(Q864='Tabelas auxiliares'!$A$239,"INVESTIMENTO","ERRO - VERIFICAR"))))</f>
        <v/>
      </c>
      <c r="S864" s="47"/>
    </row>
    <row r="865" spans="17:19" x14ac:dyDescent="0.25">
      <c r="Q865" s="33" t="str">
        <f t="shared" si="13"/>
        <v/>
      </c>
      <c r="R865" s="33" t="str">
        <f>IF(M865="","",IF(AND(M865&lt;&gt;'Tabelas auxiliares'!$B$239,M865&lt;&gt;'Tabelas auxiliares'!$B$240,M865&lt;&gt;'Tabelas auxiliares'!$C$239,M865&lt;&gt;'Tabelas auxiliares'!$C$240),"FOLHA DE PESSOAL",IF(Q865='Tabelas auxiliares'!$A$240,"CUSTEIO",IF(Q865='Tabelas auxiliares'!$A$239,"INVESTIMENTO","ERRO - VERIFICAR"))))</f>
        <v/>
      </c>
      <c r="S865" s="47"/>
    </row>
    <row r="866" spans="17:19" x14ac:dyDescent="0.25">
      <c r="Q866" s="33" t="str">
        <f t="shared" si="13"/>
        <v/>
      </c>
      <c r="R866" s="33" t="str">
        <f>IF(M866="","",IF(AND(M866&lt;&gt;'Tabelas auxiliares'!$B$239,M866&lt;&gt;'Tabelas auxiliares'!$B$240,M866&lt;&gt;'Tabelas auxiliares'!$C$239,M866&lt;&gt;'Tabelas auxiliares'!$C$240),"FOLHA DE PESSOAL",IF(Q866='Tabelas auxiliares'!$A$240,"CUSTEIO",IF(Q866='Tabelas auxiliares'!$A$239,"INVESTIMENTO","ERRO - VERIFICAR"))))</f>
        <v/>
      </c>
      <c r="S866" s="47"/>
    </row>
    <row r="867" spans="17:19" x14ac:dyDescent="0.25">
      <c r="Q867" s="33" t="str">
        <f t="shared" si="13"/>
        <v/>
      </c>
      <c r="R867" s="33" t="str">
        <f>IF(M867="","",IF(AND(M867&lt;&gt;'Tabelas auxiliares'!$B$239,M867&lt;&gt;'Tabelas auxiliares'!$B$240,M867&lt;&gt;'Tabelas auxiliares'!$C$239,M867&lt;&gt;'Tabelas auxiliares'!$C$240),"FOLHA DE PESSOAL",IF(Q867='Tabelas auxiliares'!$A$240,"CUSTEIO",IF(Q867='Tabelas auxiliares'!$A$239,"INVESTIMENTO","ERRO - VERIFICAR"))))</f>
        <v/>
      </c>
      <c r="S867" s="47"/>
    </row>
    <row r="868" spans="17:19" x14ac:dyDescent="0.25">
      <c r="Q868" s="33" t="str">
        <f t="shared" si="13"/>
        <v/>
      </c>
      <c r="R868" s="33" t="str">
        <f>IF(M868="","",IF(AND(M868&lt;&gt;'Tabelas auxiliares'!$B$239,M868&lt;&gt;'Tabelas auxiliares'!$B$240,M868&lt;&gt;'Tabelas auxiliares'!$C$239,M868&lt;&gt;'Tabelas auxiliares'!$C$240),"FOLHA DE PESSOAL",IF(Q868='Tabelas auxiliares'!$A$240,"CUSTEIO",IF(Q868='Tabelas auxiliares'!$A$239,"INVESTIMENTO","ERRO - VERIFICAR"))))</f>
        <v/>
      </c>
      <c r="S868" s="47"/>
    </row>
    <row r="869" spans="17:19" x14ac:dyDescent="0.25">
      <c r="Q869" s="33" t="str">
        <f t="shared" si="13"/>
        <v/>
      </c>
      <c r="R869" s="33" t="str">
        <f>IF(M869="","",IF(AND(M869&lt;&gt;'Tabelas auxiliares'!$B$239,M869&lt;&gt;'Tabelas auxiliares'!$B$240,M869&lt;&gt;'Tabelas auxiliares'!$C$239,M869&lt;&gt;'Tabelas auxiliares'!$C$240),"FOLHA DE PESSOAL",IF(Q869='Tabelas auxiliares'!$A$240,"CUSTEIO",IF(Q869='Tabelas auxiliares'!$A$239,"INVESTIMENTO","ERRO - VERIFICAR"))))</f>
        <v/>
      </c>
      <c r="S869" s="47"/>
    </row>
    <row r="870" spans="17:19" x14ac:dyDescent="0.25">
      <c r="Q870" s="33" t="str">
        <f t="shared" si="13"/>
        <v/>
      </c>
      <c r="R870" s="33" t="str">
        <f>IF(M870="","",IF(AND(M870&lt;&gt;'Tabelas auxiliares'!$B$239,M870&lt;&gt;'Tabelas auxiliares'!$B$240,M870&lt;&gt;'Tabelas auxiliares'!$C$239,M870&lt;&gt;'Tabelas auxiliares'!$C$240),"FOLHA DE PESSOAL",IF(Q870='Tabelas auxiliares'!$A$240,"CUSTEIO",IF(Q870='Tabelas auxiliares'!$A$239,"INVESTIMENTO","ERRO - VERIFICAR"))))</f>
        <v/>
      </c>
      <c r="S870" s="47"/>
    </row>
    <row r="871" spans="17:19" x14ac:dyDescent="0.25">
      <c r="Q871" s="33" t="str">
        <f t="shared" si="13"/>
        <v/>
      </c>
      <c r="R871" s="33" t="str">
        <f>IF(M871="","",IF(AND(M871&lt;&gt;'Tabelas auxiliares'!$B$239,M871&lt;&gt;'Tabelas auxiliares'!$B$240,M871&lt;&gt;'Tabelas auxiliares'!$C$239,M871&lt;&gt;'Tabelas auxiliares'!$C$240),"FOLHA DE PESSOAL",IF(Q871='Tabelas auxiliares'!$A$240,"CUSTEIO",IF(Q871='Tabelas auxiliares'!$A$239,"INVESTIMENTO","ERRO - VERIFICAR"))))</f>
        <v/>
      </c>
      <c r="S871" s="47"/>
    </row>
    <row r="872" spans="17:19" x14ac:dyDescent="0.25">
      <c r="Q872" s="33" t="str">
        <f t="shared" si="13"/>
        <v/>
      </c>
      <c r="R872" s="33" t="str">
        <f>IF(M872="","",IF(AND(M872&lt;&gt;'Tabelas auxiliares'!$B$239,M872&lt;&gt;'Tabelas auxiliares'!$B$240,M872&lt;&gt;'Tabelas auxiliares'!$C$239,M872&lt;&gt;'Tabelas auxiliares'!$C$240),"FOLHA DE PESSOAL",IF(Q872='Tabelas auxiliares'!$A$240,"CUSTEIO",IF(Q872='Tabelas auxiliares'!$A$239,"INVESTIMENTO","ERRO - VERIFICAR"))))</f>
        <v/>
      </c>
      <c r="S872" s="47"/>
    </row>
    <row r="873" spans="17:19" x14ac:dyDescent="0.25">
      <c r="Q873" s="33" t="str">
        <f t="shared" si="13"/>
        <v/>
      </c>
      <c r="R873" s="33" t="str">
        <f>IF(M873="","",IF(AND(M873&lt;&gt;'Tabelas auxiliares'!$B$239,M873&lt;&gt;'Tabelas auxiliares'!$B$240,M873&lt;&gt;'Tabelas auxiliares'!$C$239,M873&lt;&gt;'Tabelas auxiliares'!$C$240),"FOLHA DE PESSOAL",IF(Q873='Tabelas auxiliares'!$A$240,"CUSTEIO",IF(Q873='Tabelas auxiliares'!$A$239,"INVESTIMENTO","ERRO - VERIFICAR"))))</f>
        <v/>
      </c>
      <c r="S873" s="47"/>
    </row>
    <row r="874" spans="17:19" x14ac:dyDescent="0.25">
      <c r="Q874" s="33" t="str">
        <f t="shared" si="13"/>
        <v/>
      </c>
      <c r="R874" s="33" t="str">
        <f>IF(M874="","",IF(AND(M874&lt;&gt;'Tabelas auxiliares'!$B$239,M874&lt;&gt;'Tabelas auxiliares'!$B$240,M874&lt;&gt;'Tabelas auxiliares'!$C$239,M874&lt;&gt;'Tabelas auxiliares'!$C$240),"FOLHA DE PESSOAL",IF(Q874='Tabelas auxiliares'!$A$240,"CUSTEIO",IF(Q874='Tabelas auxiliares'!$A$239,"INVESTIMENTO","ERRO - VERIFICAR"))))</f>
        <v/>
      </c>
      <c r="S874" s="47"/>
    </row>
    <row r="875" spans="17:19" x14ac:dyDescent="0.25">
      <c r="Q875" s="33" t="str">
        <f t="shared" si="13"/>
        <v/>
      </c>
      <c r="R875" s="33" t="str">
        <f>IF(M875="","",IF(AND(M875&lt;&gt;'Tabelas auxiliares'!$B$239,M875&lt;&gt;'Tabelas auxiliares'!$B$240,M875&lt;&gt;'Tabelas auxiliares'!$C$239,M875&lt;&gt;'Tabelas auxiliares'!$C$240),"FOLHA DE PESSOAL",IF(Q875='Tabelas auxiliares'!$A$240,"CUSTEIO",IF(Q875='Tabelas auxiliares'!$A$239,"INVESTIMENTO","ERRO - VERIFICAR"))))</f>
        <v/>
      </c>
      <c r="S875" s="47"/>
    </row>
    <row r="876" spans="17:19" x14ac:dyDescent="0.25">
      <c r="Q876" s="33" t="str">
        <f t="shared" si="13"/>
        <v/>
      </c>
      <c r="R876" s="33" t="str">
        <f>IF(M876="","",IF(AND(M876&lt;&gt;'Tabelas auxiliares'!$B$239,M876&lt;&gt;'Tabelas auxiliares'!$B$240,M876&lt;&gt;'Tabelas auxiliares'!$C$239,M876&lt;&gt;'Tabelas auxiliares'!$C$240),"FOLHA DE PESSOAL",IF(Q876='Tabelas auxiliares'!$A$240,"CUSTEIO",IF(Q876='Tabelas auxiliares'!$A$239,"INVESTIMENTO","ERRO - VERIFICAR"))))</f>
        <v/>
      </c>
      <c r="S876" s="47"/>
    </row>
    <row r="877" spans="17:19" x14ac:dyDescent="0.25">
      <c r="Q877" s="33" t="str">
        <f t="shared" si="13"/>
        <v/>
      </c>
      <c r="R877" s="33" t="str">
        <f>IF(M877="","",IF(AND(M877&lt;&gt;'Tabelas auxiliares'!$B$239,M877&lt;&gt;'Tabelas auxiliares'!$B$240,M877&lt;&gt;'Tabelas auxiliares'!$C$239,M877&lt;&gt;'Tabelas auxiliares'!$C$240),"FOLHA DE PESSOAL",IF(Q877='Tabelas auxiliares'!$A$240,"CUSTEIO",IF(Q877='Tabelas auxiliares'!$A$239,"INVESTIMENTO","ERRO - VERIFICAR"))))</f>
        <v/>
      </c>
      <c r="S877" s="47"/>
    </row>
    <row r="878" spans="17:19" x14ac:dyDescent="0.25">
      <c r="Q878" s="33" t="str">
        <f t="shared" si="13"/>
        <v/>
      </c>
      <c r="R878" s="33" t="str">
        <f>IF(M878="","",IF(AND(M878&lt;&gt;'Tabelas auxiliares'!$B$239,M878&lt;&gt;'Tabelas auxiliares'!$B$240,M878&lt;&gt;'Tabelas auxiliares'!$C$239,M878&lt;&gt;'Tabelas auxiliares'!$C$240),"FOLHA DE PESSOAL",IF(Q878='Tabelas auxiliares'!$A$240,"CUSTEIO",IF(Q878='Tabelas auxiliares'!$A$239,"INVESTIMENTO","ERRO - VERIFICAR"))))</f>
        <v/>
      </c>
      <c r="S878" s="47"/>
    </row>
    <row r="879" spans="17:19" x14ac:dyDescent="0.25">
      <c r="Q879" s="33" t="str">
        <f t="shared" si="13"/>
        <v/>
      </c>
      <c r="R879" s="33" t="str">
        <f>IF(M879="","",IF(AND(M879&lt;&gt;'Tabelas auxiliares'!$B$239,M879&lt;&gt;'Tabelas auxiliares'!$B$240,M879&lt;&gt;'Tabelas auxiliares'!$C$239,M879&lt;&gt;'Tabelas auxiliares'!$C$240),"FOLHA DE PESSOAL",IF(Q879='Tabelas auxiliares'!$A$240,"CUSTEIO",IF(Q879='Tabelas auxiliares'!$A$239,"INVESTIMENTO","ERRO - VERIFICAR"))))</f>
        <v/>
      </c>
      <c r="S879" s="47"/>
    </row>
    <row r="880" spans="17:19" x14ac:dyDescent="0.25">
      <c r="Q880" s="33" t="str">
        <f t="shared" si="13"/>
        <v/>
      </c>
      <c r="R880" s="33" t="str">
        <f>IF(M880="","",IF(AND(M880&lt;&gt;'Tabelas auxiliares'!$B$239,M880&lt;&gt;'Tabelas auxiliares'!$B$240,M880&lt;&gt;'Tabelas auxiliares'!$C$239,M880&lt;&gt;'Tabelas auxiliares'!$C$240),"FOLHA DE PESSOAL",IF(Q880='Tabelas auxiliares'!$A$240,"CUSTEIO",IF(Q880='Tabelas auxiliares'!$A$239,"INVESTIMENTO","ERRO - VERIFICAR"))))</f>
        <v/>
      </c>
      <c r="S880" s="47"/>
    </row>
    <row r="881" spans="17:19" x14ac:dyDescent="0.25">
      <c r="Q881" s="33" t="str">
        <f t="shared" si="13"/>
        <v/>
      </c>
      <c r="R881" s="33" t="str">
        <f>IF(M881="","",IF(AND(M881&lt;&gt;'Tabelas auxiliares'!$B$239,M881&lt;&gt;'Tabelas auxiliares'!$B$240,M881&lt;&gt;'Tabelas auxiliares'!$C$239,M881&lt;&gt;'Tabelas auxiliares'!$C$240),"FOLHA DE PESSOAL",IF(Q881='Tabelas auxiliares'!$A$240,"CUSTEIO",IF(Q881='Tabelas auxiliares'!$A$239,"INVESTIMENTO","ERRO - VERIFICAR"))))</f>
        <v/>
      </c>
      <c r="S881" s="47"/>
    </row>
    <row r="882" spans="17:19" x14ac:dyDescent="0.25">
      <c r="Q882" s="33" t="str">
        <f t="shared" si="13"/>
        <v/>
      </c>
      <c r="R882" s="33" t="str">
        <f>IF(M882="","",IF(AND(M882&lt;&gt;'Tabelas auxiliares'!$B$239,M882&lt;&gt;'Tabelas auxiliares'!$B$240,M882&lt;&gt;'Tabelas auxiliares'!$C$239,M882&lt;&gt;'Tabelas auxiliares'!$C$240),"FOLHA DE PESSOAL",IF(Q882='Tabelas auxiliares'!$A$240,"CUSTEIO",IF(Q882='Tabelas auxiliares'!$A$239,"INVESTIMENTO","ERRO - VERIFICAR"))))</f>
        <v/>
      </c>
      <c r="S882" s="47"/>
    </row>
    <row r="883" spans="17:19" x14ac:dyDescent="0.25">
      <c r="Q883" s="33" t="str">
        <f t="shared" si="13"/>
        <v/>
      </c>
      <c r="R883" s="33" t="str">
        <f>IF(M883="","",IF(AND(M883&lt;&gt;'Tabelas auxiliares'!$B$239,M883&lt;&gt;'Tabelas auxiliares'!$B$240,M883&lt;&gt;'Tabelas auxiliares'!$C$239,M883&lt;&gt;'Tabelas auxiliares'!$C$240),"FOLHA DE PESSOAL",IF(Q883='Tabelas auxiliares'!$A$240,"CUSTEIO",IF(Q883='Tabelas auxiliares'!$A$239,"INVESTIMENTO","ERRO - VERIFICAR"))))</f>
        <v/>
      </c>
      <c r="S883" s="47"/>
    </row>
    <row r="884" spans="17:19" x14ac:dyDescent="0.25">
      <c r="Q884" s="33" t="str">
        <f t="shared" si="13"/>
        <v/>
      </c>
      <c r="R884" s="33" t="str">
        <f>IF(M884="","",IF(AND(M884&lt;&gt;'Tabelas auxiliares'!$B$239,M884&lt;&gt;'Tabelas auxiliares'!$B$240,M884&lt;&gt;'Tabelas auxiliares'!$C$239,M884&lt;&gt;'Tabelas auxiliares'!$C$240),"FOLHA DE PESSOAL",IF(Q884='Tabelas auxiliares'!$A$240,"CUSTEIO",IF(Q884='Tabelas auxiliares'!$A$239,"INVESTIMENTO","ERRO - VERIFICAR"))))</f>
        <v/>
      </c>
      <c r="S884" s="47"/>
    </row>
    <row r="885" spans="17:19" x14ac:dyDescent="0.25">
      <c r="Q885" s="33" t="str">
        <f t="shared" si="13"/>
        <v/>
      </c>
      <c r="R885" s="33" t="str">
        <f>IF(M885="","",IF(AND(M885&lt;&gt;'Tabelas auxiliares'!$B$239,M885&lt;&gt;'Tabelas auxiliares'!$B$240,M885&lt;&gt;'Tabelas auxiliares'!$C$239,M885&lt;&gt;'Tabelas auxiliares'!$C$240),"FOLHA DE PESSOAL",IF(Q885='Tabelas auxiliares'!$A$240,"CUSTEIO",IF(Q885='Tabelas auxiliares'!$A$239,"INVESTIMENTO","ERRO - VERIFICAR"))))</f>
        <v/>
      </c>
      <c r="S885" s="47"/>
    </row>
    <row r="886" spans="17:19" x14ac:dyDescent="0.25">
      <c r="Q886" s="33" t="str">
        <f t="shared" si="13"/>
        <v/>
      </c>
      <c r="R886" s="33" t="str">
        <f>IF(M886="","",IF(AND(M886&lt;&gt;'Tabelas auxiliares'!$B$239,M886&lt;&gt;'Tabelas auxiliares'!$B$240,M886&lt;&gt;'Tabelas auxiliares'!$C$239,M886&lt;&gt;'Tabelas auxiliares'!$C$240),"FOLHA DE PESSOAL",IF(Q886='Tabelas auxiliares'!$A$240,"CUSTEIO",IF(Q886='Tabelas auxiliares'!$A$239,"INVESTIMENTO","ERRO - VERIFICAR"))))</f>
        <v/>
      </c>
      <c r="S886" s="47"/>
    </row>
    <row r="887" spans="17:19" x14ac:dyDescent="0.25">
      <c r="Q887" s="33" t="str">
        <f t="shared" si="13"/>
        <v/>
      </c>
      <c r="R887" s="33" t="str">
        <f>IF(M887="","",IF(AND(M887&lt;&gt;'Tabelas auxiliares'!$B$239,M887&lt;&gt;'Tabelas auxiliares'!$B$240,M887&lt;&gt;'Tabelas auxiliares'!$C$239,M887&lt;&gt;'Tabelas auxiliares'!$C$240),"FOLHA DE PESSOAL",IF(Q887='Tabelas auxiliares'!$A$240,"CUSTEIO",IF(Q887='Tabelas auxiliares'!$A$239,"INVESTIMENTO","ERRO - VERIFICAR"))))</f>
        <v/>
      </c>
      <c r="S887" s="47"/>
    </row>
    <row r="888" spans="17:19" x14ac:dyDescent="0.25">
      <c r="Q888" s="33" t="str">
        <f t="shared" si="13"/>
        <v/>
      </c>
      <c r="R888" s="33" t="str">
        <f>IF(M888="","",IF(AND(M888&lt;&gt;'Tabelas auxiliares'!$B$239,M888&lt;&gt;'Tabelas auxiliares'!$B$240,M888&lt;&gt;'Tabelas auxiliares'!$C$239,M888&lt;&gt;'Tabelas auxiliares'!$C$240),"FOLHA DE PESSOAL",IF(Q888='Tabelas auxiliares'!$A$240,"CUSTEIO",IF(Q888='Tabelas auxiliares'!$A$239,"INVESTIMENTO","ERRO - VERIFICAR"))))</f>
        <v/>
      </c>
      <c r="S888" s="47"/>
    </row>
    <row r="889" spans="17:19" x14ac:dyDescent="0.25">
      <c r="Q889" s="33" t="str">
        <f t="shared" si="13"/>
        <v/>
      </c>
      <c r="R889" s="33" t="str">
        <f>IF(M889="","",IF(AND(M889&lt;&gt;'Tabelas auxiliares'!$B$239,M889&lt;&gt;'Tabelas auxiliares'!$B$240,M889&lt;&gt;'Tabelas auxiliares'!$C$239,M889&lt;&gt;'Tabelas auxiliares'!$C$240),"FOLHA DE PESSOAL",IF(Q889='Tabelas auxiliares'!$A$240,"CUSTEIO",IF(Q889='Tabelas auxiliares'!$A$239,"INVESTIMENTO","ERRO - VERIFICAR"))))</f>
        <v/>
      </c>
      <c r="S889" s="47"/>
    </row>
    <row r="890" spans="17:19" x14ac:dyDescent="0.25">
      <c r="Q890" s="33" t="str">
        <f t="shared" si="13"/>
        <v/>
      </c>
      <c r="R890" s="33" t="str">
        <f>IF(M890="","",IF(AND(M890&lt;&gt;'Tabelas auxiliares'!$B$239,M890&lt;&gt;'Tabelas auxiliares'!$B$240,M890&lt;&gt;'Tabelas auxiliares'!$C$239,M890&lt;&gt;'Tabelas auxiliares'!$C$240),"FOLHA DE PESSOAL",IF(Q890='Tabelas auxiliares'!$A$240,"CUSTEIO",IF(Q890='Tabelas auxiliares'!$A$239,"INVESTIMENTO","ERRO - VERIFICAR"))))</f>
        <v/>
      </c>
      <c r="S890" s="47"/>
    </row>
    <row r="891" spans="17:19" x14ac:dyDescent="0.25">
      <c r="Q891" s="33" t="str">
        <f t="shared" si="13"/>
        <v/>
      </c>
      <c r="R891" s="33" t="str">
        <f>IF(M891="","",IF(AND(M891&lt;&gt;'Tabelas auxiliares'!$B$239,M891&lt;&gt;'Tabelas auxiliares'!$B$240,M891&lt;&gt;'Tabelas auxiliares'!$C$239,M891&lt;&gt;'Tabelas auxiliares'!$C$240),"FOLHA DE PESSOAL",IF(Q891='Tabelas auxiliares'!$A$240,"CUSTEIO",IF(Q891='Tabelas auxiliares'!$A$239,"INVESTIMENTO","ERRO - VERIFICAR"))))</f>
        <v/>
      </c>
      <c r="S891" s="47"/>
    </row>
    <row r="892" spans="17:19" x14ac:dyDescent="0.25">
      <c r="Q892" s="33" t="str">
        <f t="shared" si="13"/>
        <v/>
      </c>
      <c r="R892" s="33" t="str">
        <f>IF(M892="","",IF(AND(M892&lt;&gt;'Tabelas auxiliares'!$B$239,M892&lt;&gt;'Tabelas auxiliares'!$B$240,M892&lt;&gt;'Tabelas auxiliares'!$C$239,M892&lt;&gt;'Tabelas auxiliares'!$C$240),"FOLHA DE PESSOAL",IF(Q892='Tabelas auxiliares'!$A$240,"CUSTEIO",IF(Q892='Tabelas auxiliares'!$A$239,"INVESTIMENTO","ERRO - VERIFICAR"))))</f>
        <v/>
      </c>
      <c r="S892" s="47"/>
    </row>
    <row r="893" spans="17:19" x14ac:dyDescent="0.25">
      <c r="Q893" s="33" t="str">
        <f t="shared" si="13"/>
        <v/>
      </c>
      <c r="R893" s="33" t="str">
        <f>IF(M893="","",IF(AND(M893&lt;&gt;'Tabelas auxiliares'!$B$239,M893&lt;&gt;'Tabelas auxiliares'!$B$240,M893&lt;&gt;'Tabelas auxiliares'!$C$239,M893&lt;&gt;'Tabelas auxiliares'!$C$240),"FOLHA DE PESSOAL",IF(Q893='Tabelas auxiliares'!$A$240,"CUSTEIO",IF(Q893='Tabelas auxiliares'!$A$239,"INVESTIMENTO","ERRO - VERIFICAR"))))</f>
        <v/>
      </c>
      <c r="S893" s="47"/>
    </row>
    <row r="894" spans="17:19" x14ac:dyDescent="0.25">
      <c r="Q894" s="33" t="str">
        <f t="shared" si="13"/>
        <v/>
      </c>
      <c r="R894" s="33" t="str">
        <f>IF(M894="","",IF(AND(M894&lt;&gt;'Tabelas auxiliares'!$B$239,M894&lt;&gt;'Tabelas auxiliares'!$B$240,M894&lt;&gt;'Tabelas auxiliares'!$C$239,M894&lt;&gt;'Tabelas auxiliares'!$C$240),"FOLHA DE PESSOAL",IF(Q894='Tabelas auxiliares'!$A$240,"CUSTEIO",IF(Q894='Tabelas auxiliares'!$A$239,"INVESTIMENTO","ERRO - VERIFICAR"))))</f>
        <v/>
      </c>
      <c r="S894" s="47"/>
    </row>
    <row r="895" spans="17:19" x14ac:dyDescent="0.25">
      <c r="Q895" s="33" t="str">
        <f t="shared" si="13"/>
        <v/>
      </c>
      <c r="R895" s="33" t="str">
        <f>IF(M895="","",IF(AND(M895&lt;&gt;'Tabelas auxiliares'!$B$239,M895&lt;&gt;'Tabelas auxiliares'!$B$240,M895&lt;&gt;'Tabelas auxiliares'!$C$239,M895&lt;&gt;'Tabelas auxiliares'!$C$240),"FOLHA DE PESSOAL",IF(Q895='Tabelas auxiliares'!$A$240,"CUSTEIO",IF(Q895='Tabelas auxiliares'!$A$239,"INVESTIMENTO","ERRO - VERIFICAR"))))</f>
        <v/>
      </c>
      <c r="S895" s="47"/>
    </row>
    <row r="896" spans="17:19" x14ac:dyDescent="0.25">
      <c r="Q896" s="33" t="str">
        <f t="shared" si="13"/>
        <v/>
      </c>
      <c r="R896" s="33" t="str">
        <f>IF(M896="","",IF(AND(M896&lt;&gt;'Tabelas auxiliares'!$B$239,M896&lt;&gt;'Tabelas auxiliares'!$B$240,M896&lt;&gt;'Tabelas auxiliares'!$C$239,M896&lt;&gt;'Tabelas auxiliares'!$C$240),"FOLHA DE PESSOAL",IF(Q896='Tabelas auxiliares'!$A$240,"CUSTEIO",IF(Q896='Tabelas auxiliares'!$A$239,"INVESTIMENTO","ERRO - VERIFICAR"))))</f>
        <v/>
      </c>
      <c r="S896" s="47"/>
    </row>
    <row r="897" spans="17:19" x14ac:dyDescent="0.25">
      <c r="Q897" s="33" t="str">
        <f t="shared" si="13"/>
        <v/>
      </c>
      <c r="R897" s="33" t="str">
        <f>IF(M897="","",IF(AND(M897&lt;&gt;'Tabelas auxiliares'!$B$239,M897&lt;&gt;'Tabelas auxiliares'!$B$240,M897&lt;&gt;'Tabelas auxiliares'!$C$239,M897&lt;&gt;'Tabelas auxiliares'!$C$240),"FOLHA DE PESSOAL",IF(Q897='Tabelas auxiliares'!$A$240,"CUSTEIO",IF(Q897='Tabelas auxiliares'!$A$239,"INVESTIMENTO","ERRO - VERIFICAR"))))</f>
        <v/>
      </c>
      <c r="S897" s="47"/>
    </row>
    <row r="898" spans="17:19" x14ac:dyDescent="0.25">
      <c r="Q898" s="33" t="str">
        <f t="shared" si="13"/>
        <v/>
      </c>
      <c r="R898" s="33" t="str">
        <f>IF(M898="","",IF(AND(M898&lt;&gt;'Tabelas auxiliares'!$B$239,M898&lt;&gt;'Tabelas auxiliares'!$B$240,M898&lt;&gt;'Tabelas auxiliares'!$C$239,M898&lt;&gt;'Tabelas auxiliares'!$C$240),"FOLHA DE PESSOAL",IF(Q898='Tabelas auxiliares'!$A$240,"CUSTEIO",IF(Q898='Tabelas auxiliares'!$A$239,"INVESTIMENTO","ERRO - VERIFICAR"))))</f>
        <v/>
      </c>
      <c r="S898" s="47"/>
    </row>
    <row r="899" spans="17:19" x14ac:dyDescent="0.25">
      <c r="Q899" s="33" t="str">
        <f t="shared" si="13"/>
        <v/>
      </c>
      <c r="R899" s="33" t="str">
        <f>IF(M899="","",IF(AND(M899&lt;&gt;'Tabelas auxiliares'!$B$239,M899&lt;&gt;'Tabelas auxiliares'!$B$240,M899&lt;&gt;'Tabelas auxiliares'!$C$239,M899&lt;&gt;'Tabelas auxiliares'!$C$240),"FOLHA DE PESSOAL",IF(Q899='Tabelas auxiliares'!$A$240,"CUSTEIO",IF(Q899='Tabelas auxiliares'!$A$239,"INVESTIMENTO","ERRO - VERIFICAR"))))</f>
        <v/>
      </c>
      <c r="S899" s="47"/>
    </row>
    <row r="900" spans="17:19" x14ac:dyDescent="0.25">
      <c r="Q900" s="33" t="str">
        <f t="shared" si="13"/>
        <v/>
      </c>
      <c r="R900" s="33" t="str">
        <f>IF(M900="","",IF(AND(M900&lt;&gt;'Tabelas auxiliares'!$B$239,M900&lt;&gt;'Tabelas auxiliares'!$B$240,M900&lt;&gt;'Tabelas auxiliares'!$C$239,M900&lt;&gt;'Tabelas auxiliares'!$C$240),"FOLHA DE PESSOAL",IF(Q900='Tabelas auxiliares'!$A$240,"CUSTEIO",IF(Q900='Tabelas auxiliares'!$A$239,"INVESTIMENTO","ERRO - VERIFICAR"))))</f>
        <v/>
      </c>
      <c r="S900" s="47"/>
    </row>
    <row r="901" spans="17:19" x14ac:dyDescent="0.25">
      <c r="Q901" s="33" t="str">
        <f t="shared" ref="Q901:Q964" si="14">LEFT(O901,1)</f>
        <v/>
      </c>
      <c r="R901" s="33" t="str">
        <f>IF(M901="","",IF(AND(M901&lt;&gt;'Tabelas auxiliares'!$B$239,M901&lt;&gt;'Tabelas auxiliares'!$B$240,M901&lt;&gt;'Tabelas auxiliares'!$C$239,M901&lt;&gt;'Tabelas auxiliares'!$C$240),"FOLHA DE PESSOAL",IF(Q901='Tabelas auxiliares'!$A$240,"CUSTEIO",IF(Q901='Tabelas auxiliares'!$A$239,"INVESTIMENTO","ERRO - VERIFICAR"))))</f>
        <v/>
      </c>
      <c r="S901" s="47"/>
    </row>
    <row r="902" spans="17:19" x14ac:dyDescent="0.25">
      <c r="Q902" s="33" t="str">
        <f t="shared" si="14"/>
        <v/>
      </c>
      <c r="R902" s="33" t="str">
        <f>IF(M902="","",IF(AND(M902&lt;&gt;'Tabelas auxiliares'!$B$239,M902&lt;&gt;'Tabelas auxiliares'!$B$240,M902&lt;&gt;'Tabelas auxiliares'!$C$239,M902&lt;&gt;'Tabelas auxiliares'!$C$240),"FOLHA DE PESSOAL",IF(Q902='Tabelas auxiliares'!$A$240,"CUSTEIO",IF(Q902='Tabelas auxiliares'!$A$239,"INVESTIMENTO","ERRO - VERIFICAR"))))</f>
        <v/>
      </c>
      <c r="S902" s="47"/>
    </row>
    <row r="903" spans="17:19" x14ac:dyDescent="0.25">
      <c r="Q903" s="33" t="str">
        <f t="shared" si="14"/>
        <v/>
      </c>
      <c r="R903" s="33" t="str">
        <f>IF(M903="","",IF(AND(M903&lt;&gt;'Tabelas auxiliares'!$B$239,M903&lt;&gt;'Tabelas auxiliares'!$B$240,M903&lt;&gt;'Tabelas auxiliares'!$C$239,M903&lt;&gt;'Tabelas auxiliares'!$C$240),"FOLHA DE PESSOAL",IF(Q903='Tabelas auxiliares'!$A$240,"CUSTEIO",IF(Q903='Tabelas auxiliares'!$A$239,"INVESTIMENTO","ERRO - VERIFICAR"))))</f>
        <v/>
      </c>
      <c r="S903" s="47"/>
    </row>
    <row r="904" spans="17:19" x14ac:dyDescent="0.25">
      <c r="Q904" s="33" t="str">
        <f t="shared" si="14"/>
        <v/>
      </c>
      <c r="R904" s="33" t="str">
        <f>IF(M904="","",IF(AND(M904&lt;&gt;'Tabelas auxiliares'!$B$239,M904&lt;&gt;'Tabelas auxiliares'!$B$240,M904&lt;&gt;'Tabelas auxiliares'!$C$239,M904&lt;&gt;'Tabelas auxiliares'!$C$240),"FOLHA DE PESSOAL",IF(Q904='Tabelas auxiliares'!$A$240,"CUSTEIO",IF(Q904='Tabelas auxiliares'!$A$239,"INVESTIMENTO","ERRO - VERIFICAR"))))</f>
        <v/>
      </c>
      <c r="S904" s="47"/>
    </row>
    <row r="905" spans="17:19" x14ac:dyDescent="0.25">
      <c r="Q905" s="33" t="str">
        <f t="shared" si="14"/>
        <v/>
      </c>
      <c r="R905" s="33" t="str">
        <f>IF(M905="","",IF(AND(M905&lt;&gt;'Tabelas auxiliares'!$B$239,M905&lt;&gt;'Tabelas auxiliares'!$B$240,M905&lt;&gt;'Tabelas auxiliares'!$C$239,M905&lt;&gt;'Tabelas auxiliares'!$C$240),"FOLHA DE PESSOAL",IF(Q905='Tabelas auxiliares'!$A$240,"CUSTEIO",IF(Q905='Tabelas auxiliares'!$A$239,"INVESTIMENTO","ERRO - VERIFICAR"))))</f>
        <v/>
      </c>
      <c r="S905" s="47"/>
    </row>
    <row r="906" spans="17:19" x14ac:dyDescent="0.25">
      <c r="Q906" s="33" t="str">
        <f t="shared" si="14"/>
        <v/>
      </c>
      <c r="R906" s="33" t="str">
        <f>IF(M906="","",IF(AND(M906&lt;&gt;'Tabelas auxiliares'!$B$239,M906&lt;&gt;'Tabelas auxiliares'!$B$240,M906&lt;&gt;'Tabelas auxiliares'!$C$239,M906&lt;&gt;'Tabelas auxiliares'!$C$240),"FOLHA DE PESSOAL",IF(Q906='Tabelas auxiliares'!$A$240,"CUSTEIO",IF(Q906='Tabelas auxiliares'!$A$239,"INVESTIMENTO","ERRO - VERIFICAR"))))</f>
        <v/>
      </c>
      <c r="S906" s="47"/>
    </row>
    <row r="907" spans="17:19" x14ac:dyDescent="0.25">
      <c r="Q907" s="33" t="str">
        <f t="shared" si="14"/>
        <v/>
      </c>
      <c r="R907" s="33" t="str">
        <f>IF(M907="","",IF(AND(M907&lt;&gt;'Tabelas auxiliares'!$B$239,M907&lt;&gt;'Tabelas auxiliares'!$B$240,M907&lt;&gt;'Tabelas auxiliares'!$C$239,M907&lt;&gt;'Tabelas auxiliares'!$C$240),"FOLHA DE PESSOAL",IF(Q907='Tabelas auxiliares'!$A$240,"CUSTEIO",IF(Q907='Tabelas auxiliares'!$A$239,"INVESTIMENTO","ERRO - VERIFICAR"))))</f>
        <v/>
      </c>
      <c r="S907" s="47"/>
    </row>
    <row r="908" spans="17:19" x14ac:dyDescent="0.25">
      <c r="Q908" s="33" t="str">
        <f t="shared" si="14"/>
        <v/>
      </c>
      <c r="R908" s="33" t="str">
        <f>IF(M908="","",IF(AND(M908&lt;&gt;'Tabelas auxiliares'!$B$239,M908&lt;&gt;'Tabelas auxiliares'!$B$240,M908&lt;&gt;'Tabelas auxiliares'!$C$239,M908&lt;&gt;'Tabelas auxiliares'!$C$240),"FOLHA DE PESSOAL",IF(Q908='Tabelas auxiliares'!$A$240,"CUSTEIO",IF(Q908='Tabelas auxiliares'!$A$239,"INVESTIMENTO","ERRO - VERIFICAR"))))</f>
        <v/>
      </c>
      <c r="S908" s="47"/>
    </row>
    <row r="909" spans="17:19" x14ac:dyDescent="0.25">
      <c r="Q909" s="33" t="str">
        <f t="shared" si="14"/>
        <v/>
      </c>
      <c r="R909" s="33" t="str">
        <f>IF(M909="","",IF(AND(M909&lt;&gt;'Tabelas auxiliares'!$B$239,M909&lt;&gt;'Tabelas auxiliares'!$B$240,M909&lt;&gt;'Tabelas auxiliares'!$C$239,M909&lt;&gt;'Tabelas auxiliares'!$C$240),"FOLHA DE PESSOAL",IF(Q909='Tabelas auxiliares'!$A$240,"CUSTEIO",IF(Q909='Tabelas auxiliares'!$A$239,"INVESTIMENTO","ERRO - VERIFICAR"))))</f>
        <v/>
      </c>
      <c r="S909" s="47"/>
    </row>
    <row r="910" spans="17:19" x14ac:dyDescent="0.25">
      <c r="Q910" s="33" t="str">
        <f t="shared" si="14"/>
        <v/>
      </c>
      <c r="R910" s="33" t="str">
        <f>IF(M910="","",IF(AND(M910&lt;&gt;'Tabelas auxiliares'!$B$239,M910&lt;&gt;'Tabelas auxiliares'!$B$240,M910&lt;&gt;'Tabelas auxiliares'!$C$239,M910&lt;&gt;'Tabelas auxiliares'!$C$240),"FOLHA DE PESSOAL",IF(Q910='Tabelas auxiliares'!$A$240,"CUSTEIO",IF(Q910='Tabelas auxiliares'!$A$239,"INVESTIMENTO","ERRO - VERIFICAR"))))</f>
        <v/>
      </c>
      <c r="S910" s="47"/>
    </row>
    <row r="911" spans="17:19" x14ac:dyDescent="0.25">
      <c r="Q911" s="33" t="str">
        <f t="shared" si="14"/>
        <v/>
      </c>
      <c r="R911" s="33" t="str">
        <f>IF(M911="","",IF(AND(M911&lt;&gt;'Tabelas auxiliares'!$B$239,M911&lt;&gt;'Tabelas auxiliares'!$B$240,M911&lt;&gt;'Tabelas auxiliares'!$C$239,M911&lt;&gt;'Tabelas auxiliares'!$C$240),"FOLHA DE PESSOAL",IF(Q911='Tabelas auxiliares'!$A$240,"CUSTEIO",IF(Q911='Tabelas auxiliares'!$A$239,"INVESTIMENTO","ERRO - VERIFICAR"))))</f>
        <v/>
      </c>
      <c r="S911" s="47"/>
    </row>
    <row r="912" spans="17:19" x14ac:dyDescent="0.25">
      <c r="Q912" s="33" t="str">
        <f t="shared" si="14"/>
        <v/>
      </c>
      <c r="R912" s="33" t="str">
        <f>IF(M912="","",IF(AND(M912&lt;&gt;'Tabelas auxiliares'!$B$239,M912&lt;&gt;'Tabelas auxiliares'!$B$240,M912&lt;&gt;'Tabelas auxiliares'!$C$239,M912&lt;&gt;'Tabelas auxiliares'!$C$240),"FOLHA DE PESSOAL",IF(Q912='Tabelas auxiliares'!$A$240,"CUSTEIO",IF(Q912='Tabelas auxiliares'!$A$239,"INVESTIMENTO","ERRO - VERIFICAR"))))</f>
        <v/>
      </c>
      <c r="S912" s="47"/>
    </row>
    <row r="913" spans="17:19" x14ac:dyDescent="0.25">
      <c r="Q913" s="33" t="str">
        <f t="shared" si="14"/>
        <v/>
      </c>
      <c r="R913" s="33" t="str">
        <f>IF(M913="","",IF(AND(M913&lt;&gt;'Tabelas auxiliares'!$B$239,M913&lt;&gt;'Tabelas auxiliares'!$B$240,M913&lt;&gt;'Tabelas auxiliares'!$C$239,M913&lt;&gt;'Tabelas auxiliares'!$C$240),"FOLHA DE PESSOAL",IF(Q913='Tabelas auxiliares'!$A$240,"CUSTEIO",IF(Q913='Tabelas auxiliares'!$A$239,"INVESTIMENTO","ERRO - VERIFICAR"))))</f>
        <v/>
      </c>
      <c r="S913" s="47"/>
    </row>
    <row r="914" spans="17:19" x14ac:dyDescent="0.25">
      <c r="Q914" s="33" t="str">
        <f t="shared" si="14"/>
        <v/>
      </c>
      <c r="R914" s="33" t="str">
        <f>IF(M914="","",IF(AND(M914&lt;&gt;'Tabelas auxiliares'!$B$239,M914&lt;&gt;'Tabelas auxiliares'!$B$240,M914&lt;&gt;'Tabelas auxiliares'!$C$239,M914&lt;&gt;'Tabelas auxiliares'!$C$240),"FOLHA DE PESSOAL",IF(Q914='Tabelas auxiliares'!$A$240,"CUSTEIO",IF(Q914='Tabelas auxiliares'!$A$239,"INVESTIMENTO","ERRO - VERIFICAR"))))</f>
        <v/>
      </c>
      <c r="S914" s="47"/>
    </row>
    <row r="915" spans="17:19" x14ac:dyDescent="0.25">
      <c r="Q915" s="33" t="str">
        <f t="shared" si="14"/>
        <v/>
      </c>
      <c r="R915" s="33" t="str">
        <f>IF(M915="","",IF(AND(M915&lt;&gt;'Tabelas auxiliares'!$B$239,M915&lt;&gt;'Tabelas auxiliares'!$B$240,M915&lt;&gt;'Tabelas auxiliares'!$C$239,M915&lt;&gt;'Tabelas auxiliares'!$C$240),"FOLHA DE PESSOAL",IF(Q915='Tabelas auxiliares'!$A$240,"CUSTEIO",IF(Q915='Tabelas auxiliares'!$A$239,"INVESTIMENTO","ERRO - VERIFICAR"))))</f>
        <v/>
      </c>
      <c r="S915" s="47"/>
    </row>
    <row r="916" spans="17:19" x14ac:dyDescent="0.25">
      <c r="Q916" s="33" t="str">
        <f t="shared" si="14"/>
        <v/>
      </c>
      <c r="R916" s="33" t="str">
        <f>IF(M916="","",IF(AND(M916&lt;&gt;'Tabelas auxiliares'!$B$239,M916&lt;&gt;'Tabelas auxiliares'!$B$240,M916&lt;&gt;'Tabelas auxiliares'!$C$239,M916&lt;&gt;'Tabelas auxiliares'!$C$240),"FOLHA DE PESSOAL",IF(Q916='Tabelas auxiliares'!$A$240,"CUSTEIO",IF(Q916='Tabelas auxiliares'!$A$239,"INVESTIMENTO","ERRO - VERIFICAR"))))</f>
        <v/>
      </c>
      <c r="S916" s="47"/>
    </row>
    <row r="917" spans="17:19" x14ac:dyDescent="0.25">
      <c r="Q917" s="33" t="str">
        <f t="shared" si="14"/>
        <v/>
      </c>
      <c r="R917" s="33" t="str">
        <f>IF(M917="","",IF(AND(M917&lt;&gt;'Tabelas auxiliares'!$B$239,M917&lt;&gt;'Tabelas auxiliares'!$B$240,M917&lt;&gt;'Tabelas auxiliares'!$C$239,M917&lt;&gt;'Tabelas auxiliares'!$C$240),"FOLHA DE PESSOAL",IF(Q917='Tabelas auxiliares'!$A$240,"CUSTEIO",IF(Q917='Tabelas auxiliares'!$A$239,"INVESTIMENTO","ERRO - VERIFICAR"))))</f>
        <v/>
      </c>
      <c r="S917" s="47"/>
    </row>
    <row r="918" spans="17:19" x14ac:dyDescent="0.25">
      <c r="Q918" s="33" t="str">
        <f t="shared" si="14"/>
        <v/>
      </c>
      <c r="R918" s="33" t="str">
        <f>IF(M918="","",IF(AND(M918&lt;&gt;'Tabelas auxiliares'!$B$239,M918&lt;&gt;'Tabelas auxiliares'!$B$240,M918&lt;&gt;'Tabelas auxiliares'!$C$239,M918&lt;&gt;'Tabelas auxiliares'!$C$240),"FOLHA DE PESSOAL",IF(Q918='Tabelas auxiliares'!$A$240,"CUSTEIO",IF(Q918='Tabelas auxiliares'!$A$239,"INVESTIMENTO","ERRO - VERIFICAR"))))</f>
        <v/>
      </c>
      <c r="S918" s="47"/>
    </row>
    <row r="919" spans="17:19" x14ac:dyDescent="0.25">
      <c r="Q919" s="33" t="str">
        <f t="shared" si="14"/>
        <v/>
      </c>
      <c r="R919" s="33" t="str">
        <f>IF(M919="","",IF(AND(M919&lt;&gt;'Tabelas auxiliares'!$B$239,M919&lt;&gt;'Tabelas auxiliares'!$B$240,M919&lt;&gt;'Tabelas auxiliares'!$C$239,M919&lt;&gt;'Tabelas auxiliares'!$C$240),"FOLHA DE PESSOAL",IF(Q919='Tabelas auxiliares'!$A$240,"CUSTEIO",IF(Q919='Tabelas auxiliares'!$A$239,"INVESTIMENTO","ERRO - VERIFICAR"))))</f>
        <v/>
      </c>
      <c r="S919" s="47"/>
    </row>
    <row r="920" spans="17:19" x14ac:dyDescent="0.25">
      <c r="Q920" s="33" t="str">
        <f t="shared" si="14"/>
        <v/>
      </c>
      <c r="R920" s="33" t="str">
        <f>IF(M920="","",IF(AND(M920&lt;&gt;'Tabelas auxiliares'!$B$239,M920&lt;&gt;'Tabelas auxiliares'!$B$240,M920&lt;&gt;'Tabelas auxiliares'!$C$239,M920&lt;&gt;'Tabelas auxiliares'!$C$240),"FOLHA DE PESSOAL",IF(Q920='Tabelas auxiliares'!$A$240,"CUSTEIO",IF(Q920='Tabelas auxiliares'!$A$239,"INVESTIMENTO","ERRO - VERIFICAR"))))</f>
        <v/>
      </c>
      <c r="S920" s="47"/>
    </row>
    <row r="921" spans="17:19" x14ac:dyDescent="0.25">
      <c r="Q921" s="33" t="str">
        <f t="shared" si="14"/>
        <v/>
      </c>
      <c r="R921" s="33" t="str">
        <f>IF(M921="","",IF(AND(M921&lt;&gt;'Tabelas auxiliares'!$B$239,M921&lt;&gt;'Tabelas auxiliares'!$B$240,M921&lt;&gt;'Tabelas auxiliares'!$C$239,M921&lt;&gt;'Tabelas auxiliares'!$C$240),"FOLHA DE PESSOAL",IF(Q921='Tabelas auxiliares'!$A$240,"CUSTEIO",IF(Q921='Tabelas auxiliares'!$A$239,"INVESTIMENTO","ERRO - VERIFICAR"))))</f>
        <v/>
      </c>
      <c r="S921" s="47"/>
    </row>
    <row r="922" spans="17:19" x14ac:dyDescent="0.25">
      <c r="Q922" s="33" t="str">
        <f t="shared" si="14"/>
        <v/>
      </c>
      <c r="R922" s="33" t="str">
        <f>IF(M922="","",IF(AND(M922&lt;&gt;'Tabelas auxiliares'!$B$239,M922&lt;&gt;'Tabelas auxiliares'!$B$240,M922&lt;&gt;'Tabelas auxiliares'!$C$239,M922&lt;&gt;'Tabelas auxiliares'!$C$240),"FOLHA DE PESSOAL",IF(Q922='Tabelas auxiliares'!$A$240,"CUSTEIO",IF(Q922='Tabelas auxiliares'!$A$239,"INVESTIMENTO","ERRO - VERIFICAR"))))</f>
        <v/>
      </c>
      <c r="S922" s="47"/>
    </row>
    <row r="923" spans="17:19" x14ac:dyDescent="0.25">
      <c r="Q923" s="33" t="str">
        <f t="shared" si="14"/>
        <v/>
      </c>
      <c r="R923" s="33" t="str">
        <f>IF(M923="","",IF(AND(M923&lt;&gt;'Tabelas auxiliares'!$B$239,M923&lt;&gt;'Tabelas auxiliares'!$B$240,M923&lt;&gt;'Tabelas auxiliares'!$C$239,M923&lt;&gt;'Tabelas auxiliares'!$C$240),"FOLHA DE PESSOAL",IF(Q923='Tabelas auxiliares'!$A$240,"CUSTEIO",IF(Q923='Tabelas auxiliares'!$A$239,"INVESTIMENTO","ERRO - VERIFICAR"))))</f>
        <v/>
      </c>
      <c r="S923" s="47"/>
    </row>
    <row r="924" spans="17:19" x14ac:dyDescent="0.25">
      <c r="Q924" s="33" t="str">
        <f t="shared" si="14"/>
        <v/>
      </c>
      <c r="R924" s="33" t="str">
        <f>IF(M924="","",IF(AND(M924&lt;&gt;'Tabelas auxiliares'!$B$239,M924&lt;&gt;'Tabelas auxiliares'!$B$240,M924&lt;&gt;'Tabelas auxiliares'!$C$239,M924&lt;&gt;'Tabelas auxiliares'!$C$240),"FOLHA DE PESSOAL",IF(Q924='Tabelas auxiliares'!$A$240,"CUSTEIO",IF(Q924='Tabelas auxiliares'!$A$239,"INVESTIMENTO","ERRO - VERIFICAR"))))</f>
        <v/>
      </c>
      <c r="S924" s="47"/>
    </row>
    <row r="925" spans="17:19" x14ac:dyDescent="0.25">
      <c r="Q925" s="33" t="str">
        <f t="shared" si="14"/>
        <v/>
      </c>
      <c r="R925" s="33" t="str">
        <f>IF(M925="","",IF(AND(M925&lt;&gt;'Tabelas auxiliares'!$B$239,M925&lt;&gt;'Tabelas auxiliares'!$B$240,M925&lt;&gt;'Tabelas auxiliares'!$C$239,M925&lt;&gt;'Tabelas auxiliares'!$C$240),"FOLHA DE PESSOAL",IF(Q925='Tabelas auxiliares'!$A$240,"CUSTEIO",IF(Q925='Tabelas auxiliares'!$A$239,"INVESTIMENTO","ERRO - VERIFICAR"))))</f>
        <v/>
      </c>
      <c r="S925" s="47"/>
    </row>
    <row r="926" spans="17:19" x14ac:dyDescent="0.25">
      <c r="Q926" s="33" t="str">
        <f t="shared" si="14"/>
        <v/>
      </c>
      <c r="R926" s="33" t="str">
        <f>IF(M926="","",IF(AND(M926&lt;&gt;'Tabelas auxiliares'!$B$239,M926&lt;&gt;'Tabelas auxiliares'!$B$240,M926&lt;&gt;'Tabelas auxiliares'!$C$239,M926&lt;&gt;'Tabelas auxiliares'!$C$240),"FOLHA DE PESSOAL",IF(Q926='Tabelas auxiliares'!$A$240,"CUSTEIO",IF(Q926='Tabelas auxiliares'!$A$239,"INVESTIMENTO","ERRO - VERIFICAR"))))</f>
        <v/>
      </c>
      <c r="S926" s="47"/>
    </row>
    <row r="927" spans="17:19" x14ac:dyDescent="0.25">
      <c r="Q927" s="33" t="str">
        <f t="shared" si="14"/>
        <v/>
      </c>
      <c r="R927" s="33" t="str">
        <f>IF(M927="","",IF(AND(M927&lt;&gt;'Tabelas auxiliares'!$B$239,M927&lt;&gt;'Tabelas auxiliares'!$B$240,M927&lt;&gt;'Tabelas auxiliares'!$C$239,M927&lt;&gt;'Tabelas auxiliares'!$C$240),"FOLHA DE PESSOAL",IF(Q927='Tabelas auxiliares'!$A$240,"CUSTEIO",IF(Q927='Tabelas auxiliares'!$A$239,"INVESTIMENTO","ERRO - VERIFICAR"))))</f>
        <v/>
      </c>
      <c r="S927" s="47"/>
    </row>
    <row r="928" spans="17:19" x14ac:dyDescent="0.25">
      <c r="Q928" s="33" t="str">
        <f t="shared" si="14"/>
        <v/>
      </c>
      <c r="R928" s="33" t="str">
        <f>IF(M928="","",IF(AND(M928&lt;&gt;'Tabelas auxiliares'!$B$239,M928&lt;&gt;'Tabelas auxiliares'!$B$240,M928&lt;&gt;'Tabelas auxiliares'!$C$239,M928&lt;&gt;'Tabelas auxiliares'!$C$240),"FOLHA DE PESSOAL",IF(Q928='Tabelas auxiliares'!$A$240,"CUSTEIO",IF(Q928='Tabelas auxiliares'!$A$239,"INVESTIMENTO","ERRO - VERIFICAR"))))</f>
        <v/>
      </c>
      <c r="S928" s="47"/>
    </row>
    <row r="929" spans="17:19" x14ac:dyDescent="0.25">
      <c r="Q929" s="33" t="str">
        <f t="shared" si="14"/>
        <v/>
      </c>
      <c r="R929" s="33" t="str">
        <f>IF(M929="","",IF(AND(M929&lt;&gt;'Tabelas auxiliares'!$B$239,M929&lt;&gt;'Tabelas auxiliares'!$B$240,M929&lt;&gt;'Tabelas auxiliares'!$C$239,M929&lt;&gt;'Tabelas auxiliares'!$C$240),"FOLHA DE PESSOAL",IF(Q929='Tabelas auxiliares'!$A$240,"CUSTEIO",IF(Q929='Tabelas auxiliares'!$A$239,"INVESTIMENTO","ERRO - VERIFICAR"))))</f>
        <v/>
      </c>
      <c r="S929" s="47"/>
    </row>
    <row r="930" spans="17:19" x14ac:dyDescent="0.25">
      <c r="Q930" s="33" t="str">
        <f t="shared" si="14"/>
        <v/>
      </c>
      <c r="R930" s="33" t="str">
        <f>IF(M930="","",IF(AND(M930&lt;&gt;'Tabelas auxiliares'!$B$239,M930&lt;&gt;'Tabelas auxiliares'!$B$240,M930&lt;&gt;'Tabelas auxiliares'!$C$239,M930&lt;&gt;'Tabelas auxiliares'!$C$240),"FOLHA DE PESSOAL",IF(Q930='Tabelas auxiliares'!$A$240,"CUSTEIO",IF(Q930='Tabelas auxiliares'!$A$239,"INVESTIMENTO","ERRO - VERIFICAR"))))</f>
        <v/>
      </c>
      <c r="S930" s="47"/>
    </row>
    <row r="931" spans="17:19" x14ac:dyDescent="0.25">
      <c r="Q931" s="33" t="str">
        <f t="shared" si="14"/>
        <v/>
      </c>
      <c r="R931" s="33" t="str">
        <f>IF(M931="","",IF(AND(M931&lt;&gt;'Tabelas auxiliares'!$B$239,M931&lt;&gt;'Tabelas auxiliares'!$B$240,M931&lt;&gt;'Tabelas auxiliares'!$C$239,M931&lt;&gt;'Tabelas auxiliares'!$C$240),"FOLHA DE PESSOAL",IF(Q931='Tabelas auxiliares'!$A$240,"CUSTEIO",IF(Q931='Tabelas auxiliares'!$A$239,"INVESTIMENTO","ERRO - VERIFICAR"))))</f>
        <v/>
      </c>
      <c r="S931" s="47"/>
    </row>
    <row r="932" spans="17:19" x14ac:dyDescent="0.25">
      <c r="Q932" s="33" t="str">
        <f t="shared" si="14"/>
        <v/>
      </c>
      <c r="R932" s="33" t="str">
        <f>IF(M932="","",IF(AND(M932&lt;&gt;'Tabelas auxiliares'!$B$239,M932&lt;&gt;'Tabelas auxiliares'!$B$240,M932&lt;&gt;'Tabelas auxiliares'!$C$239,M932&lt;&gt;'Tabelas auxiliares'!$C$240),"FOLHA DE PESSOAL",IF(Q932='Tabelas auxiliares'!$A$240,"CUSTEIO",IF(Q932='Tabelas auxiliares'!$A$239,"INVESTIMENTO","ERRO - VERIFICAR"))))</f>
        <v/>
      </c>
      <c r="S932" s="47"/>
    </row>
    <row r="933" spans="17:19" x14ac:dyDescent="0.25">
      <c r="Q933" s="33" t="str">
        <f t="shared" si="14"/>
        <v/>
      </c>
      <c r="R933" s="33" t="str">
        <f>IF(M933="","",IF(AND(M933&lt;&gt;'Tabelas auxiliares'!$B$239,M933&lt;&gt;'Tabelas auxiliares'!$B$240,M933&lt;&gt;'Tabelas auxiliares'!$C$239,M933&lt;&gt;'Tabelas auxiliares'!$C$240),"FOLHA DE PESSOAL",IF(Q933='Tabelas auxiliares'!$A$240,"CUSTEIO",IF(Q933='Tabelas auxiliares'!$A$239,"INVESTIMENTO","ERRO - VERIFICAR"))))</f>
        <v/>
      </c>
      <c r="S933" s="47"/>
    </row>
    <row r="934" spans="17:19" x14ac:dyDescent="0.25">
      <c r="Q934" s="33" t="str">
        <f t="shared" si="14"/>
        <v/>
      </c>
      <c r="R934" s="33" t="str">
        <f>IF(M934="","",IF(AND(M934&lt;&gt;'Tabelas auxiliares'!$B$239,M934&lt;&gt;'Tabelas auxiliares'!$B$240,M934&lt;&gt;'Tabelas auxiliares'!$C$239,M934&lt;&gt;'Tabelas auxiliares'!$C$240),"FOLHA DE PESSOAL",IF(Q934='Tabelas auxiliares'!$A$240,"CUSTEIO",IF(Q934='Tabelas auxiliares'!$A$239,"INVESTIMENTO","ERRO - VERIFICAR"))))</f>
        <v/>
      </c>
      <c r="S934" s="47"/>
    </row>
    <row r="935" spans="17:19" x14ac:dyDescent="0.25">
      <c r="Q935" s="33" t="str">
        <f t="shared" si="14"/>
        <v/>
      </c>
      <c r="R935" s="33" t="str">
        <f>IF(M935="","",IF(AND(M935&lt;&gt;'Tabelas auxiliares'!$B$239,M935&lt;&gt;'Tabelas auxiliares'!$B$240,M935&lt;&gt;'Tabelas auxiliares'!$C$239,M935&lt;&gt;'Tabelas auxiliares'!$C$240),"FOLHA DE PESSOAL",IF(Q935='Tabelas auxiliares'!$A$240,"CUSTEIO",IF(Q935='Tabelas auxiliares'!$A$239,"INVESTIMENTO","ERRO - VERIFICAR"))))</f>
        <v/>
      </c>
      <c r="S935" s="47"/>
    </row>
    <row r="936" spans="17:19" x14ac:dyDescent="0.25">
      <c r="Q936" s="33" t="str">
        <f t="shared" si="14"/>
        <v/>
      </c>
      <c r="R936" s="33" t="str">
        <f>IF(M936="","",IF(AND(M936&lt;&gt;'Tabelas auxiliares'!$B$239,M936&lt;&gt;'Tabelas auxiliares'!$B$240,M936&lt;&gt;'Tabelas auxiliares'!$C$239,M936&lt;&gt;'Tabelas auxiliares'!$C$240),"FOLHA DE PESSOAL",IF(Q936='Tabelas auxiliares'!$A$240,"CUSTEIO",IF(Q936='Tabelas auxiliares'!$A$239,"INVESTIMENTO","ERRO - VERIFICAR"))))</f>
        <v/>
      </c>
      <c r="S936" s="47"/>
    </row>
    <row r="937" spans="17:19" x14ac:dyDescent="0.25">
      <c r="Q937" s="33" t="str">
        <f t="shared" si="14"/>
        <v/>
      </c>
      <c r="R937" s="33" t="str">
        <f>IF(M937="","",IF(AND(M937&lt;&gt;'Tabelas auxiliares'!$B$239,M937&lt;&gt;'Tabelas auxiliares'!$B$240,M937&lt;&gt;'Tabelas auxiliares'!$C$239,M937&lt;&gt;'Tabelas auxiliares'!$C$240),"FOLHA DE PESSOAL",IF(Q937='Tabelas auxiliares'!$A$240,"CUSTEIO",IF(Q937='Tabelas auxiliares'!$A$239,"INVESTIMENTO","ERRO - VERIFICAR"))))</f>
        <v/>
      </c>
      <c r="S937" s="47"/>
    </row>
    <row r="938" spans="17:19" x14ac:dyDescent="0.25">
      <c r="Q938" s="33" t="str">
        <f t="shared" si="14"/>
        <v/>
      </c>
      <c r="R938" s="33" t="str">
        <f>IF(M938="","",IF(AND(M938&lt;&gt;'Tabelas auxiliares'!$B$239,M938&lt;&gt;'Tabelas auxiliares'!$B$240,M938&lt;&gt;'Tabelas auxiliares'!$C$239,M938&lt;&gt;'Tabelas auxiliares'!$C$240),"FOLHA DE PESSOAL",IF(Q938='Tabelas auxiliares'!$A$240,"CUSTEIO",IF(Q938='Tabelas auxiliares'!$A$239,"INVESTIMENTO","ERRO - VERIFICAR"))))</f>
        <v/>
      </c>
      <c r="S938" s="47"/>
    </row>
    <row r="939" spans="17:19" x14ac:dyDescent="0.25">
      <c r="Q939" s="33" t="str">
        <f t="shared" si="14"/>
        <v/>
      </c>
      <c r="R939" s="33" t="str">
        <f>IF(M939="","",IF(AND(M939&lt;&gt;'Tabelas auxiliares'!$B$239,M939&lt;&gt;'Tabelas auxiliares'!$B$240,M939&lt;&gt;'Tabelas auxiliares'!$C$239,M939&lt;&gt;'Tabelas auxiliares'!$C$240),"FOLHA DE PESSOAL",IF(Q939='Tabelas auxiliares'!$A$240,"CUSTEIO",IF(Q939='Tabelas auxiliares'!$A$239,"INVESTIMENTO","ERRO - VERIFICAR"))))</f>
        <v/>
      </c>
      <c r="S939" s="47"/>
    </row>
    <row r="940" spans="17:19" x14ac:dyDescent="0.25">
      <c r="Q940" s="33" t="str">
        <f t="shared" si="14"/>
        <v/>
      </c>
      <c r="R940" s="33" t="str">
        <f>IF(M940="","",IF(AND(M940&lt;&gt;'Tabelas auxiliares'!$B$239,M940&lt;&gt;'Tabelas auxiliares'!$B$240,M940&lt;&gt;'Tabelas auxiliares'!$C$239,M940&lt;&gt;'Tabelas auxiliares'!$C$240),"FOLHA DE PESSOAL",IF(Q940='Tabelas auxiliares'!$A$240,"CUSTEIO",IF(Q940='Tabelas auxiliares'!$A$239,"INVESTIMENTO","ERRO - VERIFICAR"))))</f>
        <v/>
      </c>
      <c r="S940" s="47"/>
    </row>
    <row r="941" spans="17:19" x14ac:dyDescent="0.25">
      <c r="Q941" s="33" t="str">
        <f t="shared" si="14"/>
        <v/>
      </c>
      <c r="R941" s="33" t="str">
        <f>IF(M941="","",IF(AND(M941&lt;&gt;'Tabelas auxiliares'!$B$239,M941&lt;&gt;'Tabelas auxiliares'!$B$240,M941&lt;&gt;'Tabelas auxiliares'!$C$239,M941&lt;&gt;'Tabelas auxiliares'!$C$240),"FOLHA DE PESSOAL",IF(Q941='Tabelas auxiliares'!$A$240,"CUSTEIO",IF(Q941='Tabelas auxiliares'!$A$239,"INVESTIMENTO","ERRO - VERIFICAR"))))</f>
        <v/>
      </c>
      <c r="S941" s="47"/>
    </row>
    <row r="942" spans="17:19" x14ac:dyDescent="0.25">
      <c r="Q942" s="33" t="str">
        <f t="shared" si="14"/>
        <v/>
      </c>
      <c r="R942" s="33" t="str">
        <f>IF(M942="","",IF(AND(M942&lt;&gt;'Tabelas auxiliares'!$B$239,M942&lt;&gt;'Tabelas auxiliares'!$B$240,M942&lt;&gt;'Tabelas auxiliares'!$C$239,M942&lt;&gt;'Tabelas auxiliares'!$C$240),"FOLHA DE PESSOAL",IF(Q942='Tabelas auxiliares'!$A$240,"CUSTEIO",IF(Q942='Tabelas auxiliares'!$A$239,"INVESTIMENTO","ERRO - VERIFICAR"))))</f>
        <v/>
      </c>
      <c r="S942" s="47"/>
    </row>
    <row r="943" spans="17:19" x14ac:dyDescent="0.25">
      <c r="Q943" s="33" t="str">
        <f t="shared" si="14"/>
        <v/>
      </c>
      <c r="R943" s="33" t="str">
        <f>IF(M943="","",IF(AND(M943&lt;&gt;'Tabelas auxiliares'!$B$239,M943&lt;&gt;'Tabelas auxiliares'!$B$240,M943&lt;&gt;'Tabelas auxiliares'!$C$239,M943&lt;&gt;'Tabelas auxiliares'!$C$240),"FOLHA DE PESSOAL",IF(Q943='Tabelas auxiliares'!$A$240,"CUSTEIO",IF(Q943='Tabelas auxiliares'!$A$239,"INVESTIMENTO","ERRO - VERIFICAR"))))</f>
        <v/>
      </c>
      <c r="S943" s="47"/>
    </row>
    <row r="944" spans="17:19" x14ac:dyDescent="0.25">
      <c r="Q944" s="33" t="str">
        <f t="shared" si="14"/>
        <v/>
      </c>
      <c r="R944" s="33" t="str">
        <f>IF(M944="","",IF(AND(M944&lt;&gt;'Tabelas auxiliares'!$B$239,M944&lt;&gt;'Tabelas auxiliares'!$B$240,M944&lt;&gt;'Tabelas auxiliares'!$C$239,M944&lt;&gt;'Tabelas auxiliares'!$C$240),"FOLHA DE PESSOAL",IF(Q944='Tabelas auxiliares'!$A$240,"CUSTEIO",IF(Q944='Tabelas auxiliares'!$A$239,"INVESTIMENTO","ERRO - VERIFICAR"))))</f>
        <v/>
      </c>
      <c r="S944" s="47"/>
    </row>
    <row r="945" spans="17:19" x14ac:dyDescent="0.25">
      <c r="Q945" s="33" t="str">
        <f t="shared" si="14"/>
        <v/>
      </c>
      <c r="R945" s="33" t="str">
        <f>IF(M945="","",IF(AND(M945&lt;&gt;'Tabelas auxiliares'!$B$239,M945&lt;&gt;'Tabelas auxiliares'!$B$240,M945&lt;&gt;'Tabelas auxiliares'!$C$239,M945&lt;&gt;'Tabelas auxiliares'!$C$240),"FOLHA DE PESSOAL",IF(Q945='Tabelas auxiliares'!$A$240,"CUSTEIO",IF(Q945='Tabelas auxiliares'!$A$239,"INVESTIMENTO","ERRO - VERIFICAR"))))</f>
        <v/>
      </c>
      <c r="S945" s="47"/>
    </row>
    <row r="946" spans="17:19" x14ac:dyDescent="0.25">
      <c r="Q946" s="33" t="str">
        <f t="shared" si="14"/>
        <v/>
      </c>
      <c r="R946" s="33" t="str">
        <f>IF(M946="","",IF(AND(M946&lt;&gt;'Tabelas auxiliares'!$B$239,M946&lt;&gt;'Tabelas auxiliares'!$B$240,M946&lt;&gt;'Tabelas auxiliares'!$C$239,M946&lt;&gt;'Tabelas auxiliares'!$C$240),"FOLHA DE PESSOAL",IF(Q946='Tabelas auxiliares'!$A$240,"CUSTEIO",IF(Q946='Tabelas auxiliares'!$A$239,"INVESTIMENTO","ERRO - VERIFICAR"))))</f>
        <v/>
      </c>
      <c r="S946" s="47"/>
    </row>
    <row r="947" spans="17:19" x14ac:dyDescent="0.25">
      <c r="Q947" s="33" t="str">
        <f t="shared" si="14"/>
        <v/>
      </c>
      <c r="R947" s="33" t="str">
        <f>IF(M947="","",IF(AND(M947&lt;&gt;'Tabelas auxiliares'!$B$239,M947&lt;&gt;'Tabelas auxiliares'!$B$240,M947&lt;&gt;'Tabelas auxiliares'!$C$239,M947&lt;&gt;'Tabelas auxiliares'!$C$240),"FOLHA DE PESSOAL",IF(Q947='Tabelas auxiliares'!$A$240,"CUSTEIO",IF(Q947='Tabelas auxiliares'!$A$239,"INVESTIMENTO","ERRO - VERIFICAR"))))</f>
        <v/>
      </c>
      <c r="S947" s="47"/>
    </row>
    <row r="948" spans="17:19" x14ac:dyDescent="0.25">
      <c r="Q948" s="33" t="str">
        <f t="shared" si="14"/>
        <v/>
      </c>
      <c r="R948" s="33" t="str">
        <f>IF(M948="","",IF(AND(M948&lt;&gt;'Tabelas auxiliares'!$B$239,M948&lt;&gt;'Tabelas auxiliares'!$B$240,M948&lt;&gt;'Tabelas auxiliares'!$C$239,M948&lt;&gt;'Tabelas auxiliares'!$C$240),"FOLHA DE PESSOAL",IF(Q948='Tabelas auxiliares'!$A$240,"CUSTEIO",IF(Q948='Tabelas auxiliares'!$A$239,"INVESTIMENTO","ERRO - VERIFICAR"))))</f>
        <v/>
      </c>
      <c r="S948" s="47"/>
    </row>
    <row r="949" spans="17:19" x14ac:dyDescent="0.25">
      <c r="Q949" s="33" t="str">
        <f t="shared" si="14"/>
        <v/>
      </c>
      <c r="R949" s="33" t="str">
        <f>IF(M949="","",IF(AND(M949&lt;&gt;'Tabelas auxiliares'!$B$239,M949&lt;&gt;'Tabelas auxiliares'!$B$240,M949&lt;&gt;'Tabelas auxiliares'!$C$239,M949&lt;&gt;'Tabelas auxiliares'!$C$240),"FOLHA DE PESSOAL",IF(Q949='Tabelas auxiliares'!$A$240,"CUSTEIO",IF(Q949='Tabelas auxiliares'!$A$239,"INVESTIMENTO","ERRO - VERIFICAR"))))</f>
        <v/>
      </c>
      <c r="S949" s="47"/>
    </row>
    <row r="950" spans="17:19" x14ac:dyDescent="0.25">
      <c r="Q950" s="33" t="str">
        <f t="shared" si="14"/>
        <v/>
      </c>
      <c r="R950" s="33" t="str">
        <f>IF(M950="","",IF(AND(M950&lt;&gt;'Tabelas auxiliares'!$B$239,M950&lt;&gt;'Tabelas auxiliares'!$B$240,M950&lt;&gt;'Tabelas auxiliares'!$C$239,M950&lt;&gt;'Tabelas auxiliares'!$C$240),"FOLHA DE PESSOAL",IF(Q950='Tabelas auxiliares'!$A$240,"CUSTEIO",IF(Q950='Tabelas auxiliares'!$A$239,"INVESTIMENTO","ERRO - VERIFICAR"))))</f>
        <v/>
      </c>
      <c r="S950" s="47"/>
    </row>
    <row r="951" spans="17:19" x14ac:dyDescent="0.25">
      <c r="Q951" s="33" t="str">
        <f t="shared" si="14"/>
        <v/>
      </c>
      <c r="R951" s="33" t="str">
        <f>IF(M951="","",IF(AND(M951&lt;&gt;'Tabelas auxiliares'!$B$239,M951&lt;&gt;'Tabelas auxiliares'!$B$240,M951&lt;&gt;'Tabelas auxiliares'!$C$239,M951&lt;&gt;'Tabelas auxiliares'!$C$240),"FOLHA DE PESSOAL",IF(Q951='Tabelas auxiliares'!$A$240,"CUSTEIO",IF(Q951='Tabelas auxiliares'!$A$239,"INVESTIMENTO","ERRO - VERIFICAR"))))</f>
        <v/>
      </c>
      <c r="S951" s="47"/>
    </row>
    <row r="952" spans="17:19" x14ac:dyDescent="0.25">
      <c r="Q952" s="33" t="str">
        <f t="shared" si="14"/>
        <v/>
      </c>
      <c r="R952" s="33" t="str">
        <f>IF(M952="","",IF(AND(M952&lt;&gt;'Tabelas auxiliares'!$B$239,M952&lt;&gt;'Tabelas auxiliares'!$B$240,M952&lt;&gt;'Tabelas auxiliares'!$C$239,M952&lt;&gt;'Tabelas auxiliares'!$C$240),"FOLHA DE PESSOAL",IF(Q952='Tabelas auxiliares'!$A$240,"CUSTEIO",IF(Q952='Tabelas auxiliares'!$A$239,"INVESTIMENTO","ERRO - VERIFICAR"))))</f>
        <v/>
      </c>
      <c r="S952" s="47"/>
    </row>
    <row r="953" spans="17:19" x14ac:dyDescent="0.25">
      <c r="Q953" s="33" t="str">
        <f t="shared" si="14"/>
        <v/>
      </c>
      <c r="R953" s="33" t="str">
        <f>IF(M953="","",IF(AND(M953&lt;&gt;'Tabelas auxiliares'!$B$239,M953&lt;&gt;'Tabelas auxiliares'!$B$240,M953&lt;&gt;'Tabelas auxiliares'!$C$239,M953&lt;&gt;'Tabelas auxiliares'!$C$240),"FOLHA DE PESSOAL",IF(Q953='Tabelas auxiliares'!$A$240,"CUSTEIO",IF(Q953='Tabelas auxiliares'!$A$239,"INVESTIMENTO","ERRO - VERIFICAR"))))</f>
        <v/>
      </c>
      <c r="S953" s="47"/>
    </row>
    <row r="954" spans="17:19" x14ac:dyDescent="0.25">
      <c r="Q954" s="33" t="str">
        <f t="shared" si="14"/>
        <v/>
      </c>
      <c r="R954" s="33" t="str">
        <f>IF(M954="","",IF(AND(M954&lt;&gt;'Tabelas auxiliares'!$B$239,M954&lt;&gt;'Tabelas auxiliares'!$B$240,M954&lt;&gt;'Tabelas auxiliares'!$C$239,M954&lt;&gt;'Tabelas auxiliares'!$C$240),"FOLHA DE PESSOAL",IF(Q954='Tabelas auxiliares'!$A$240,"CUSTEIO",IF(Q954='Tabelas auxiliares'!$A$239,"INVESTIMENTO","ERRO - VERIFICAR"))))</f>
        <v/>
      </c>
      <c r="S954" s="47"/>
    </row>
    <row r="955" spans="17:19" x14ac:dyDescent="0.25">
      <c r="Q955" s="33" t="str">
        <f t="shared" si="14"/>
        <v/>
      </c>
      <c r="R955" s="33" t="str">
        <f>IF(M955="","",IF(AND(M955&lt;&gt;'Tabelas auxiliares'!$B$239,M955&lt;&gt;'Tabelas auxiliares'!$B$240,M955&lt;&gt;'Tabelas auxiliares'!$C$239,M955&lt;&gt;'Tabelas auxiliares'!$C$240),"FOLHA DE PESSOAL",IF(Q955='Tabelas auxiliares'!$A$240,"CUSTEIO",IF(Q955='Tabelas auxiliares'!$A$239,"INVESTIMENTO","ERRO - VERIFICAR"))))</f>
        <v/>
      </c>
      <c r="S955" s="47"/>
    </row>
    <row r="956" spans="17:19" x14ac:dyDescent="0.25">
      <c r="Q956" s="33" t="str">
        <f t="shared" si="14"/>
        <v/>
      </c>
      <c r="R956" s="33" t="str">
        <f>IF(M956="","",IF(AND(M956&lt;&gt;'Tabelas auxiliares'!$B$239,M956&lt;&gt;'Tabelas auxiliares'!$B$240,M956&lt;&gt;'Tabelas auxiliares'!$C$239,M956&lt;&gt;'Tabelas auxiliares'!$C$240),"FOLHA DE PESSOAL",IF(Q956='Tabelas auxiliares'!$A$240,"CUSTEIO",IF(Q956='Tabelas auxiliares'!$A$239,"INVESTIMENTO","ERRO - VERIFICAR"))))</f>
        <v/>
      </c>
      <c r="S956" s="47"/>
    </row>
    <row r="957" spans="17:19" x14ac:dyDescent="0.25">
      <c r="Q957" s="33" t="str">
        <f t="shared" si="14"/>
        <v/>
      </c>
      <c r="R957" s="33" t="str">
        <f>IF(M957="","",IF(AND(M957&lt;&gt;'Tabelas auxiliares'!$B$239,M957&lt;&gt;'Tabelas auxiliares'!$B$240,M957&lt;&gt;'Tabelas auxiliares'!$C$239,M957&lt;&gt;'Tabelas auxiliares'!$C$240),"FOLHA DE PESSOAL",IF(Q957='Tabelas auxiliares'!$A$240,"CUSTEIO",IF(Q957='Tabelas auxiliares'!$A$239,"INVESTIMENTO","ERRO - VERIFICAR"))))</f>
        <v/>
      </c>
      <c r="S957" s="47"/>
    </row>
    <row r="958" spans="17:19" x14ac:dyDescent="0.25">
      <c r="Q958" s="33" t="str">
        <f t="shared" si="14"/>
        <v/>
      </c>
      <c r="R958" s="33" t="str">
        <f>IF(M958="","",IF(AND(M958&lt;&gt;'Tabelas auxiliares'!$B$239,M958&lt;&gt;'Tabelas auxiliares'!$B$240,M958&lt;&gt;'Tabelas auxiliares'!$C$239,M958&lt;&gt;'Tabelas auxiliares'!$C$240),"FOLHA DE PESSOAL",IF(Q958='Tabelas auxiliares'!$A$240,"CUSTEIO",IF(Q958='Tabelas auxiliares'!$A$239,"INVESTIMENTO","ERRO - VERIFICAR"))))</f>
        <v/>
      </c>
      <c r="S958" s="47"/>
    </row>
    <row r="959" spans="17:19" x14ac:dyDescent="0.25">
      <c r="Q959" s="33" t="str">
        <f t="shared" si="14"/>
        <v/>
      </c>
      <c r="R959" s="33" t="str">
        <f>IF(M959="","",IF(AND(M959&lt;&gt;'Tabelas auxiliares'!$B$239,M959&lt;&gt;'Tabelas auxiliares'!$B$240,M959&lt;&gt;'Tabelas auxiliares'!$C$239,M959&lt;&gt;'Tabelas auxiliares'!$C$240),"FOLHA DE PESSOAL",IF(Q959='Tabelas auxiliares'!$A$240,"CUSTEIO",IF(Q959='Tabelas auxiliares'!$A$239,"INVESTIMENTO","ERRO - VERIFICAR"))))</f>
        <v/>
      </c>
      <c r="S959" s="47"/>
    </row>
    <row r="960" spans="17:19" x14ac:dyDescent="0.25">
      <c r="Q960" s="33" t="str">
        <f t="shared" si="14"/>
        <v/>
      </c>
      <c r="R960" s="33" t="str">
        <f>IF(M960="","",IF(AND(M960&lt;&gt;'Tabelas auxiliares'!$B$239,M960&lt;&gt;'Tabelas auxiliares'!$B$240,M960&lt;&gt;'Tabelas auxiliares'!$C$239,M960&lt;&gt;'Tabelas auxiliares'!$C$240),"FOLHA DE PESSOAL",IF(Q960='Tabelas auxiliares'!$A$240,"CUSTEIO",IF(Q960='Tabelas auxiliares'!$A$239,"INVESTIMENTO","ERRO - VERIFICAR"))))</f>
        <v/>
      </c>
      <c r="S960" s="47"/>
    </row>
    <row r="961" spans="17:19" x14ac:dyDescent="0.25">
      <c r="Q961" s="33" t="str">
        <f t="shared" si="14"/>
        <v/>
      </c>
      <c r="R961" s="33" t="str">
        <f>IF(M961="","",IF(AND(M961&lt;&gt;'Tabelas auxiliares'!$B$239,M961&lt;&gt;'Tabelas auxiliares'!$B$240,M961&lt;&gt;'Tabelas auxiliares'!$C$239,M961&lt;&gt;'Tabelas auxiliares'!$C$240),"FOLHA DE PESSOAL",IF(Q961='Tabelas auxiliares'!$A$240,"CUSTEIO",IF(Q961='Tabelas auxiliares'!$A$239,"INVESTIMENTO","ERRO - VERIFICAR"))))</f>
        <v/>
      </c>
      <c r="S961" s="47"/>
    </row>
    <row r="962" spans="17:19" x14ac:dyDescent="0.25">
      <c r="Q962" s="33" t="str">
        <f t="shared" si="14"/>
        <v/>
      </c>
      <c r="R962" s="33" t="str">
        <f>IF(M962="","",IF(AND(M962&lt;&gt;'Tabelas auxiliares'!$B$239,M962&lt;&gt;'Tabelas auxiliares'!$B$240,M962&lt;&gt;'Tabelas auxiliares'!$C$239,M962&lt;&gt;'Tabelas auxiliares'!$C$240),"FOLHA DE PESSOAL",IF(Q962='Tabelas auxiliares'!$A$240,"CUSTEIO",IF(Q962='Tabelas auxiliares'!$A$239,"INVESTIMENTO","ERRO - VERIFICAR"))))</f>
        <v/>
      </c>
      <c r="S962" s="47"/>
    </row>
    <row r="963" spans="17:19" x14ac:dyDescent="0.25">
      <c r="Q963" s="33" t="str">
        <f t="shared" si="14"/>
        <v/>
      </c>
      <c r="R963" s="33" t="str">
        <f>IF(M963="","",IF(AND(M963&lt;&gt;'Tabelas auxiliares'!$B$239,M963&lt;&gt;'Tabelas auxiliares'!$B$240,M963&lt;&gt;'Tabelas auxiliares'!$C$239,M963&lt;&gt;'Tabelas auxiliares'!$C$240),"FOLHA DE PESSOAL",IF(Q963='Tabelas auxiliares'!$A$240,"CUSTEIO",IF(Q963='Tabelas auxiliares'!$A$239,"INVESTIMENTO","ERRO - VERIFICAR"))))</f>
        <v/>
      </c>
      <c r="S963" s="47"/>
    </row>
    <row r="964" spans="17:19" x14ac:dyDescent="0.25">
      <c r="Q964" s="33" t="str">
        <f t="shared" si="14"/>
        <v/>
      </c>
      <c r="R964" s="33" t="str">
        <f>IF(M964="","",IF(AND(M964&lt;&gt;'Tabelas auxiliares'!$B$239,M964&lt;&gt;'Tabelas auxiliares'!$B$240,M964&lt;&gt;'Tabelas auxiliares'!$C$239,M964&lt;&gt;'Tabelas auxiliares'!$C$240),"FOLHA DE PESSOAL",IF(Q964='Tabelas auxiliares'!$A$240,"CUSTEIO",IF(Q964='Tabelas auxiliares'!$A$239,"INVESTIMENTO","ERRO - VERIFICAR"))))</f>
        <v/>
      </c>
      <c r="S964" s="47"/>
    </row>
    <row r="965" spans="17:19" x14ac:dyDescent="0.25">
      <c r="Q965" s="33" t="str">
        <f t="shared" ref="Q965:Q1000" si="15">LEFT(O965,1)</f>
        <v/>
      </c>
      <c r="R965" s="33" t="str">
        <f>IF(M965="","",IF(AND(M965&lt;&gt;'Tabelas auxiliares'!$B$239,M965&lt;&gt;'Tabelas auxiliares'!$B$240,M965&lt;&gt;'Tabelas auxiliares'!$C$239,M965&lt;&gt;'Tabelas auxiliares'!$C$240),"FOLHA DE PESSOAL",IF(Q965='Tabelas auxiliares'!$A$240,"CUSTEIO",IF(Q965='Tabelas auxiliares'!$A$239,"INVESTIMENTO","ERRO - VERIFICAR"))))</f>
        <v/>
      </c>
      <c r="S965" s="47"/>
    </row>
    <row r="966" spans="17:19" x14ac:dyDescent="0.25">
      <c r="Q966" s="33" t="str">
        <f t="shared" si="15"/>
        <v/>
      </c>
      <c r="R966" s="33" t="str">
        <f>IF(M966="","",IF(AND(M966&lt;&gt;'Tabelas auxiliares'!$B$239,M966&lt;&gt;'Tabelas auxiliares'!$B$240,M966&lt;&gt;'Tabelas auxiliares'!$C$239,M966&lt;&gt;'Tabelas auxiliares'!$C$240),"FOLHA DE PESSOAL",IF(Q966='Tabelas auxiliares'!$A$240,"CUSTEIO",IF(Q966='Tabelas auxiliares'!$A$239,"INVESTIMENTO","ERRO - VERIFICAR"))))</f>
        <v/>
      </c>
      <c r="S966" s="47"/>
    </row>
    <row r="967" spans="17:19" x14ac:dyDescent="0.25">
      <c r="Q967" s="33" t="str">
        <f t="shared" si="15"/>
        <v/>
      </c>
      <c r="R967" s="33" t="str">
        <f>IF(M967="","",IF(AND(M967&lt;&gt;'Tabelas auxiliares'!$B$239,M967&lt;&gt;'Tabelas auxiliares'!$B$240,M967&lt;&gt;'Tabelas auxiliares'!$C$239,M967&lt;&gt;'Tabelas auxiliares'!$C$240),"FOLHA DE PESSOAL",IF(Q967='Tabelas auxiliares'!$A$240,"CUSTEIO",IF(Q967='Tabelas auxiliares'!$A$239,"INVESTIMENTO","ERRO - VERIFICAR"))))</f>
        <v/>
      </c>
      <c r="S967" s="47"/>
    </row>
    <row r="968" spans="17:19" x14ac:dyDescent="0.25">
      <c r="Q968" s="33" t="str">
        <f t="shared" si="15"/>
        <v/>
      </c>
      <c r="R968" s="33" t="str">
        <f>IF(M968="","",IF(AND(M968&lt;&gt;'Tabelas auxiliares'!$B$239,M968&lt;&gt;'Tabelas auxiliares'!$B$240,M968&lt;&gt;'Tabelas auxiliares'!$C$239,M968&lt;&gt;'Tabelas auxiliares'!$C$240),"FOLHA DE PESSOAL",IF(Q968='Tabelas auxiliares'!$A$240,"CUSTEIO",IF(Q968='Tabelas auxiliares'!$A$239,"INVESTIMENTO","ERRO - VERIFICAR"))))</f>
        <v/>
      </c>
      <c r="S968" s="47"/>
    </row>
    <row r="969" spans="17:19" x14ac:dyDescent="0.25">
      <c r="Q969" s="33" t="str">
        <f t="shared" si="15"/>
        <v/>
      </c>
      <c r="R969" s="33" t="str">
        <f>IF(M969="","",IF(AND(M969&lt;&gt;'Tabelas auxiliares'!$B$239,M969&lt;&gt;'Tabelas auxiliares'!$B$240,M969&lt;&gt;'Tabelas auxiliares'!$C$239,M969&lt;&gt;'Tabelas auxiliares'!$C$240),"FOLHA DE PESSOAL",IF(Q969='Tabelas auxiliares'!$A$240,"CUSTEIO",IF(Q969='Tabelas auxiliares'!$A$239,"INVESTIMENTO","ERRO - VERIFICAR"))))</f>
        <v/>
      </c>
      <c r="S969" s="47"/>
    </row>
    <row r="970" spans="17:19" x14ac:dyDescent="0.25">
      <c r="Q970" s="33" t="str">
        <f t="shared" si="15"/>
        <v/>
      </c>
      <c r="R970" s="33" t="str">
        <f>IF(M970="","",IF(AND(M970&lt;&gt;'Tabelas auxiliares'!$B$239,M970&lt;&gt;'Tabelas auxiliares'!$B$240,M970&lt;&gt;'Tabelas auxiliares'!$C$239,M970&lt;&gt;'Tabelas auxiliares'!$C$240),"FOLHA DE PESSOAL",IF(Q970='Tabelas auxiliares'!$A$240,"CUSTEIO",IF(Q970='Tabelas auxiliares'!$A$239,"INVESTIMENTO","ERRO - VERIFICAR"))))</f>
        <v/>
      </c>
      <c r="S970" s="47"/>
    </row>
    <row r="971" spans="17:19" x14ac:dyDescent="0.25">
      <c r="Q971" s="33" t="str">
        <f t="shared" si="15"/>
        <v/>
      </c>
      <c r="R971" s="33" t="str">
        <f>IF(M971="","",IF(AND(M971&lt;&gt;'Tabelas auxiliares'!$B$239,M971&lt;&gt;'Tabelas auxiliares'!$B$240,M971&lt;&gt;'Tabelas auxiliares'!$C$239,M971&lt;&gt;'Tabelas auxiliares'!$C$240),"FOLHA DE PESSOAL",IF(Q971='Tabelas auxiliares'!$A$240,"CUSTEIO",IF(Q971='Tabelas auxiliares'!$A$239,"INVESTIMENTO","ERRO - VERIFICAR"))))</f>
        <v/>
      </c>
      <c r="S971" s="47"/>
    </row>
    <row r="972" spans="17:19" x14ac:dyDescent="0.25">
      <c r="Q972" s="33" t="str">
        <f t="shared" si="15"/>
        <v/>
      </c>
      <c r="R972" s="33" t="str">
        <f>IF(M972="","",IF(AND(M972&lt;&gt;'Tabelas auxiliares'!$B$239,M972&lt;&gt;'Tabelas auxiliares'!$B$240,M972&lt;&gt;'Tabelas auxiliares'!$C$239,M972&lt;&gt;'Tabelas auxiliares'!$C$240),"FOLHA DE PESSOAL",IF(Q972='Tabelas auxiliares'!$A$240,"CUSTEIO",IF(Q972='Tabelas auxiliares'!$A$239,"INVESTIMENTO","ERRO - VERIFICAR"))))</f>
        <v/>
      </c>
      <c r="S972" s="47"/>
    </row>
    <row r="973" spans="17:19" x14ac:dyDescent="0.25">
      <c r="Q973" s="33" t="str">
        <f t="shared" si="15"/>
        <v/>
      </c>
      <c r="R973" s="33" t="str">
        <f>IF(M973="","",IF(AND(M973&lt;&gt;'Tabelas auxiliares'!$B$239,M973&lt;&gt;'Tabelas auxiliares'!$B$240,M973&lt;&gt;'Tabelas auxiliares'!$C$239,M973&lt;&gt;'Tabelas auxiliares'!$C$240),"FOLHA DE PESSOAL",IF(Q973='Tabelas auxiliares'!$A$240,"CUSTEIO",IF(Q973='Tabelas auxiliares'!$A$239,"INVESTIMENTO","ERRO - VERIFICAR"))))</f>
        <v/>
      </c>
      <c r="S973" s="47"/>
    </row>
    <row r="974" spans="17:19" x14ac:dyDescent="0.25">
      <c r="Q974" s="33" t="str">
        <f t="shared" si="15"/>
        <v/>
      </c>
      <c r="R974" s="33" t="str">
        <f>IF(M974="","",IF(AND(M974&lt;&gt;'Tabelas auxiliares'!$B$239,M974&lt;&gt;'Tabelas auxiliares'!$B$240,M974&lt;&gt;'Tabelas auxiliares'!$C$239,M974&lt;&gt;'Tabelas auxiliares'!$C$240),"FOLHA DE PESSOAL",IF(Q974='Tabelas auxiliares'!$A$240,"CUSTEIO",IF(Q974='Tabelas auxiliares'!$A$239,"INVESTIMENTO","ERRO - VERIFICAR"))))</f>
        <v/>
      </c>
      <c r="S974" s="47"/>
    </row>
    <row r="975" spans="17:19" x14ac:dyDescent="0.25">
      <c r="Q975" s="33" t="str">
        <f t="shared" si="15"/>
        <v/>
      </c>
      <c r="R975" s="33" t="str">
        <f>IF(M975="","",IF(AND(M975&lt;&gt;'Tabelas auxiliares'!$B$239,M975&lt;&gt;'Tabelas auxiliares'!$B$240,M975&lt;&gt;'Tabelas auxiliares'!$C$239,M975&lt;&gt;'Tabelas auxiliares'!$C$240),"FOLHA DE PESSOAL",IF(Q975='Tabelas auxiliares'!$A$240,"CUSTEIO",IF(Q975='Tabelas auxiliares'!$A$239,"INVESTIMENTO","ERRO - VERIFICAR"))))</f>
        <v/>
      </c>
      <c r="S975" s="47"/>
    </row>
    <row r="976" spans="17:19" x14ac:dyDescent="0.25">
      <c r="Q976" s="33" t="str">
        <f t="shared" si="15"/>
        <v/>
      </c>
      <c r="R976" s="33" t="str">
        <f>IF(M976="","",IF(AND(M976&lt;&gt;'Tabelas auxiliares'!$B$239,M976&lt;&gt;'Tabelas auxiliares'!$B$240,M976&lt;&gt;'Tabelas auxiliares'!$C$239,M976&lt;&gt;'Tabelas auxiliares'!$C$240),"FOLHA DE PESSOAL",IF(Q976='Tabelas auxiliares'!$A$240,"CUSTEIO",IF(Q976='Tabelas auxiliares'!$A$239,"INVESTIMENTO","ERRO - VERIFICAR"))))</f>
        <v/>
      </c>
      <c r="S976" s="47"/>
    </row>
    <row r="977" spans="17:19" x14ac:dyDescent="0.25">
      <c r="Q977" s="33" t="str">
        <f t="shared" si="15"/>
        <v/>
      </c>
      <c r="R977" s="33" t="str">
        <f>IF(M977="","",IF(AND(M977&lt;&gt;'Tabelas auxiliares'!$B$239,M977&lt;&gt;'Tabelas auxiliares'!$B$240,M977&lt;&gt;'Tabelas auxiliares'!$C$239,M977&lt;&gt;'Tabelas auxiliares'!$C$240),"FOLHA DE PESSOAL",IF(Q977='Tabelas auxiliares'!$A$240,"CUSTEIO",IF(Q977='Tabelas auxiliares'!$A$239,"INVESTIMENTO","ERRO - VERIFICAR"))))</f>
        <v/>
      </c>
      <c r="S977" s="47"/>
    </row>
    <row r="978" spans="17:19" x14ac:dyDescent="0.25">
      <c r="Q978" s="33" t="str">
        <f t="shared" si="15"/>
        <v/>
      </c>
      <c r="R978" s="33" t="str">
        <f>IF(M978="","",IF(AND(M978&lt;&gt;'Tabelas auxiliares'!$B$239,M978&lt;&gt;'Tabelas auxiliares'!$B$240,M978&lt;&gt;'Tabelas auxiliares'!$C$239,M978&lt;&gt;'Tabelas auxiliares'!$C$240),"FOLHA DE PESSOAL",IF(Q978='Tabelas auxiliares'!$A$240,"CUSTEIO",IF(Q978='Tabelas auxiliares'!$A$239,"INVESTIMENTO","ERRO - VERIFICAR"))))</f>
        <v/>
      </c>
      <c r="S978" s="47"/>
    </row>
    <row r="979" spans="17:19" x14ac:dyDescent="0.25">
      <c r="Q979" s="33" t="str">
        <f t="shared" si="15"/>
        <v/>
      </c>
      <c r="R979" s="33" t="str">
        <f>IF(M979="","",IF(AND(M979&lt;&gt;'Tabelas auxiliares'!$B$239,M979&lt;&gt;'Tabelas auxiliares'!$B$240,M979&lt;&gt;'Tabelas auxiliares'!$C$239,M979&lt;&gt;'Tabelas auxiliares'!$C$240),"FOLHA DE PESSOAL",IF(Q979='Tabelas auxiliares'!$A$240,"CUSTEIO",IF(Q979='Tabelas auxiliares'!$A$239,"INVESTIMENTO","ERRO - VERIFICAR"))))</f>
        <v/>
      </c>
      <c r="S979" s="47"/>
    </row>
    <row r="980" spans="17:19" x14ac:dyDescent="0.25">
      <c r="Q980" s="33" t="str">
        <f t="shared" si="15"/>
        <v/>
      </c>
      <c r="R980" s="33" t="str">
        <f>IF(M980="","",IF(AND(M980&lt;&gt;'Tabelas auxiliares'!$B$239,M980&lt;&gt;'Tabelas auxiliares'!$B$240,M980&lt;&gt;'Tabelas auxiliares'!$C$239,M980&lt;&gt;'Tabelas auxiliares'!$C$240),"FOLHA DE PESSOAL",IF(Q980='Tabelas auxiliares'!$A$240,"CUSTEIO",IF(Q980='Tabelas auxiliares'!$A$239,"INVESTIMENTO","ERRO - VERIFICAR"))))</f>
        <v/>
      </c>
      <c r="S980" s="47"/>
    </row>
    <row r="981" spans="17:19" x14ac:dyDescent="0.25">
      <c r="Q981" s="33" t="str">
        <f t="shared" si="15"/>
        <v/>
      </c>
      <c r="R981" s="33" t="str">
        <f>IF(M981="","",IF(AND(M981&lt;&gt;'Tabelas auxiliares'!$B$239,M981&lt;&gt;'Tabelas auxiliares'!$B$240,M981&lt;&gt;'Tabelas auxiliares'!$C$239,M981&lt;&gt;'Tabelas auxiliares'!$C$240),"FOLHA DE PESSOAL",IF(Q981='Tabelas auxiliares'!$A$240,"CUSTEIO",IF(Q981='Tabelas auxiliares'!$A$239,"INVESTIMENTO","ERRO - VERIFICAR"))))</f>
        <v/>
      </c>
      <c r="S981" s="47"/>
    </row>
    <row r="982" spans="17:19" x14ac:dyDescent="0.25">
      <c r="Q982" s="33" t="str">
        <f t="shared" si="15"/>
        <v/>
      </c>
      <c r="R982" s="33" t="str">
        <f>IF(M982="","",IF(AND(M982&lt;&gt;'Tabelas auxiliares'!$B$239,M982&lt;&gt;'Tabelas auxiliares'!$B$240,M982&lt;&gt;'Tabelas auxiliares'!$C$239,M982&lt;&gt;'Tabelas auxiliares'!$C$240),"FOLHA DE PESSOAL",IF(Q982='Tabelas auxiliares'!$A$240,"CUSTEIO",IF(Q982='Tabelas auxiliares'!$A$239,"INVESTIMENTO","ERRO - VERIFICAR"))))</f>
        <v/>
      </c>
      <c r="S982" s="47"/>
    </row>
    <row r="983" spans="17:19" x14ac:dyDescent="0.25">
      <c r="Q983" s="33" t="str">
        <f t="shared" si="15"/>
        <v/>
      </c>
      <c r="R983" s="33" t="str">
        <f>IF(M983="","",IF(AND(M983&lt;&gt;'Tabelas auxiliares'!$B$239,M983&lt;&gt;'Tabelas auxiliares'!$B$240,M983&lt;&gt;'Tabelas auxiliares'!$C$239,M983&lt;&gt;'Tabelas auxiliares'!$C$240),"FOLHA DE PESSOAL",IF(Q983='Tabelas auxiliares'!$A$240,"CUSTEIO",IF(Q983='Tabelas auxiliares'!$A$239,"INVESTIMENTO","ERRO - VERIFICAR"))))</f>
        <v/>
      </c>
      <c r="S983" s="47"/>
    </row>
    <row r="984" spans="17:19" x14ac:dyDescent="0.25">
      <c r="Q984" s="33" t="str">
        <f t="shared" si="15"/>
        <v/>
      </c>
      <c r="R984" s="33" t="str">
        <f>IF(M984="","",IF(AND(M984&lt;&gt;'Tabelas auxiliares'!$B$239,M984&lt;&gt;'Tabelas auxiliares'!$B$240,M984&lt;&gt;'Tabelas auxiliares'!$C$239,M984&lt;&gt;'Tabelas auxiliares'!$C$240),"FOLHA DE PESSOAL",IF(Q984='Tabelas auxiliares'!$A$240,"CUSTEIO",IF(Q984='Tabelas auxiliares'!$A$239,"INVESTIMENTO","ERRO - VERIFICAR"))))</f>
        <v/>
      </c>
      <c r="S984" s="47"/>
    </row>
    <row r="985" spans="17:19" x14ac:dyDescent="0.25">
      <c r="Q985" s="33" t="str">
        <f t="shared" si="15"/>
        <v/>
      </c>
      <c r="R985" s="33" t="str">
        <f>IF(M985="","",IF(AND(M985&lt;&gt;'Tabelas auxiliares'!$B$239,M985&lt;&gt;'Tabelas auxiliares'!$B$240,M985&lt;&gt;'Tabelas auxiliares'!$C$239,M985&lt;&gt;'Tabelas auxiliares'!$C$240),"FOLHA DE PESSOAL",IF(Q985='Tabelas auxiliares'!$A$240,"CUSTEIO",IF(Q985='Tabelas auxiliares'!$A$239,"INVESTIMENTO","ERRO - VERIFICAR"))))</f>
        <v/>
      </c>
      <c r="S985" s="47"/>
    </row>
    <row r="986" spans="17:19" x14ac:dyDescent="0.25">
      <c r="Q986" s="33" t="str">
        <f t="shared" si="15"/>
        <v/>
      </c>
      <c r="R986" s="33" t="str">
        <f>IF(M986="","",IF(AND(M986&lt;&gt;'Tabelas auxiliares'!$B$239,M986&lt;&gt;'Tabelas auxiliares'!$B$240,M986&lt;&gt;'Tabelas auxiliares'!$C$239,M986&lt;&gt;'Tabelas auxiliares'!$C$240),"FOLHA DE PESSOAL",IF(Q986='Tabelas auxiliares'!$A$240,"CUSTEIO",IF(Q986='Tabelas auxiliares'!$A$239,"INVESTIMENTO","ERRO - VERIFICAR"))))</f>
        <v/>
      </c>
      <c r="S986" s="47"/>
    </row>
    <row r="987" spans="17:19" x14ac:dyDescent="0.25">
      <c r="Q987" s="33" t="str">
        <f t="shared" si="15"/>
        <v/>
      </c>
      <c r="R987" s="33" t="str">
        <f>IF(M987="","",IF(AND(M987&lt;&gt;'Tabelas auxiliares'!$B$239,M987&lt;&gt;'Tabelas auxiliares'!$B$240,M987&lt;&gt;'Tabelas auxiliares'!$C$239,M987&lt;&gt;'Tabelas auxiliares'!$C$240),"FOLHA DE PESSOAL",IF(Q987='Tabelas auxiliares'!$A$240,"CUSTEIO",IF(Q987='Tabelas auxiliares'!$A$239,"INVESTIMENTO","ERRO - VERIFICAR"))))</f>
        <v/>
      </c>
      <c r="S987" s="47"/>
    </row>
    <row r="988" spans="17:19" x14ac:dyDescent="0.25">
      <c r="Q988" s="33" t="str">
        <f t="shared" si="15"/>
        <v/>
      </c>
      <c r="R988" s="33" t="str">
        <f>IF(M988="","",IF(AND(M988&lt;&gt;'Tabelas auxiliares'!$B$239,M988&lt;&gt;'Tabelas auxiliares'!$B$240,M988&lt;&gt;'Tabelas auxiliares'!$C$239,M988&lt;&gt;'Tabelas auxiliares'!$C$240),"FOLHA DE PESSOAL",IF(Q988='Tabelas auxiliares'!$A$240,"CUSTEIO",IF(Q988='Tabelas auxiliares'!$A$239,"INVESTIMENTO","ERRO - VERIFICAR"))))</f>
        <v/>
      </c>
      <c r="S988" s="47"/>
    </row>
    <row r="989" spans="17:19" x14ac:dyDescent="0.25">
      <c r="Q989" s="33" t="str">
        <f t="shared" si="15"/>
        <v/>
      </c>
      <c r="R989" s="33" t="str">
        <f>IF(M989="","",IF(AND(M989&lt;&gt;'Tabelas auxiliares'!$B$239,M989&lt;&gt;'Tabelas auxiliares'!$B$240,M989&lt;&gt;'Tabelas auxiliares'!$C$239,M989&lt;&gt;'Tabelas auxiliares'!$C$240),"FOLHA DE PESSOAL",IF(Q989='Tabelas auxiliares'!$A$240,"CUSTEIO",IF(Q989='Tabelas auxiliares'!$A$239,"INVESTIMENTO","ERRO - VERIFICAR"))))</f>
        <v/>
      </c>
      <c r="S989" s="47"/>
    </row>
    <row r="990" spans="17:19" x14ac:dyDescent="0.25">
      <c r="Q990" s="33" t="str">
        <f t="shared" si="15"/>
        <v/>
      </c>
      <c r="R990" s="33" t="str">
        <f>IF(M990="","",IF(AND(M990&lt;&gt;'Tabelas auxiliares'!$B$239,M990&lt;&gt;'Tabelas auxiliares'!$B$240,M990&lt;&gt;'Tabelas auxiliares'!$C$239,M990&lt;&gt;'Tabelas auxiliares'!$C$240),"FOLHA DE PESSOAL",IF(Q990='Tabelas auxiliares'!$A$240,"CUSTEIO",IF(Q990='Tabelas auxiliares'!$A$239,"INVESTIMENTO","ERRO - VERIFICAR"))))</f>
        <v/>
      </c>
      <c r="S990" s="47"/>
    </row>
    <row r="991" spans="17:19" x14ac:dyDescent="0.25">
      <c r="Q991" s="33" t="str">
        <f t="shared" si="15"/>
        <v/>
      </c>
      <c r="R991" s="33" t="str">
        <f>IF(M991="","",IF(AND(M991&lt;&gt;'Tabelas auxiliares'!$B$239,M991&lt;&gt;'Tabelas auxiliares'!$B$240,M991&lt;&gt;'Tabelas auxiliares'!$C$239,M991&lt;&gt;'Tabelas auxiliares'!$C$240),"FOLHA DE PESSOAL",IF(Q991='Tabelas auxiliares'!$A$240,"CUSTEIO",IF(Q991='Tabelas auxiliares'!$A$239,"INVESTIMENTO","ERRO - VERIFICAR"))))</f>
        <v/>
      </c>
      <c r="S991" s="47"/>
    </row>
    <row r="992" spans="17:19" x14ac:dyDescent="0.25">
      <c r="Q992" s="33" t="str">
        <f t="shared" si="15"/>
        <v/>
      </c>
      <c r="R992" s="33" t="str">
        <f>IF(M992="","",IF(AND(M992&lt;&gt;'Tabelas auxiliares'!$B$239,M992&lt;&gt;'Tabelas auxiliares'!$B$240,M992&lt;&gt;'Tabelas auxiliares'!$C$239,M992&lt;&gt;'Tabelas auxiliares'!$C$240),"FOLHA DE PESSOAL",IF(Q992='Tabelas auxiliares'!$A$240,"CUSTEIO",IF(Q992='Tabelas auxiliares'!$A$239,"INVESTIMENTO","ERRO - VERIFICAR"))))</f>
        <v/>
      </c>
      <c r="S992" s="47"/>
    </row>
    <row r="993" spans="1:22" x14ac:dyDescent="0.25">
      <c r="Q993" s="33" t="str">
        <f t="shared" si="15"/>
        <v/>
      </c>
      <c r="R993" s="33" t="str">
        <f>IF(M993="","",IF(AND(M993&lt;&gt;'Tabelas auxiliares'!$B$239,M993&lt;&gt;'Tabelas auxiliares'!$B$240,M993&lt;&gt;'Tabelas auxiliares'!$C$239,M993&lt;&gt;'Tabelas auxiliares'!$C$240),"FOLHA DE PESSOAL",IF(Q993='Tabelas auxiliares'!$A$240,"CUSTEIO",IF(Q993='Tabelas auxiliares'!$A$239,"INVESTIMENTO","ERRO - VERIFICAR"))))</f>
        <v/>
      </c>
      <c r="S993" s="47"/>
    </row>
    <row r="994" spans="1:22" x14ac:dyDescent="0.25">
      <c r="Q994" s="33" t="str">
        <f t="shared" si="15"/>
        <v/>
      </c>
      <c r="R994" s="33" t="str">
        <f>IF(M994="","",IF(AND(M994&lt;&gt;'Tabelas auxiliares'!$B$239,M994&lt;&gt;'Tabelas auxiliares'!$B$240,M994&lt;&gt;'Tabelas auxiliares'!$C$239,M994&lt;&gt;'Tabelas auxiliares'!$C$240),"FOLHA DE PESSOAL",IF(Q994='Tabelas auxiliares'!$A$240,"CUSTEIO",IF(Q994='Tabelas auxiliares'!$A$239,"INVESTIMENTO","ERRO - VERIFICAR"))))</f>
        <v/>
      </c>
      <c r="S994" s="47"/>
    </row>
    <row r="995" spans="1:22" x14ac:dyDescent="0.25">
      <c r="Q995" s="33" t="str">
        <f t="shared" si="15"/>
        <v/>
      </c>
      <c r="R995" s="33" t="str">
        <f>IF(M995="","",IF(AND(M995&lt;&gt;'Tabelas auxiliares'!$B$239,M995&lt;&gt;'Tabelas auxiliares'!$B$240,M995&lt;&gt;'Tabelas auxiliares'!$C$239,M995&lt;&gt;'Tabelas auxiliares'!$C$240),"FOLHA DE PESSOAL",IF(Q995='Tabelas auxiliares'!$A$240,"CUSTEIO",IF(Q995='Tabelas auxiliares'!$A$239,"INVESTIMENTO","ERRO - VERIFICAR"))))</f>
        <v/>
      </c>
      <c r="S995" s="47"/>
    </row>
    <row r="996" spans="1:22" x14ac:dyDescent="0.25">
      <c r="Q996" s="33" t="str">
        <f t="shared" si="15"/>
        <v/>
      </c>
      <c r="R996" s="33" t="str">
        <f>IF(M996="","",IF(AND(M996&lt;&gt;'Tabelas auxiliares'!$B$239,M996&lt;&gt;'Tabelas auxiliares'!$B$240,M996&lt;&gt;'Tabelas auxiliares'!$C$239,M996&lt;&gt;'Tabelas auxiliares'!$C$240),"FOLHA DE PESSOAL",IF(Q996='Tabelas auxiliares'!$A$240,"CUSTEIO",IF(Q996='Tabelas auxiliares'!$A$239,"INVESTIMENTO","ERRO - VERIFICAR"))))</f>
        <v/>
      </c>
      <c r="S996" s="47"/>
    </row>
    <row r="997" spans="1:22" x14ac:dyDescent="0.25">
      <c r="Q997" s="33" t="str">
        <f t="shared" si="15"/>
        <v/>
      </c>
      <c r="R997" s="33" t="str">
        <f>IF(M997="","",IF(AND(M997&lt;&gt;'Tabelas auxiliares'!$B$239,M997&lt;&gt;'Tabelas auxiliares'!$B$240,M997&lt;&gt;'Tabelas auxiliares'!$C$239,M997&lt;&gt;'Tabelas auxiliares'!$C$240),"FOLHA DE PESSOAL",IF(Q997='Tabelas auxiliares'!$A$240,"CUSTEIO",IF(Q997='Tabelas auxiliares'!$A$239,"INVESTIMENTO","ERRO - VERIFICAR"))))</f>
        <v/>
      </c>
      <c r="S997" s="47"/>
    </row>
    <row r="998" spans="1:22" x14ac:dyDescent="0.25">
      <c r="Q998" s="33" t="str">
        <f t="shared" si="15"/>
        <v/>
      </c>
      <c r="R998" s="33" t="str">
        <f>IF(M998="","",IF(AND(M998&lt;&gt;'Tabelas auxiliares'!$B$239,M998&lt;&gt;'Tabelas auxiliares'!$B$240,M998&lt;&gt;'Tabelas auxiliares'!$C$239,M998&lt;&gt;'Tabelas auxiliares'!$C$240),"FOLHA DE PESSOAL",IF(Q998='Tabelas auxiliares'!$A$240,"CUSTEIO",IF(Q998='Tabelas auxiliares'!$A$239,"INVESTIMENTO","ERRO - VERIFICAR"))))</f>
        <v/>
      </c>
      <c r="S998" s="47"/>
    </row>
    <row r="999" spans="1:22" x14ac:dyDescent="0.25">
      <c r="Q999" s="33" t="str">
        <f t="shared" si="15"/>
        <v/>
      </c>
      <c r="R999" s="33" t="str">
        <f>IF(M999="","",IF(AND(M999&lt;&gt;'Tabelas auxiliares'!$B$239,M999&lt;&gt;'Tabelas auxiliares'!$B$240,M999&lt;&gt;'Tabelas auxiliares'!$C$239,M999&lt;&gt;'Tabelas auxiliares'!$C$240),"FOLHA DE PESSOAL",IF(Q999='Tabelas auxiliares'!$A$240,"CUSTEIO",IF(Q999='Tabelas auxiliares'!$A$239,"INVESTIMENTO","ERRO - VERIFICAR"))))</f>
        <v/>
      </c>
      <c r="S999" s="47"/>
    </row>
    <row r="1000" spans="1:22" x14ac:dyDescent="0.25">
      <c r="Q1000" s="33" t="str">
        <f t="shared" si="15"/>
        <v/>
      </c>
      <c r="R1000" s="33" t="str">
        <f>IF(M1000="","",IF(AND(M1000&lt;&gt;'Tabelas auxiliares'!$B$239,M1000&lt;&gt;'Tabelas auxiliares'!$B$240,M1000&lt;&gt;'Tabelas auxiliares'!$C$239,M1000&lt;&gt;'Tabelas auxiliares'!$C$240),"FOLHA DE PESSOAL",IF(Q1000='Tabelas auxiliares'!$A$240,"CUSTEIO",IF(Q1000='Tabelas auxiliares'!$A$239,"INVESTIMENTO","ERRO - VERIFICAR"))))</f>
        <v/>
      </c>
      <c r="S1000" s="47"/>
    </row>
    <row r="1001" spans="1:22" x14ac:dyDescent="0.25">
      <c r="A1001" s="39"/>
      <c r="B1001" s="39"/>
      <c r="C1001" s="39"/>
      <c r="D1001" s="39"/>
      <c r="E1001" s="39"/>
      <c r="F1001" s="39"/>
      <c r="G1001" s="39"/>
      <c r="H1001" s="39"/>
      <c r="I1001" s="39"/>
      <c r="J1001" s="39"/>
      <c r="K1001" s="39"/>
      <c r="L1001" s="39" t="s">
        <v>91</v>
      </c>
      <c r="M1001" s="39"/>
      <c r="N1001" s="39"/>
      <c r="O1001" s="39"/>
      <c r="P1001" s="39"/>
      <c r="Q1001" s="39"/>
      <c r="R1001" s="39"/>
      <c r="S1001" s="38">
        <f>SUBTOTAL(9,S4:S1000)</f>
        <v>21701401.52</v>
      </c>
      <c r="T1001" s="38">
        <f t="shared" ref="T1001:V1001" si="16">SUBTOTAL(9,T4:T1000)</f>
        <v>16330615.319999998</v>
      </c>
      <c r="U1001" s="38">
        <f t="shared" si="16"/>
        <v>1068492.04</v>
      </c>
      <c r="V1001" s="38">
        <f t="shared" si="16"/>
        <v>3554093.45</v>
      </c>
    </row>
  </sheetData>
  <sheetProtection password="FAA7" sheet="1" autoFilter="0"/>
  <autoFilter ref="A3:V3" xr:uid="{00000000-0009-0000-0000-00000A000000}"/>
  <mergeCells count="1">
    <mergeCell ref="A1:B2"/>
  </mergeCells>
  <pageMargins left="0.511811024" right="0.511811024" top="0.78740157499999996" bottom="0.78740157499999996" header="0.31496062000000002" footer="0.31496062000000002"/>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R240"/>
  <sheetViews>
    <sheetView workbookViewId="0">
      <selection activeCell="D168" sqref="D168"/>
    </sheetView>
  </sheetViews>
  <sheetFormatPr defaultRowHeight="15" x14ac:dyDescent="0.25"/>
  <cols>
    <col min="1" max="1" width="10.5703125" customWidth="1"/>
    <col min="2" max="2" width="55.85546875" customWidth="1"/>
    <col min="3" max="3" width="73.28515625" customWidth="1"/>
    <col min="4" max="4" width="18" customWidth="1"/>
    <col min="5" max="5" width="15.28515625" customWidth="1"/>
    <col min="9" max="9" width="12.42578125" bestFit="1" customWidth="1"/>
    <col min="18" max="18" width="12.42578125" bestFit="1" customWidth="1"/>
  </cols>
  <sheetData>
    <row r="2" spans="1:3" ht="18.75" x14ac:dyDescent="0.3">
      <c r="A2" s="231" t="s">
        <v>725</v>
      </c>
      <c r="B2" s="231"/>
      <c r="C2" s="231"/>
    </row>
    <row r="3" spans="1:3" x14ac:dyDescent="0.25">
      <c r="A3" s="199" t="s">
        <v>8</v>
      </c>
      <c r="B3" s="3" t="s">
        <v>9</v>
      </c>
      <c r="C3" t="str">
        <f>CONCATENATE(A3," -&gt; ",B3)</f>
        <v>A0 -&gt; PROPES - PRÓ-REITORIA DE PESQUISA / CEM</v>
      </c>
    </row>
    <row r="4" spans="1:3" x14ac:dyDescent="0.25">
      <c r="A4" s="197" t="s">
        <v>14</v>
      </c>
      <c r="B4" s="9" t="s">
        <v>15</v>
      </c>
      <c r="C4" t="str">
        <f t="shared" ref="C4:C61" si="0">CONCATENATE(A4," -&gt; ",B4)</f>
        <v>A1 -&gt; NÚCLEOS ESTRATÉGICOS</v>
      </c>
    </row>
    <row r="5" spans="1:3" x14ac:dyDescent="0.25">
      <c r="A5" s="197" t="s">
        <v>195</v>
      </c>
      <c r="B5" s="9" t="s">
        <v>211</v>
      </c>
      <c r="C5" t="str">
        <f t="shared" si="0"/>
        <v>A8 -&gt; PROPES - TRI</v>
      </c>
    </row>
    <row r="6" spans="1:3" x14ac:dyDescent="0.25">
      <c r="A6" s="197" t="s">
        <v>10</v>
      </c>
      <c r="B6" s="9" t="s">
        <v>11</v>
      </c>
      <c r="C6" t="str">
        <f t="shared" si="0"/>
        <v>B0 -&gt; GABINETE REITORIA</v>
      </c>
    </row>
    <row r="7" spans="1:3" x14ac:dyDescent="0.25">
      <c r="A7" s="197" t="s">
        <v>12</v>
      </c>
      <c r="B7" s="9" t="s">
        <v>13</v>
      </c>
      <c r="C7" t="str">
        <f t="shared" si="0"/>
        <v>B1 -&gt; AUDIN - AUDITORIA INTERNA</v>
      </c>
    </row>
    <row r="8" spans="1:3" x14ac:dyDescent="0.25">
      <c r="A8" s="197" t="s">
        <v>16</v>
      </c>
      <c r="B8" s="9" t="s">
        <v>17</v>
      </c>
      <c r="C8" t="str">
        <f t="shared" si="0"/>
        <v>B3 -&gt; PF - PROCURADORIA FEDERAL</v>
      </c>
    </row>
    <row r="9" spans="1:3" x14ac:dyDescent="0.25">
      <c r="A9" s="197" t="s">
        <v>87</v>
      </c>
      <c r="B9" s="9" t="s">
        <v>88</v>
      </c>
      <c r="C9" t="str">
        <f t="shared" si="0"/>
        <v>B4 -&gt; Projetos TRANSVERSAIS</v>
      </c>
    </row>
    <row r="10" spans="1:3" x14ac:dyDescent="0.25">
      <c r="A10" s="197" t="s">
        <v>415</v>
      </c>
      <c r="B10" s="9" t="s">
        <v>430</v>
      </c>
      <c r="C10" t="str">
        <f t="shared" si="0"/>
        <v>B8 -&gt; GABINETE REITORIA - TRI</v>
      </c>
    </row>
    <row r="11" spans="1:3" x14ac:dyDescent="0.25">
      <c r="A11" s="197" t="s">
        <v>18</v>
      </c>
      <c r="B11" s="9" t="s">
        <v>19</v>
      </c>
      <c r="C11" t="str">
        <f t="shared" si="0"/>
        <v>C0 -&gt; SG - SECRETARIA GERAL</v>
      </c>
    </row>
    <row r="12" spans="1:3" x14ac:dyDescent="0.25">
      <c r="A12" s="197" t="s">
        <v>20</v>
      </c>
      <c r="B12" s="9" t="s">
        <v>21</v>
      </c>
      <c r="C12" t="str">
        <f t="shared" si="0"/>
        <v>D0 -&gt; ACI - ASSESSORIA DE COMUNICAÇÃO E IMPRENSA</v>
      </c>
    </row>
    <row r="13" spans="1:3" x14ac:dyDescent="0.25">
      <c r="A13" s="197" t="s">
        <v>24</v>
      </c>
      <c r="B13" s="9" t="s">
        <v>25</v>
      </c>
      <c r="C13" t="str">
        <f t="shared" si="0"/>
        <v>D2 -&gt; ACI - SERVIÇOS GRÁFICOS * D.U.C</v>
      </c>
    </row>
    <row r="14" spans="1:3" x14ac:dyDescent="0.25">
      <c r="A14" s="197" t="s">
        <v>26</v>
      </c>
      <c r="B14" s="9" t="s">
        <v>27</v>
      </c>
      <c r="C14" t="str">
        <f t="shared" si="0"/>
        <v>D3 -&gt; ACI - SERVIÇOS DE TRADUÇÃO * D.U.C</v>
      </c>
    </row>
    <row r="15" spans="1:3" x14ac:dyDescent="0.25">
      <c r="A15" s="197" t="s">
        <v>28</v>
      </c>
      <c r="B15" s="9" t="s">
        <v>29</v>
      </c>
      <c r="C15" t="str">
        <f t="shared" si="0"/>
        <v>E0 -&gt; PU - PREFEITURA UNIVERSITÁRIA</v>
      </c>
    </row>
    <row r="16" spans="1:3" x14ac:dyDescent="0.25">
      <c r="A16" s="197" t="s">
        <v>30</v>
      </c>
      <c r="B16" s="9" t="s">
        <v>31</v>
      </c>
      <c r="C16" t="str">
        <f t="shared" si="0"/>
        <v>E1 -&gt; PU - MATERIAL DE EXPEDIENTE * D.U.C</v>
      </c>
    </row>
    <row r="17" spans="1:3" x14ac:dyDescent="0.25">
      <c r="A17" s="197" t="s">
        <v>138</v>
      </c>
      <c r="B17" s="9" t="s">
        <v>142</v>
      </c>
      <c r="C17" t="str">
        <f t="shared" si="0"/>
        <v>E2 -&gt; PU - MOBILIÁRIOS * D.U.C</v>
      </c>
    </row>
    <row r="18" spans="1:3" x14ac:dyDescent="0.25">
      <c r="A18" s="197" t="s">
        <v>141</v>
      </c>
      <c r="B18" s="9" t="s">
        <v>143</v>
      </c>
      <c r="C18" t="str">
        <f t="shared" si="0"/>
        <v>E3 -&gt; PU - INFRAESTRUTURA PREDIAL * D.U.C</v>
      </c>
    </row>
    <row r="19" spans="1:3" x14ac:dyDescent="0.25">
      <c r="A19" s="197" t="s">
        <v>32</v>
      </c>
      <c r="B19" s="9" t="s">
        <v>33</v>
      </c>
      <c r="C19" t="str">
        <f t="shared" si="0"/>
        <v>E4 -&gt; PU - LOCAÇÃO DE VEÍCULOS * D.U.C</v>
      </c>
    </row>
    <row r="20" spans="1:3" x14ac:dyDescent="0.25">
      <c r="A20" s="197" t="s">
        <v>22</v>
      </c>
      <c r="B20" s="9" t="s">
        <v>23</v>
      </c>
      <c r="C20" t="str">
        <f t="shared" si="0"/>
        <v>E5 -&gt; PU - BUFFET * D.U.C</v>
      </c>
    </row>
    <row r="21" spans="1:3" x14ac:dyDescent="0.25">
      <c r="A21" s="197" t="s">
        <v>34</v>
      </c>
      <c r="B21" s="9" t="s">
        <v>35</v>
      </c>
      <c r="C21" t="str">
        <f t="shared" si="0"/>
        <v>F0 -&gt; CECS - CENTRO DE ENG., MODELAGEM E CIÊNCIAS SOCIAIS APLICADAS</v>
      </c>
    </row>
    <row r="22" spans="1:3" x14ac:dyDescent="0.25">
      <c r="A22" s="197" t="s">
        <v>36</v>
      </c>
      <c r="B22" s="9" t="s">
        <v>37</v>
      </c>
      <c r="C22" t="str">
        <f t="shared" si="0"/>
        <v>F7 -&gt; CECS - COMPRAS COMPARTILHADAS</v>
      </c>
    </row>
    <row r="23" spans="1:3" x14ac:dyDescent="0.25">
      <c r="A23" s="197" t="s">
        <v>201</v>
      </c>
      <c r="B23" s="9" t="s">
        <v>198</v>
      </c>
      <c r="C23" t="str">
        <f t="shared" si="0"/>
        <v>F8 -&gt; CECS - TRI</v>
      </c>
    </row>
    <row r="24" spans="1:3" x14ac:dyDescent="0.25">
      <c r="A24" s="197" t="s">
        <v>194</v>
      </c>
      <c r="B24" s="9" t="s">
        <v>212</v>
      </c>
      <c r="C24" t="str">
        <f t="shared" si="0"/>
        <v>F9 -&gt; CECS - CONVÊNIOS/PARCERIAS</v>
      </c>
    </row>
    <row r="25" spans="1:3" x14ac:dyDescent="0.25">
      <c r="A25" s="197" t="s">
        <v>38</v>
      </c>
      <c r="B25" s="9" t="s">
        <v>39</v>
      </c>
      <c r="C25" t="str">
        <f t="shared" si="0"/>
        <v>G0 -&gt; CMCC - CENTRO DE MATEMÁTICA, COMPUTAÇÃO E COGNIÇÃO</v>
      </c>
    </row>
    <row r="26" spans="1:3" x14ac:dyDescent="0.25">
      <c r="A26" s="197" t="s">
        <v>40</v>
      </c>
      <c r="B26" s="9" t="s">
        <v>41</v>
      </c>
      <c r="C26" t="str">
        <f t="shared" si="0"/>
        <v>G7 -&gt; CMCC - COMPRAS COMPARTILHADAS</v>
      </c>
    </row>
    <row r="27" spans="1:3" x14ac:dyDescent="0.25">
      <c r="A27" s="197" t="s">
        <v>202</v>
      </c>
      <c r="B27" s="9" t="s">
        <v>199</v>
      </c>
      <c r="C27" t="str">
        <f t="shared" si="0"/>
        <v>G8 -&gt; CMCC - TRI</v>
      </c>
    </row>
    <row r="28" spans="1:3" x14ac:dyDescent="0.25">
      <c r="A28" s="197" t="s">
        <v>313</v>
      </c>
      <c r="B28" s="9" t="s">
        <v>314</v>
      </c>
      <c r="C28" t="str">
        <f t="shared" si="0"/>
        <v>G9 -&gt; CMCC - CONVÊNIOS/PARCERIAS</v>
      </c>
    </row>
    <row r="29" spans="1:3" x14ac:dyDescent="0.25">
      <c r="A29" s="197" t="s">
        <v>42</v>
      </c>
      <c r="B29" s="9" t="s">
        <v>43</v>
      </c>
      <c r="C29" t="str">
        <f t="shared" si="0"/>
        <v>H0 -&gt; CCNH - CENTRO DE CIÊNCIAS NATURAIS E HUMANAS</v>
      </c>
    </row>
    <row r="30" spans="1:3" x14ac:dyDescent="0.25">
      <c r="A30" s="197" t="s">
        <v>44</v>
      </c>
      <c r="B30" s="9" t="s">
        <v>45</v>
      </c>
      <c r="C30" t="str">
        <f t="shared" si="0"/>
        <v>H7 -&gt; CCNH - COMPRAS COMPARTILHADAS</v>
      </c>
    </row>
    <row r="31" spans="1:3" x14ac:dyDescent="0.25">
      <c r="A31" s="197" t="s">
        <v>203</v>
      </c>
      <c r="B31" s="9" t="s">
        <v>200</v>
      </c>
      <c r="C31" t="str">
        <f t="shared" si="0"/>
        <v>H8 -&gt; CCNH - TRI</v>
      </c>
    </row>
    <row r="32" spans="1:3" x14ac:dyDescent="0.25">
      <c r="A32" s="197" t="s">
        <v>315</v>
      </c>
      <c r="B32" s="9" t="s">
        <v>316</v>
      </c>
      <c r="C32" t="str">
        <f t="shared" si="0"/>
        <v>H9 -&gt; CCNH - CONVÊNIOS/PARCERIAS</v>
      </c>
    </row>
    <row r="33" spans="1:3" x14ac:dyDescent="0.25">
      <c r="A33" s="197" t="s">
        <v>46</v>
      </c>
      <c r="B33" s="9" t="s">
        <v>47</v>
      </c>
      <c r="C33" t="str">
        <f t="shared" si="0"/>
        <v>I0 -&gt; PROGRAD - PRÓ-REITORIA DE GRADUAÇÃO</v>
      </c>
    </row>
    <row r="34" spans="1:3" x14ac:dyDescent="0.25">
      <c r="A34" s="197" t="s">
        <v>204</v>
      </c>
      <c r="B34" s="9" t="s">
        <v>205</v>
      </c>
      <c r="C34" t="str">
        <f t="shared" si="0"/>
        <v>I8 -&gt; PROGRAD - TRI</v>
      </c>
    </row>
    <row r="35" spans="1:3" x14ac:dyDescent="0.25">
      <c r="A35" s="197" t="s">
        <v>48</v>
      </c>
      <c r="B35" s="9" t="s">
        <v>49</v>
      </c>
      <c r="C35" t="str">
        <f t="shared" si="0"/>
        <v>J0 -&gt; PROEC - PRÓ-REITORIA DE EXTENSÃO E CULTURA</v>
      </c>
    </row>
    <row r="36" spans="1:3" x14ac:dyDescent="0.25">
      <c r="A36" s="197" t="s">
        <v>50</v>
      </c>
      <c r="B36" s="9" t="s">
        <v>51</v>
      </c>
      <c r="C36" t="str">
        <f t="shared" si="0"/>
        <v>J1 -&gt; EDITORA DA UFABC</v>
      </c>
    </row>
    <row r="37" spans="1:3" x14ac:dyDescent="0.25">
      <c r="A37" s="197" t="s">
        <v>52</v>
      </c>
      <c r="B37" s="9" t="s">
        <v>53</v>
      </c>
      <c r="C37" t="str">
        <f t="shared" si="0"/>
        <v>J2 -&gt; PROEC - REALIZAÇÃO DE EVENTOS * D.U.C</v>
      </c>
    </row>
    <row r="38" spans="1:3" x14ac:dyDescent="0.25">
      <c r="A38" s="197" t="s">
        <v>197</v>
      </c>
      <c r="B38" s="9" t="s">
        <v>206</v>
      </c>
      <c r="C38" t="str">
        <f t="shared" si="0"/>
        <v>J8 -&gt; PROEC - TRI</v>
      </c>
    </row>
    <row r="39" spans="1:3" x14ac:dyDescent="0.25">
      <c r="A39" s="197" t="s">
        <v>54</v>
      </c>
      <c r="B39" s="9" t="s">
        <v>55</v>
      </c>
      <c r="C39" t="str">
        <f t="shared" si="0"/>
        <v>K0 -&gt; PROAD - PRÓ-REITORIA DE ADMINISTRAÇÃO</v>
      </c>
    </row>
    <row r="40" spans="1:3" x14ac:dyDescent="0.25">
      <c r="A40" s="197" t="s">
        <v>56</v>
      </c>
      <c r="B40" s="9" t="s">
        <v>57</v>
      </c>
      <c r="C40" t="str">
        <f t="shared" si="0"/>
        <v>K1 -&gt; PROAD - PASSAGENS * D.U.C</v>
      </c>
    </row>
    <row r="41" spans="1:3" x14ac:dyDescent="0.25">
      <c r="A41" s="197" t="s">
        <v>58</v>
      </c>
      <c r="B41" s="9" t="s">
        <v>59</v>
      </c>
      <c r="C41" t="str">
        <f t="shared" si="0"/>
        <v>L0 -&gt; PROPLADI - PRÓ-REITORIA DE PLAN. E DESENV. INSTITUCIONAL</v>
      </c>
    </row>
    <row r="42" spans="1:3" x14ac:dyDescent="0.25">
      <c r="A42" s="194" t="s">
        <v>62</v>
      </c>
      <c r="B42" s="9" t="s">
        <v>63</v>
      </c>
      <c r="C42" t="str">
        <f t="shared" si="0"/>
        <v>M0 -&gt; PROAP - PNAES</v>
      </c>
    </row>
    <row r="43" spans="1:3" x14ac:dyDescent="0.25">
      <c r="A43" s="194" t="s">
        <v>60</v>
      </c>
      <c r="B43" s="9" t="s">
        <v>61</v>
      </c>
      <c r="C43" t="str">
        <f t="shared" si="0"/>
        <v>M1 -&gt; PROAP - PRÓ-REITORIA DE POLÍTICAS AFIRMATIVAS</v>
      </c>
    </row>
    <row r="44" spans="1:3" x14ac:dyDescent="0.25">
      <c r="A44" s="194" t="s">
        <v>207</v>
      </c>
      <c r="B44" s="9" t="s">
        <v>208</v>
      </c>
      <c r="C44" t="str">
        <f t="shared" si="0"/>
        <v>M8 -&gt; PROAP - TRI</v>
      </c>
    </row>
    <row r="45" spans="1:3" x14ac:dyDescent="0.25">
      <c r="A45" s="197" t="s">
        <v>64</v>
      </c>
      <c r="B45" s="9" t="s">
        <v>65</v>
      </c>
      <c r="C45" t="str">
        <f t="shared" si="0"/>
        <v>N0 -&gt; ARI - ASSESSORIA DE RELAÇÕES INTERNACIONAIS</v>
      </c>
    </row>
    <row r="46" spans="1:3" x14ac:dyDescent="0.25">
      <c r="A46" s="197" t="s">
        <v>66</v>
      </c>
      <c r="B46" s="9" t="s">
        <v>67</v>
      </c>
      <c r="C46" t="str">
        <f t="shared" si="0"/>
        <v>P0 -&gt; PROPG - PRÓ-REITORIA DE PÓS-GRADUAÇÃO</v>
      </c>
    </row>
    <row r="47" spans="1:3" x14ac:dyDescent="0.25">
      <c r="A47" s="197" t="s">
        <v>209</v>
      </c>
      <c r="B47" s="9" t="s">
        <v>210</v>
      </c>
      <c r="C47" t="str">
        <f t="shared" si="0"/>
        <v>P8 -&gt; PROPG - TRI</v>
      </c>
    </row>
    <row r="48" spans="1:3" x14ac:dyDescent="0.25">
      <c r="A48" s="197" t="s">
        <v>68</v>
      </c>
      <c r="B48" s="9" t="s">
        <v>69</v>
      </c>
      <c r="C48" t="str">
        <f t="shared" si="0"/>
        <v>Q0 -&gt; BIBLIOTECA</v>
      </c>
    </row>
    <row r="49" spans="1:3" x14ac:dyDescent="0.25">
      <c r="A49" s="197" t="s">
        <v>70</v>
      </c>
      <c r="B49" s="9" t="s">
        <v>71</v>
      </c>
      <c r="C49" t="str">
        <f t="shared" si="0"/>
        <v>R0 -&gt; NTI - NÚCLEO DE TECNOLOGIA DA INFORMAÇÃO</v>
      </c>
    </row>
    <row r="50" spans="1:3" x14ac:dyDescent="0.25">
      <c r="A50" s="197" t="s">
        <v>139</v>
      </c>
      <c r="B50" s="9" t="s">
        <v>140</v>
      </c>
      <c r="C50" t="str">
        <f t="shared" si="0"/>
        <v>R1 -&gt; NTI - EQUIPAMENTO DE INFORMÁTICA * D.U.C</v>
      </c>
    </row>
    <row r="51" spans="1:3" x14ac:dyDescent="0.25">
      <c r="A51" s="197" t="s">
        <v>72</v>
      </c>
      <c r="B51" s="9" t="s">
        <v>73</v>
      </c>
      <c r="C51" t="str">
        <f t="shared" si="0"/>
        <v>R2 -&gt; NTI - SUPRIMENTO DE INFORMÁTICA * D.U.C</v>
      </c>
    </row>
    <row r="52" spans="1:3" x14ac:dyDescent="0.25">
      <c r="A52" s="197" t="s">
        <v>74</v>
      </c>
      <c r="B52" s="9" t="s">
        <v>237</v>
      </c>
      <c r="C52" t="str">
        <f t="shared" si="0"/>
        <v>S0 -&gt; SPO - SUPERINTENDÊNCIA DE OBRAS</v>
      </c>
    </row>
    <row r="53" spans="1:3" x14ac:dyDescent="0.25">
      <c r="A53" s="197" t="s">
        <v>196</v>
      </c>
      <c r="B53" s="9" t="s">
        <v>214</v>
      </c>
      <c r="C53" t="str">
        <f t="shared" si="0"/>
        <v>S1 -&gt; SPO - OBRAS SANTO ANDRÉ</v>
      </c>
    </row>
    <row r="54" spans="1:3" x14ac:dyDescent="0.25">
      <c r="A54" s="197" t="s">
        <v>213</v>
      </c>
      <c r="B54" s="9" t="s">
        <v>215</v>
      </c>
      <c r="C54" t="str">
        <f t="shared" si="0"/>
        <v>S2 -&gt; SPO - OBRAS SÃO BERNARDO DO CAMPO</v>
      </c>
    </row>
    <row r="55" spans="1:3" x14ac:dyDescent="0.25">
      <c r="A55" s="197" t="s">
        <v>76</v>
      </c>
      <c r="B55" s="9" t="s">
        <v>236</v>
      </c>
      <c r="C55" t="str">
        <f t="shared" si="0"/>
        <v>T0 -&gt; NETEL - NÚCLEO EDUCACIONAL DE TECNOLOGIAS E LÍNGUAS</v>
      </c>
    </row>
    <row r="56" spans="1:3" x14ac:dyDescent="0.25">
      <c r="A56" s="197" t="s">
        <v>77</v>
      </c>
      <c r="B56" s="9" t="s">
        <v>78</v>
      </c>
      <c r="C56" t="str">
        <f t="shared" si="0"/>
        <v>U0 -&gt; AGÊNCIA DE INOVAÇÃO</v>
      </c>
    </row>
    <row r="57" spans="1:3" x14ac:dyDescent="0.25">
      <c r="A57" s="197" t="s">
        <v>81</v>
      </c>
      <c r="B57" s="9" t="s">
        <v>82</v>
      </c>
      <c r="C57" t="str">
        <f t="shared" si="0"/>
        <v>V0 -&gt; SUGEPE - SUPERINTENDÊNCIA DE GESTÃO DE PESSOAS</v>
      </c>
    </row>
    <row r="58" spans="1:3" x14ac:dyDescent="0.25">
      <c r="A58" s="197" t="s">
        <v>83</v>
      </c>
      <c r="B58" s="9" t="s">
        <v>84</v>
      </c>
      <c r="C58" t="str">
        <f t="shared" si="0"/>
        <v>V1 -&gt; SUGEPE-FOLHA - PASEP + AUX. MORADIA</v>
      </c>
    </row>
    <row r="59" spans="1:3" x14ac:dyDescent="0.25">
      <c r="A59" s="197" t="s">
        <v>85</v>
      </c>
      <c r="B59" s="9" t="s">
        <v>86</v>
      </c>
      <c r="C59" t="str">
        <f t="shared" si="0"/>
        <v>V2 -&gt; SUGEPE - CONTRATAÇÃO DE ESTAGIÁRIOS * D.U.C</v>
      </c>
    </row>
    <row r="60" spans="1:3" x14ac:dyDescent="0.25">
      <c r="A60" s="197" t="s">
        <v>79</v>
      </c>
      <c r="B60" s="9" t="s">
        <v>80</v>
      </c>
      <c r="C60" t="str">
        <f t="shared" si="0"/>
        <v>V4 -&gt; SUGEPE - CAPACITAÇÃO</v>
      </c>
    </row>
    <row r="61" spans="1:3" x14ac:dyDescent="0.25">
      <c r="A61" s="197" t="s">
        <v>89</v>
      </c>
      <c r="B61" s="9" t="s">
        <v>90</v>
      </c>
      <c r="C61" t="str">
        <f t="shared" si="0"/>
        <v>Z0 -&gt; RESERVA DE CONTINGÊNCIA</v>
      </c>
    </row>
    <row r="64" spans="1:3" ht="35.25" customHeight="1" thickBot="1" x14ac:dyDescent="0.3">
      <c r="A64" s="230" t="s">
        <v>308</v>
      </c>
      <c r="B64" s="230"/>
      <c r="C64" s="230"/>
    </row>
    <row r="65" spans="1:3" ht="15.75" x14ac:dyDescent="0.25">
      <c r="A65" s="201" t="s">
        <v>727</v>
      </c>
      <c r="B65" s="195" t="s">
        <v>726</v>
      </c>
      <c r="C65" s="196" t="s">
        <v>728</v>
      </c>
    </row>
    <row r="66" spans="1:3" ht="78.75" x14ac:dyDescent="0.25">
      <c r="A66" s="200" t="s">
        <v>250</v>
      </c>
      <c r="B66" s="195" t="s">
        <v>729</v>
      </c>
      <c r="C66" s="196" t="s">
        <v>730</v>
      </c>
    </row>
    <row r="67" spans="1:3" ht="15.75" x14ac:dyDescent="0.25">
      <c r="A67" s="200" t="s">
        <v>251</v>
      </c>
      <c r="B67" s="195" t="s">
        <v>731</v>
      </c>
      <c r="C67" s="196" t="s">
        <v>252</v>
      </c>
    </row>
    <row r="68" spans="1:3" ht="47.25" x14ac:dyDescent="0.25">
      <c r="A68" s="200" t="s">
        <v>253</v>
      </c>
      <c r="B68" s="195" t="s">
        <v>732</v>
      </c>
      <c r="C68" s="196" t="s">
        <v>254</v>
      </c>
    </row>
    <row r="69" spans="1:3" ht="47.25" x14ac:dyDescent="0.25">
      <c r="A69" s="200" t="s">
        <v>255</v>
      </c>
      <c r="B69" s="195" t="s">
        <v>733</v>
      </c>
      <c r="C69" s="196" t="s">
        <v>734</v>
      </c>
    </row>
    <row r="70" spans="1:3" ht="31.5" x14ac:dyDescent="0.25">
      <c r="A70" s="200" t="s">
        <v>256</v>
      </c>
      <c r="B70" s="195" t="s">
        <v>735</v>
      </c>
      <c r="C70" s="196" t="s">
        <v>736</v>
      </c>
    </row>
    <row r="71" spans="1:3" ht="47.25" x14ac:dyDescent="0.25">
      <c r="A71" s="200" t="s">
        <v>257</v>
      </c>
      <c r="B71" s="195" t="s">
        <v>737</v>
      </c>
      <c r="C71" s="196" t="s">
        <v>738</v>
      </c>
    </row>
    <row r="72" spans="1:3" ht="47.25" x14ac:dyDescent="0.25">
      <c r="A72" s="200" t="s">
        <v>258</v>
      </c>
      <c r="B72" s="195" t="s">
        <v>739</v>
      </c>
      <c r="C72" s="196" t="s">
        <v>740</v>
      </c>
    </row>
    <row r="73" spans="1:3" ht="63" x14ac:dyDescent="0.25">
      <c r="A73" s="200" t="s">
        <v>259</v>
      </c>
      <c r="B73" s="195" t="s">
        <v>741</v>
      </c>
      <c r="C73" s="196" t="s">
        <v>260</v>
      </c>
    </row>
    <row r="74" spans="1:3" ht="15.75" x14ac:dyDescent="0.25">
      <c r="A74" s="201" t="s">
        <v>743</v>
      </c>
      <c r="B74" s="195" t="s">
        <v>742</v>
      </c>
      <c r="C74" s="195" t="s">
        <v>742</v>
      </c>
    </row>
    <row r="75" spans="1:3" ht="15.75" x14ac:dyDescent="0.25">
      <c r="A75" s="201" t="s">
        <v>261</v>
      </c>
      <c r="B75" s="195" t="s">
        <v>744</v>
      </c>
      <c r="C75" s="195" t="s">
        <v>744</v>
      </c>
    </row>
    <row r="76" spans="1:3" ht="15.75" x14ac:dyDescent="0.25">
      <c r="A76" s="201" t="s">
        <v>262</v>
      </c>
      <c r="B76" s="195" t="s">
        <v>745</v>
      </c>
      <c r="C76" s="195" t="s">
        <v>745</v>
      </c>
    </row>
    <row r="77" spans="1:3" ht="47.25" x14ac:dyDescent="0.25">
      <c r="A77" s="200" t="s">
        <v>263</v>
      </c>
      <c r="B77" s="195" t="s">
        <v>746</v>
      </c>
      <c r="C77" s="196" t="s">
        <v>264</v>
      </c>
    </row>
    <row r="78" spans="1:3" ht="15.75" x14ac:dyDescent="0.25">
      <c r="A78" s="200" t="s">
        <v>265</v>
      </c>
      <c r="B78" s="195" t="s">
        <v>747</v>
      </c>
      <c r="C78" s="196" t="s">
        <v>266</v>
      </c>
    </row>
    <row r="79" spans="1:3" ht="15.75" x14ac:dyDescent="0.25">
      <c r="A79" s="200" t="s">
        <v>267</v>
      </c>
      <c r="B79" s="195" t="s">
        <v>748</v>
      </c>
      <c r="C79" s="196" t="s">
        <v>268</v>
      </c>
    </row>
    <row r="80" spans="1:3" ht="15.75" x14ac:dyDescent="0.25">
      <c r="A80" s="200" t="s">
        <v>302</v>
      </c>
      <c r="B80" s="195" t="s">
        <v>749</v>
      </c>
      <c r="C80" s="196" t="s">
        <v>303</v>
      </c>
    </row>
    <row r="81" spans="1:3" ht="63" x14ac:dyDescent="0.25">
      <c r="A81" s="201" t="s">
        <v>633</v>
      </c>
      <c r="B81" s="195" t="s">
        <v>750</v>
      </c>
      <c r="C81" s="196" t="s">
        <v>751</v>
      </c>
    </row>
    <row r="82" spans="1:3" ht="47.25" x14ac:dyDescent="0.25">
      <c r="A82" s="200" t="s">
        <v>269</v>
      </c>
      <c r="B82" s="195" t="s">
        <v>752</v>
      </c>
      <c r="C82" s="196" t="s">
        <v>270</v>
      </c>
    </row>
    <row r="83" spans="1:3" ht="31.5" x14ac:dyDescent="0.25">
      <c r="A83" s="200" t="s">
        <v>271</v>
      </c>
      <c r="B83" s="195" t="s">
        <v>753</v>
      </c>
      <c r="C83" s="196" t="s">
        <v>272</v>
      </c>
    </row>
    <row r="84" spans="1:3" ht="47.25" x14ac:dyDescent="0.25">
      <c r="A84" s="200" t="s">
        <v>273</v>
      </c>
      <c r="B84" s="195" t="s">
        <v>754</v>
      </c>
      <c r="C84" s="196" t="s">
        <v>274</v>
      </c>
    </row>
    <row r="85" spans="1:3" ht="31.5" x14ac:dyDescent="0.25">
      <c r="A85" s="200" t="s">
        <v>275</v>
      </c>
      <c r="B85" s="195" t="s">
        <v>755</v>
      </c>
      <c r="C85" s="196" t="s">
        <v>276</v>
      </c>
    </row>
    <row r="86" spans="1:3" ht="27.75" customHeight="1" x14ac:dyDescent="0.25">
      <c r="A86" s="200" t="s">
        <v>277</v>
      </c>
      <c r="B86" s="195" t="s">
        <v>278</v>
      </c>
      <c r="C86" s="196" t="s">
        <v>278</v>
      </c>
    </row>
    <row r="87" spans="1:3" ht="63" x14ac:dyDescent="0.25">
      <c r="A87" s="200" t="s">
        <v>304</v>
      </c>
      <c r="B87" s="195" t="s">
        <v>756</v>
      </c>
      <c r="C87" s="196" t="s">
        <v>305</v>
      </c>
    </row>
    <row r="88" spans="1:3" ht="78.75" x14ac:dyDescent="0.25">
      <c r="A88" s="200" t="s">
        <v>279</v>
      </c>
      <c r="B88" s="195" t="s">
        <v>757</v>
      </c>
      <c r="C88" s="196" t="s">
        <v>758</v>
      </c>
    </row>
    <row r="89" spans="1:3" ht="47.25" x14ac:dyDescent="0.25">
      <c r="A89" s="201" t="s">
        <v>306</v>
      </c>
      <c r="B89" s="195" t="s">
        <v>759</v>
      </c>
      <c r="C89" s="196" t="s">
        <v>307</v>
      </c>
    </row>
    <row r="90" spans="1:3" ht="47.25" x14ac:dyDescent="0.25">
      <c r="A90" s="200" t="s">
        <v>280</v>
      </c>
      <c r="B90" s="195" t="s">
        <v>760</v>
      </c>
      <c r="C90" s="196" t="s">
        <v>761</v>
      </c>
    </row>
    <row r="91" spans="1:3" ht="63" x14ac:dyDescent="0.25">
      <c r="A91" s="200" t="s">
        <v>281</v>
      </c>
      <c r="B91" s="195" t="s">
        <v>762</v>
      </c>
      <c r="C91" s="196" t="s">
        <v>763</v>
      </c>
    </row>
    <row r="92" spans="1:3" ht="63" x14ac:dyDescent="0.25">
      <c r="A92" s="200" t="s">
        <v>282</v>
      </c>
      <c r="B92" s="195" t="s">
        <v>764</v>
      </c>
      <c r="C92" s="196" t="s">
        <v>763</v>
      </c>
    </row>
    <row r="93" spans="1:3" ht="78.75" x14ac:dyDescent="0.25">
      <c r="A93" s="200" t="s">
        <v>283</v>
      </c>
      <c r="B93" s="195" t="s">
        <v>765</v>
      </c>
      <c r="C93" s="196" t="s">
        <v>766</v>
      </c>
    </row>
    <row r="94" spans="1:3" ht="31.5" x14ac:dyDescent="0.25">
      <c r="A94" s="200" t="s">
        <v>284</v>
      </c>
      <c r="B94" s="195" t="s">
        <v>767</v>
      </c>
      <c r="C94" s="196" t="s">
        <v>768</v>
      </c>
    </row>
    <row r="95" spans="1:3" ht="47.25" x14ac:dyDescent="0.25">
      <c r="A95" s="200" t="s">
        <v>285</v>
      </c>
      <c r="B95" s="195" t="s">
        <v>769</v>
      </c>
      <c r="C95" s="196" t="s">
        <v>770</v>
      </c>
    </row>
    <row r="96" spans="1:3" ht="47.25" x14ac:dyDescent="0.25">
      <c r="A96" s="200" t="s">
        <v>286</v>
      </c>
      <c r="B96" s="195" t="s">
        <v>771</v>
      </c>
      <c r="C96" s="196" t="s">
        <v>772</v>
      </c>
    </row>
    <row r="97" spans="1:18" ht="78.75" x14ac:dyDescent="0.25">
      <c r="A97" s="200" t="s">
        <v>287</v>
      </c>
      <c r="B97" s="195" t="s">
        <v>773</v>
      </c>
      <c r="C97" s="196" t="s">
        <v>774</v>
      </c>
    </row>
    <row r="98" spans="1:18" ht="47.25" x14ac:dyDescent="0.25">
      <c r="A98" s="200" t="s">
        <v>288</v>
      </c>
      <c r="B98" s="195" t="s">
        <v>775</v>
      </c>
      <c r="C98" s="196" t="s">
        <v>776</v>
      </c>
    </row>
    <row r="99" spans="1:18" ht="15.75" x14ac:dyDescent="0.25">
      <c r="A99" s="200" t="s">
        <v>289</v>
      </c>
      <c r="B99" s="195" t="s">
        <v>777</v>
      </c>
      <c r="C99" s="196" t="s">
        <v>778</v>
      </c>
    </row>
    <row r="100" spans="1:18" ht="15.75" x14ac:dyDescent="0.25">
      <c r="A100" s="200" t="s">
        <v>290</v>
      </c>
      <c r="B100" s="195" t="s">
        <v>779</v>
      </c>
      <c r="C100" s="196" t="s">
        <v>291</v>
      </c>
    </row>
    <row r="101" spans="1:18" ht="15.75" x14ac:dyDescent="0.25">
      <c r="A101" s="200" t="s">
        <v>292</v>
      </c>
      <c r="B101" s="195" t="s">
        <v>780</v>
      </c>
      <c r="C101" s="196" t="s">
        <v>293</v>
      </c>
    </row>
    <row r="102" spans="1:18" ht="15.75" x14ac:dyDescent="0.25">
      <c r="A102" s="200" t="s">
        <v>294</v>
      </c>
      <c r="B102" s="195" t="s">
        <v>781</v>
      </c>
      <c r="C102" s="196" t="s">
        <v>295</v>
      </c>
    </row>
    <row r="103" spans="1:18" ht="47.25" x14ac:dyDescent="0.25">
      <c r="A103" s="200" t="s">
        <v>296</v>
      </c>
      <c r="B103" s="195" t="s">
        <v>782</v>
      </c>
      <c r="C103" s="196" t="s">
        <v>297</v>
      </c>
    </row>
    <row r="104" spans="1:18" ht="47.25" x14ac:dyDescent="0.25">
      <c r="A104" s="200" t="s">
        <v>298</v>
      </c>
      <c r="B104" s="195" t="s">
        <v>783</v>
      </c>
      <c r="C104" s="196" t="s">
        <v>299</v>
      </c>
    </row>
    <row r="105" spans="1:18" ht="31.5" x14ac:dyDescent="0.25">
      <c r="A105" s="200" t="s">
        <v>300</v>
      </c>
      <c r="B105" s="195" t="s">
        <v>784</v>
      </c>
      <c r="C105" s="196" t="s">
        <v>301</v>
      </c>
    </row>
    <row r="107" spans="1:18" x14ac:dyDescent="0.25">
      <c r="A107" s="198"/>
      <c r="B107" s="193" t="s">
        <v>785</v>
      </c>
    </row>
    <row r="110" spans="1:18" x14ac:dyDescent="0.25">
      <c r="A110" s="21"/>
      <c r="B110" s="21"/>
      <c r="C110" s="21"/>
      <c r="D110" s="21"/>
      <c r="E110" s="21"/>
    </row>
    <row r="111" spans="1:18" x14ac:dyDescent="0.25">
      <c r="A111" s="21" t="s">
        <v>8</v>
      </c>
      <c r="B111" s="21" t="s">
        <v>9</v>
      </c>
      <c r="C111" s="21"/>
      <c r="D111" s="21"/>
      <c r="E111" s="21"/>
      <c r="G111" t="s">
        <v>8</v>
      </c>
      <c r="H111" t="s">
        <v>9</v>
      </c>
      <c r="I111" t="b">
        <f t="shared" ref="I111:I142" si="1">G111=L111</f>
        <v>1</v>
      </c>
      <c r="L111" t="s">
        <v>8</v>
      </c>
      <c r="M111" t="s">
        <v>9</v>
      </c>
      <c r="R111" t="b">
        <f>H111=M111</f>
        <v>1</v>
      </c>
    </row>
    <row r="112" spans="1:18" x14ac:dyDescent="0.25">
      <c r="A112" s="21" t="s">
        <v>10</v>
      </c>
      <c r="B112" s="21" t="s">
        <v>11</v>
      </c>
      <c r="C112" s="21"/>
      <c r="D112" s="21"/>
      <c r="E112" s="21"/>
      <c r="G112" t="s">
        <v>10</v>
      </c>
      <c r="H112" t="s">
        <v>11</v>
      </c>
      <c r="I112" t="b">
        <f t="shared" si="1"/>
        <v>1</v>
      </c>
      <c r="L112" t="s">
        <v>10</v>
      </c>
      <c r="M112" t="s">
        <v>11</v>
      </c>
      <c r="R112" t="b">
        <f t="shared" ref="R112:R169" si="2">H112=M112</f>
        <v>1</v>
      </c>
    </row>
    <row r="113" spans="1:18" x14ac:dyDescent="0.25">
      <c r="A113" s="21" t="s">
        <v>12</v>
      </c>
      <c r="B113" s="21" t="s">
        <v>13</v>
      </c>
      <c r="C113" s="21"/>
      <c r="D113" s="21"/>
      <c r="E113" s="21"/>
      <c r="G113" t="s">
        <v>12</v>
      </c>
      <c r="H113" t="s">
        <v>13</v>
      </c>
      <c r="I113" t="b">
        <f t="shared" si="1"/>
        <v>1</v>
      </c>
      <c r="L113" t="s">
        <v>12</v>
      </c>
      <c r="M113" t="s">
        <v>13</v>
      </c>
      <c r="R113" t="b">
        <f t="shared" si="2"/>
        <v>1</v>
      </c>
    </row>
    <row r="114" spans="1:18" x14ac:dyDescent="0.25">
      <c r="A114" s="21" t="s">
        <v>14</v>
      </c>
      <c r="B114" s="21" t="s">
        <v>15</v>
      </c>
      <c r="C114" s="21"/>
      <c r="D114" s="21"/>
      <c r="E114" s="21"/>
      <c r="G114" t="s">
        <v>14</v>
      </c>
      <c r="H114" t="s">
        <v>15</v>
      </c>
      <c r="I114" t="b">
        <f t="shared" si="1"/>
        <v>1</v>
      </c>
      <c r="L114" t="s">
        <v>14</v>
      </c>
      <c r="M114" t="s">
        <v>15</v>
      </c>
      <c r="R114" t="b">
        <f t="shared" si="2"/>
        <v>1</v>
      </c>
    </row>
    <row r="115" spans="1:18" x14ac:dyDescent="0.25">
      <c r="A115" s="21" t="s">
        <v>16</v>
      </c>
      <c r="B115" s="21" t="s">
        <v>17</v>
      </c>
      <c r="C115" s="21"/>
      <c r="D115" s="21"/>
      <c r="E115" s="21"/>
      <c r="G115" t="s">
        <v>16</v>
      </c>
      <c r="H115" t="s">
        <v>17</v>
      </c>
      <c r="I115" t="b">
        <f t="shared" si="1"/>
        <v>1</v>
      </c>
      <c r="L115" t="s">
        <v>16</v>
      </c>
      <c r="M115" t="s">
        <v>17</v>
      </c>
      <c r="R115" t="b">
        <f t="shared" si="2"/>
        <v>1</v>
      </c>
    </row>
    <row r="116" spans="1:18" x14ac:dyDescent="0.25">
      <c r="A116" s="21" t="s">
        <v>18</v>
      </c>
      <c r="B116" s="21" t="s">
        <v>19</v>
      </c>
      <c r="C116" s="21"/>
      <c r="D116" s="21"/>
      <c r="E116" s="21"/>
      <c r="G116" t="s">
        <v>18</v>
      </c>
      <c r="H116" t="s">
        <v>19</v>
      </c>
      <c r="I116" t="b">
        <f t="shared" si="1"/>
        <v>1</v>
      </c>
      <c r="L116" t="s">
        <v>18</v>
      </c>
      <c r="M116" t="s">
        <v>19</v>
      </c>
      <c r="R116" t="b">
        <f t="shared" si="2"/>
        <v>1</v>
      </c>
    </row>
    <row r="117" spans="1:18" x14ac:dyDescent="0.25">
      <c r="A117" s="21" t="s">
        <v>20</v>
      </c>
      <c r="B117" s="21" t="s">
        <v>21</v>
      </c>
      <c r="C117" s="21"/>
      <c r="D117" s="21"/>
      <c r="E117" s="21"/>
      <c r="G117" t="s">
        <v>20</v>
      </c>
      <c r="H117" t="s">
        <v>21</v>
      </c>
      <c r="I117" t="b">
        <f t="shared" si="1"/>
        <v>1</v>
      </c>
      <c r="L117" t="s">
        <v>20</v>
      </c>
      <c r="M117" t="s">
        <v>21</v>
      </c>
      <c r="R117" t="b">
        <f t="shared" si="2"/>
        <v>1</v>
      </c>
    </row>
    <row r="118" spans="1:18" x14ac:dyDescent="0.25">
      <c r="A118" s="21" t="s">
        <v>22</v>
      </c>
      <c r="B118" s="21" t="s">
        <v>23</v>
      </c>
      <c r="C118" s="21"/>
      <c r="D118" s="21"/>
      <c r="E118" s="21"/>
      <c r="G118" t="s">
        <v>22</v>
      </c>
      <c r="H118" t="s">
        <v>23</v>
      </c>
      <c r="I118" t="b">
        <f t="shared" si="1"/>
        <v>1</v>
      </c>
      <c r="L118" t="s">
        <v>22</v>
      </c>
      <c r="M118" t="s">
        <v>23</v>
      </c>
      <c r="R118" t="b">
        <f t="shared" si="2"/>
        <v>1</v>
      </c>
    </row>
    <row r="119" spans="1:18" x14ac:dyDescent="0.25">
      <c r="A119" s="21" t="s">
        <v>24</v>
      </c>
      <c r="B119" s="21" t="s">
        <v>25</v>
      </c>
      <c r="C119" s="21"/>
      <c r="D119" s="21"/>
      <c r="E119" s="21"/>
      <c r="G119" t="s">
        <v>24</v>
      </c>
      <c r="H119" t="s">
        <v>25</v>
      </c>
      <c r="I119" t="b">
        <f t="shared" si="1"/>
        <v>1</v>
      </c>
      <c r="L119" t="s">
        <v>24</v>
      </c>
      <c r="M119" t="s">
        <v>25</v>
      </c>
      <c r="R119" t="b">
        <f t="shared" si="2"/>
        <v>1</v>
      </c>
    </row>
    <row r="120" spans="1:18" x14ac:dyDescent="0.25">
      <c r="A120" s="21" t="s">
        <v>26</v>
      </c>
      <c r="B120" s="21" t="s">
        <v>27</v>
      </c>
      <c r="C120" s="21"/>
      <c r="D120" s="21"/>
      <c r="E120" s="21"/>
      <c r="G120" t="s">
        <v>26</v>
      </c>
      <c r="H120" t="s">
        <v>27</v>
      </c>
      <c r="I120" t="b">
        <f t="shared" si="1"/>
        <v>1</v>
      </c>
      <c r="L120" t="s">
        <v>26</v>
      </c>
      <c r="M120" t="s">
        <v>27</v>
      </c>
      <c r="R120" t="b">
        <f t="shared" si="2"/>
        <v>1</v>
      </c>
    </row>
    <row r="121" spans="1:18" x14ac:dyDescent="0.25">
      <c r="A121" s="21" t="s">
        <v>28</v>
      </c>
      <c r="B121" s="21" t="s">
        <v>29</v>
      </c>
      <c r="C121" s="21"/>
      <c r="D121" s="21"/>
      <c r="E121" s="21"/>
      <c r="G121" t="s">
        <v>28</v>
      </c>
      <c r="H121" t="s">
        <v>29</v>
      </c>
      <c r="I121" t="b">
        <f t="shared" si="1"/>
        <v>1</v>
      </c>
      <c r="L121" t="s">
        <v>28</v>
      </c>
      <c r="M121" t="s">
        <v>29</v>
      </c>
      <c r="R121" t="b">
        <f t="shared" si="2"/>
        <v>1</v>
      </c>
    </row>
    <row r="122" spans="1:18" x14ac:dyDescent="0.25">
      <c r="A122" s="21" t="s">
        <v>30</v>
      </c>
      <c r="B122" s="21" t="s">
        <v>31</v>
      </c>
      <c r="C122" s="21"/>
      <c r="D122" s="21"/>
      <c r="E122" s="21"/>
      <c r="G122" t="s">
        <v>30</v>
      </c>
      <c r="H122" t="s">
        <v>31</v>
      </c>
      <c r="I122" t="b">
        <f t="shared" si="1"/>
        <v>1</v>
      </c>
      <c r="L122" t="s">
        <v>30</v>
      </c>
      <c r="M122" t="s">
        <v>31</v>
      </c>
      <c r="R122" t="b">
        <f t="shared" si="2"/>
        <v>1</v>
      </c>
    </row>
    <row r="123" spans="1:18" x14ac:dyDescent="0.25">
      <c r="A123" s="21" t="s">
        <v>32</v>
      </c>
      <c r="B123" s="21" t="s">
        <v>33</v>
      </c>
      <c r="C123" s="21"/>
      <c r="D123" s="21"/>
      <c r="E123" s="21"/>
      <c r="G123" t="s">
        <v>32</v>
      </c>
      <c r="H123" t="s">
        <v>33</v>
      </c>
      <c r="I123" t="b">
        <f t="shared" si="1"/>
        <v>1</v>
      </c>
      <c r="L123" t="s">
        <v>32</v>
      </c>
      <c r="M123" t="s">
        <v>33</v>
      </c>
      <c r="R123" t="b">
        <f t="shared" si="2"/>
        <v>1</v>
      </c>
    </row>
    <row r="124" spans="1:18" ht="30" x14ac:dyDescent="0.25">
      <c r="A124" s="21" t="s">
        <v>34</v>
      </c>
      <c r="B124" s="21" t="s">
        <v>35</v>
      </c>
      <c r="C124" s="21"/>
      <c r="D124" s="21"/>
      <c r="E124" s="21"/>
      <c r="G124" t="s">
        <v>34</v>
      </c>
      <c r="H124" t="s">
        <v>35</v>
      </c>
      <c r="I124" t="b">
        <f t="shared" si="1"/>
        <v>1</v>
      </c>
      <c r="L124" t="s">
        <v>34</v>
      </c>
      <c r="M124" t="s">
        <v>35</v>
      </c>
      <c r="R124" t="b">
        <f t="shared" si="2"/>
        <v>1</v>
      </c>
    </row>
    <row r="125" spans="1:18" x14ac:dyDescent="0.25">
      <c r="A125" s="21" t="s">
        <v>36</v>
      </c>
      <c r="B125" s="21" t="s">
        <v>37</v>
      </c>
      <c r="C125" s="21"/>
      <c r="D125" s="21"/>
      <c r="E125" s="21"/>
      <c r="G125" t="s">
        <v>36</v>
      </c>
      <c r="H125" t="s">
        <v>37</v>
      </c>
      <c r="I125" t="b">
        <f t="shared" si="1"/>
        <v>1</v>
      </c>
      <c r="L125" t="s">
        <v>36</v>
      </c>
      <c r="M125" t="s">
        <v>37</v>
      </c>
      <c r="R125" t="b">
        <f t="shared" si="2"/>
        <v>1</v>
      </c>
    </row>
    <row r="126" spans="1:18" ht="30" x14ac:dyDescent="0.25">
      <c r="A126" s="21" t="s">
        <v>38</v>
      </c>
      <c r="B126" s="21" t="s">
        <v>39</v>
      </c>
      <c r="C126" s="21"/>
      <c r="D126" s="21"/>
      <c r="E126" s="21"/>
      <c r="G126" t="s">
        <v>38</v>
      </c>
      <c r="H126" t="s">
        <v>39</v>
      </c>
      <c r="I126" t="b">
        <f t="shared" si="1"/>
        <v>1</v>
      </c>
      <c r="L126" t="s">
        <v>38</v>
      </c>
      <c r="M126" t="s">
        <v>39</v>
      </c>
      <c r="R126" t="b">
        <f t="shared" si="2"/>
        <v>1</v>
      </c>
    </row>
    <row r="127" spans="1:18" x14ac:dyDescent="0.25">
      <c r="A127" s="21" t="s">
        <v>40</v>
      </c>
      <c r="B127" s="21" t="s">
        <v>41</v>
      </c>
      <c r="C127" s="21"/>
      <c r="D127" s="21"/>
      <c r="E127" s="21"/>
      <c r="G127" t="s">
        <v>40</v>
      </c>
      <c r="H127" t="s">
        <v>41</v>
      </c>
      <c r="I127" t="b">
        <f t="shared" si="1"/>
        <v>1</v>
      </c>
      <c r="L127" t="s">
        <v>40</v>
      </c>
      <c r="M127" t="s">
        <v>41</v>
      </c>
      <c r="R127" t="b">
        <f t="shared" si="2"/>
        <v>1</v>
      </c>
    </row>
    <row r="128" spans="1:18" x14ac:dyDescent="0.25">
      <c r="A128" s="21" t="s">
        <v>42</v>
      </c>
      <c r="B128" s="21" t="s">
        <v>43</v>
      </c>
      <c r="C128" s="21"/>
      <c r="D128" s="21"/>
      <c r="E128" s="21"/>
      <c r="G128" t="s">
        <v>42</v>
      </c>
      <c r="H128" t="s">
        <v>43</v>
      </c>
      <c r="I128" t="b">
        <f t="shared" si="1"/>
        <v>1</v>
      </c>
      <c r="L128" t="s">
        <v>42</v>
      </c>
      <c r="M128" t="s">
        <v>43</v>
      </c>
      <c r="R128" t="b">
        <f t="shared" si="2"/>
        <v>1</v>
      </c>
    </row>
    <row r="129" spans="1:18" x14ac:dyDescent="0.25">
      <c r="A129" s="21" t="s">
        <v>44</v>
      </c>
      <c r="B129" s="21" t="s">
        <v>45</v>
      </c>
      <c r="C129" s="21"/>
      <c r="D129" s="21"/>
      <c r="E129" s="21"/>
      <c r="G129" t="s">
        <v>44</v>
      </c>
      <c r="H129" t="s">
        <v>45</v>
      </c>
      <c r="I129" t="b">
        <f t="shared" si="1"/>
        <v>1</v>
      </c>
      <c r="L129" t="s">
        <v>44</v>
      </c>
      <c r="M129" t="s">
        <v>45</v>
      </c>
      <c r="R129" t="b">
        <f t="shared" si="2"/>
        <v>1</v>
      </c>
    </row>
    <row r="130" spans="1:18" x14ac:dyDescent="0.25">
      <c r="A130" s="21" t="s">
        <v>46</v>
      </c>
      <c r="B130" s="21" t="s">
        <v>47</v>
      </c>
      <c r="C130" s="21"/>
      <c r="D130" s="21"/>
      <c r="E130" s="21"/>
      <c r="G130" t="s">
        <v>46</v>
      </c>
      <c r="H130" t="s">
        <v>47</v>
      </c>
      <c r="I130" t="b">
        <f t="shared" si="1"/>
        <v>1</v>
      </c>
      <c r="L130" t="s">
        <v>46</v>
      </c>
      <c r="M130" t="s">
        <v>47</v>
      </c>
      <c r="R130" t="b">
        <f t="shared" si="2"/>
        <v>1</v>
      </c>
    </row>
    <row r="131" spans="1:18" x14ac:dyDescent="0.25">
      <c r="A131" s="21" t="s">
        <v>48</v>
      </c>
      <c r="B131" s="21" t="s">
        <v>49</v>
      </c>
      <c r="C131" s="21"/>
      <c r="D131" s="21"/>
      <c r="E131" s="21"/>
      <c r="G131" t="s">
        <v>48</v>
      </c>
      <c r="H131" t="s">
        <v>49</v>
      </c>
      <c r="I131" t="b">
        <f t="shared" si="1"/>
        <v>1</v>
      </c>
      <c r="L131" t="s">
        <v>48</v>
      </c>
      <c r="M131" t="s">
        <v>49</v>
      </c>
      <c r="R131" t="b">
        <f t="shared" si="2"/>
        <v>1</v>
      </c>
    </row>
    <row r="132" spans="1:18" x14ac:dyDescent="0.25">
      <c r="A132" s="21" t="s">
        <v>50</v>
      </c>
      <c r="B132" s="21" t="s">
        <v>51</v>
      </c>
      <c r="C132" s="21"/>
      <c r="D132" s="21"/>
      <c r="E132" s="21"/>
      <c r="G132" t="s">
        <v>50</v>
      </c>
      <c r="H132" t="s">
        <v>51</v>
      </c>
      <c r="I132" t="b">
        <f t="shared" si="1"/>
        <v>1</v>
      </c>
      <c r="L132" t="s">
        <v>50</v>
      </c>
      <c r="M132" t="s">
        <v>51</v>
      </c>
      <c r="R132" t="b">
        <f t="shared" si="2"/>
        <v>1</v>
      </c>
    </row>
    <row r="133" spans="1:18" x14ac:dyDescent="0.25">
      <c r="A133" s="21" t="s">
        <v>52</v>
      </c>
      <c r="B133" s="21" t="s">
        <v>53</v>
      </c>
      <c r="C133" s="21"/>
      <c r="D133" s="21"/>
      <c r="E133" s="21"/>
      <c r="G133" t="s">
        <v>52</v>
      </c>
      <c r="H133" t="s">
        <v>53</v>
      </c>
      <c r="I133" t="b">
        <f t="shared" si="1"/>
        <v>1</v>
      </c>
      <c r="L133" t="s">
        <v>52</v>
      </c>
      <c r="M133" t="s">
        <v>53</v>
      </c>
      <c r="R133" t="b">
        <f t="shared" si="2"/>
        <v>1</v>
      </c>
    </row>
    <row r="134" spans="1:18" x14ac:dyDescent="0.25">
      <c r="A134" s="21" t="s">
        <v>54</v>
      </c>
      <c r="B134" s="21" t="s">
        <v>55</v>
      </c>
      <c r="C134" s="21"/>
      <c r="D134" s="21"/>
      <c r="E134" s="21"/>
      <c r="G134" t="s">
        <v>54</v>
      </c>
      <c r="H134" t="s">
        <v>55</v>
      </c>
      <c r="I134" t="b">
        <f t="shared" si="1"/>
        <v>1</v>
      </c>
      <c r="L134" t="s">
        <v>54</v>
      </c>
      <c r="M134" t="s">
        <v>55</v>
      </c>
      <c r="R134" t="b">
        <f t="shared" si="2"/>
        <v>1</v>
      </c>
    </row>
    <row r="135" spans="1:18" x14ac:dyDescent="0.25">
      <c r="A135" s="21" t="s">
        <v>56</v>
      </c>
      <c r="B135" s="21" t="s">
        <v>57</v>
      </c>
      <c r="C135" s="21"/>
      <c r="D135" s="21"/>
      <c r="E135" s="21"/>
      <c r="G135" t="s">
        <v>56</v>
      </c>
      <c r="H135" t="s">
        <v>57</v>
      </c>
      <c r="I135" t="b">
        <f t="shared" si="1"/>
        <v>1</v>
      </c>
      <c r="L135" t="s">
        <v>56</v>
      </c>
      <c r="M135" t="s">
        <v>57</v>
      </c>
      <c r="R135" t="b">
        <f t="shared" si="2"/>
        <v>1</v>
      </c>
    </row>
    <row r="136" spans="1:18" ht="30" x14ac:dyDescent="0.25">
      <c r="A136" s="21" t="s">
        <v>58</v>
      </c>
      <c r="B136" s="21" t="s">
        <v>59</v>
      </c>
      <c r="C136" s="21"/>
      <c r="D136" s="21"/>
      <c r="E136" s="21"/>
      <c r="G136" t="s">
        <v>58</v>
      </c>
      <c r="H136" t="s">
        <v>59</v>
      </c>
      <c r="I136" t="b">
        <f t="shared" si="1"/>
        <v>1</v>
      </c>
      <c r="L136" t="s">
        <v>58</v>
      </c>
      <c r="M136" t="s">
        <v>59</v>
      </c>
      <c r="R136" t="b">
        <f t="shared" si="2"/>
        <v>1</v>
      </c>
    </row>
    <row r="137" spans="1:18" x14ac:dyDescent="0.25">
      <c r="A137" s="22" t="s">
        <v>60</v>
      </c>
      <c r="B137" s="21" t="s">
        <v>61</v>
      </c>
      <c r="C137" s="21"/>
      <c r="D137" s="21"/>
      <c r="E137" s="21"/>
      <c r="G137" t="s">
        <v>60</v>
      </c>
      <c r="H137" t="s">
        <v>61</v>
      </c>
      <c r="I137" t="b">
        <f t="shared" si="1"/>
        <v>1</v>
      </c>
      <c r="L137" t="s">
        <v>60</v>
      </c>
      <c r="M137" t="s">
        <v>61</v>
      </c>
      <c r="R137" t="b">
        <f t="shared" si="2"/>
        <v>1</v>
      </c>
    </row>
    <row r="138" spans="1:18" x14ac:dyDescent="0.25">
      <c r="A138" s="22" t="s">
        <v>62</v>
      </c>
      <c r="B138" s="21" t="s">
        <v>63</v>
      </c>
      <c r="C138" s="21"/>
      <c r="D138" s="21"/>
      <c r="E138" s="21"/>
      <c r="G138" t="s">
        <v>62</v>
      </c>
      <c r="H138" t="s">
        <v>63</v>
      </c>
      <c r="I138" t="b">
        <f t="shared" si="1"/>
        <v>1</v>
      </c>
      <c r="L138" t="s">
        <v>62</v>
      </c>
      <c r="M138" t="s">
        <v>63</v>
      </c>
      <c r="R138" t="b">
        <f t="shared" si="2"/>
        <v>1</v>
      </c>
    </row>
    <row r="139" spans="1:18" x14ac:dyDescent="0.25">
      <c r="A139" s="21" t="s">
        <v>64</v>
      </c>
      <c r="B139" s="21" t="s">
        <v>65</v>
      </c>
      <c r="C139" s="21"/>
      <c r="D139" s="21"/>
      <c r="E139" s="21"/>
      <c r="G139" t="s">
        <v>64</v>
      </c>
      <c r="H139" t="s">
        <v>65</v>
      </c>
      <c r="I139" t="b">
        <f t="shared" si="1"/>
        <v>1</v>
      </c>
      <c r="L139" t="s">
        <v>64</v>
      </c>
      <c r="M139" t="s">
        <v>65</v>
      </c>
      <c r="R139" t="b">
        <f t="shared" si="2"/>
        <v>1</v>
      </c>
    </row>
    <row r="140" spans="1:18" x14ac:dyDescent="0.25">
      <c r="A140" s="21" t="s">
        <v>66</v>
      </c>
      <c r="B140" s="21" t="s">
        <v>67</v>
      </c>
      <c r="C140" s="21"/>
      <c r="D140" s="21"/>
      <c r="E140" s="21"/>
      <c r="G140" t="s">
        <v>66</v>
      </c>
      <c r="H140" t="s">
        <v>67</v>
      </c>
      <c r="I140" t="b">
        <f t="shared" si="1"/>
        <v>1</v>
      </c>
      <c r="L140" t="s">
        <v>66</v>
      </c>
      <c r="M140" t="s">
        <v>67</v>
      </c>
      <c r="R140" t="b">
        <f t="shared" si="2"/>
        <v>1</v>
      </c>
    </row>
    <row r="141" spans="1:18" x14ac:dyDescent="0.25">
      <c r="A141" s="21" t="s">
        <v>68</v>
      </c>
      <c r="B141" s="21" t="s">
        <v>69</v>
      </c>
      <c r="C141" s="21"/>
      <c r="D141" s="21"/>
      <c r="E141" s="21"/>
      <c r="G141" t="s">
        <v>68</v>
      </c>
      <c r="H141" t="s">
        <v>69</v>
      </c>
      <c r="I141" t="b">
        <f t="shared" si="1"/>
        <v>1</v>
      </c>
      <c r="L141" t="s">
        <v>68</v>
      </c>
      <c r="M141" t="s">
        <v>69</v>
      </c>
      <c r="R141" t="b">
        <f t="shared" si="2"/>
        <v>1</v>
      </c>
    </row>
    <row r="142" spans="1:18" x14ac:dyDescent="0.25">
      <c r="A142" s="21" t="s">
        <v>70</v>
      </c>
      <c r="B142" s="21" t="s">
        <v>71</v>
      </c>
      <c r="C142" s="21"/>
      <c r="D142" s="21"/>
      <c r="E142" s="21"/>
      <c r="G142" t="s">
        <v>70</v>
      </c>
      <c r="H142" t="s">
        <v>71</v>
      </c>
      <c r="I142" t="b">
        <f t="shared" si="1"/>
        <v>1</v>
      </c>
      <c r="L142" t="s">
        <v>70</v>
      </c>
      <c r="M142" t="s">
        <v>71</v>
      </c>
      <c r="R142" t="b">
        <f t="shared" si="2"/>
        <v>1</v>
      </c>
    </row>
    <row r="143" spans="1:18" x14ac:dyDescent="0.25">
      <c r="A143" s="21" t="s">
        <v>72</v>
      </c>
      <c r="B143" s="21" t="s">
        <v>73</v>
      </c>
      <c r="C143" s="21"/>
      <c r="D143" s="21"/>
      <c r="E143" s="21"/>
      <c r="G143" t="s">
        <v>72</v>
      </c>
      <c r="H143" t="s">
        <v>73</v>
      </c>
      <c r="I143" t="b">
        <f t="shared" ref="I143:I169" si="3">G143=L143</f>
        <v>1</v>
      </c>
      <c r="L143" t="s">
        <v>72</v>
      </c>
      <c r="M143" t="s">
        <v>73</v>
      </c>
      <c r="R143" t="b">
        <f t="shared" si="2"/>
        <v>1</v>
      </c>
    </row>
    <row r="144" spans="1:18" x14ac:dyDescent="0.25">
      <c r="A144" s="21" t="s">
        <v>74</v>
      </c>
      <c r="B144" s="21" t="s">
        <v>75</v>
      </c>
      <c r="C144" s="21"/>
      <c r="D144" s="21"/>
      <c r="E144" s="21"/>
      <c r="G144" t="s">
        <v>74</v>
      </c>
      <c r="H144" t="s">
        <v>75</v>
      </c>
      <c r="I144" t="b">
        <f t="shared" si="3"/>
        <v>1</v>
      </c>
      <c r="L144" t="s">
        <v>74</v>
      </c>
      <c r="M144" t="s">
        <v>75</v>
      </c>
      <c r="R144" t="b">
        <f t="shared" si="2"/>
        <v>1</v>
      </c>
    </row>
    <row r="145" spans="1:18" x14ac:dyDescent="0.25">
      <c r="A145" s="21" t="s">
        <v>76</v>
      </c>
      <c r="B145" s="21" t="s">
        <v>236</v>
      </c>
      <c r="C145" s="21"/>
      <c r="D145" s="21"/>
      <c r="E145" s="21"/>
      <c r="G145" t="s">
        <v>76</v>
      </c>
      <c r="H145" t="s">
        <v>236</v>
      </c>
      <c r="I145" t="b">
        <f t="shared" si="3"/>
        <v>1</v>
      </c>
      <c r="L145" t="s">
        <v>76</v>
      </c>
      <c r="M145" t="s">
        <v>706</v>
      </c>
      <c r="R145" t="b">
        <f t="shared" si="2"/>
        <v>0</v>
      </c>
    </row>
    <row r="146" spans="1:18" x14ac:dyDescent="0.25">
      <c r="A146" s="21" t="s">
        <v>77</v>
      </c>
      <c r="B146" s="21" t="s">
        <v>78</v>
      </c>
      <c r="C146" s="21"/>
      <c r="D146" s="21"/>
      <c r="E146" s="21"/>
      <c r="G146" t="s">
        <v>77</v>
      </c>
      <c r="H146" t="s">
        <v>78</v>
      </c>
      <c r="I146" t="b">
        <f t="shared" si="3"/>
        <v>1</v>
      </c>
      <c r="L146" t="s">
        <v>77</v>
      </c>
      <c r="M146" t="s">
        <v>78</v>
      </c>
      <c r="R146" t="b">
        <f t="shared" si="2"/>
        <v>1</v>
      </c>
    </row>
    <row r="147" spans="1:18" x14ac:dyDescent="0.25">
      <c r="A147" s="21" t="s">
        <v>79</v>
      </c>
      <c r="B147" s="21" t="s">
        <v>80</v>
      </c>
      <c r="C147" s="21"/>
      <c r="D147" s="21"/>
      <c r="E147" s="21"/>
      <c r="G147" t="s">
        <v>79</v>
      </c>
      <c r="H147" t="s">
        <v>80</v>
      </c>
      <c r="I147" t="b">
        <f t="shared" si="3"/>
        <v>1</v>
      </c>
      <c r="L147" t="s">
        <v>79</v>
      </c>
      <c r="M147" t="s">
        <v>80</v>
      </c>
      <c r="R147" t="b">
        <f t="shared" si="2"/>
        <v>1</v>
      </c>
    </row>
    <row r="148" spans="1:18" x14ac:dyDescent="0.25">
      <c r="A148" s="21" t="s">
        <v>81</v>
      </c>
      <c r="B148" s="21" t="s">
        <v>82</v>
      </c>
      <c r="C148" s="21"/>
      <c r="D148" s="21"/>
      <c r="E148" s="21"/>
      <c r="G148" t="s">
        <v>81</v>
      </c>
      <c r="H148" t="s">
        <v>82</v>
      </c>
      <c r="I148" t="b">
        <f t="shared" si="3"/>
        <v>1</v>
      </c>
      <c r="L148" t="s">
        <v>81</v>
      </c>
      <c r="M148" t="s">
        <v>82</v>
      </c>
      <c r="R148" t="b">
        <f t="shared" si="2"/>
        <v>1</v>
      </c>
    </row>
    <row r="149" spans="1:18" x14ac:dyDescent="0.25">
      <c r="A149" s="21" t="s">
        <v>83</v>
      </c>
      <c r="B149" s="21" t="s">
        <v>84</v>
      </c>
      <c r="C149" s="21"/>
      <c r="D149" s="21"/>
      <c r="E149" s="21"/>
      <c r="G149" t="s">
        <v>83</v>
      </c>
      <c r="H149" t="s">
        <v>84</v>
      </c>
      <c r="I149" t="b">
        <f t="shared" si="3"/>
        <v>1</v>
      </c>
      <c r="L149" t="s">
        <v>83</v>
      </c>
      <c r="M149" t="s">
        <v>84</v>
      </c>
      <c r="R149" t="b">
        <f t="shared" si="2"/>
        <v>1</v>
      </c>
    </row>
    <row r="150" spans="1:18" x14ac:dyDescent="0.25">
      <c r="A150" s="21" t="s">
        <v>85</v>
      </c>
      <c r="B150" s="21" t="s">
        <v>86</v>
      </c>
      <c r="C150" s="21"/>
      <c r="D150" s="21"/>
      <c r="E150" s="21"/>
      <c r="G150" t="s">
        <v>85</v>
      </c>
      <c r="H150" t="s">
        <v>86</v>
      </c>
      <c r="I150" t="b">
        <f t="shared" si="3"/>
        <v>1</v>
      </c>
      <c r="L150" t="s">
        <v>85</v>
      </c>
      <c r="M150" t="s">
        <v>86</v>
      </c>
      <c r="R150" t="b">
        <f t="shared" si="2"/>
        <v>1</v>
      </c>
    </row>
    <row r="151" spans="1:18" x14ac:dyDescent="0.25">
      <c r="A151" s="21" t="s">
        <v>87</v>
      </c>
      <c r="B151" s="21" t="s">
        <v>88</v>
      </c>
      <c r="C151" s="21"/>
      <c r="D151" s="21"/>
      <c r="E151" s="21"/>
      <c r="G151" t="s">
        <v>87</v>
      </c>
      <c r="H151" t="s">
        <v>88</v>
      </c>
      <c r="I151" t="b">
        <f t="shared" si="3"/>
        <v>1</v>
      </c>
      <c r="L151" t="s">
        <v>87</v>
      </c>
      <c r="M151" t="s">
        <v>88</v>
      </c>
      <c r="R151" t="b">
        <f t="shared" si="2"/>
        <v>1</v>
      </c>
    </row>
    <row r="152" spans="1:18" x14ac:dyDescent="0.25">
      <c r="A152" s="21" t="s">
        <v>89</v>
      </c>
      <c r="B152" s="21" t="s">
        <v>90</v>
      </c>
      <c r="C152" s="21"/>
      <c r="D152" s="21"/>
      <c r="E152" s="21"/>
      <c r="G152" t="s">
        <v>89</v>
      </c>
      <c r="H152" t="s">
        <v>90</v>
      </c>
      <c r="I152" t="b">
        <f t="shared" si="3"/>
        <v>0</v>
      </c>
      <c r="L152" t="s">
        <v>707</v>
      </c>
      <c r="M152" t="s">
        <v>708</v>
      </c>
      <c r="R152" t="b">
        <f t="shared" si="2"/>
        <v>0</v>
      </c>
    </row>
    <row r="153" spans="1:18" x14ac:dyDescent="0.25">
      <c r="I153" t="b">
        <f t="shared" si="3"/>
        <v>0</v>
      </c>
      <c r="L153" t="s">
        <v>89</v>
      </c>
      <c r="M153" t="s">
        <v>90</v>
      </c>
      <c r="R153" t="b">
        <f t="shared" si="2"/>
        <v>0</v>
      </c>
    </row>
    <row r="154" spans="1:18" x14ac:dyDescent="0.25">
      <c r="I154" t="b">
        <f t="shared" si="3"/>
        <v>1</v>
      </c>
      <c r="R154" t="b">
        <f t="shared" si="2"/>
        <v>1</v>
      </c>
    </row>
    <row r="155" spans="1:18" x14ac:dyDescent="0.25">
      <c r="I155" t="b">
        <f t="shared" si="3"/>
        <v>1</v>
      </c>
      <c r="R155" t="b">
        <f t="shared" si="2"/>
        <v>1</v>
      </c>
    </row>
    <row r="156" spans="1:18" x14ac:dyDescent="0.25">
      <c r="I156" t="b">
        <f t="shared" si="3"/>
        <v>1</v>
      </c>
      <c r="R156" t="b">
        <f t="shared" si="2"/>
        <v>1</v>
      </c>
    </row>
    <row r="157" spans="1:18" x14ac:dyDescent="0.25">
      <c r="I157" t="b">
        <f t="shared" si="3"/>
        <v>1</v>
      </c>
      <c r="R157" t="b">
        <f t="shared" si="2"/>
        <v>1</v>
      </c>
    </row>
    <row r="158" spans="1:18" x14ac:dyDescent="0.25">
      <c r="I158" t="b">
        <f t="shared" si="3"/>
        <v>1</v>
      </c>
      <c r="R158" t="b">
        <f t="shared" si="2"/>
        <v>1</v>
      </c>
    </row>
    <row r="159" spans="1:18" x14ac:dyDescent="0.25">
      <c r="I159" t="b">
        <f t="shared" si="3"/>
        <v>1</v>
      </c>
      <c r="R159" t="b">
        <f t="shared" si="2"/>
        <v>1</v>
      </c>
    </row>
    <row r="160" spans="1:18" x14ac:dyDescent="0.25">
      <c r="I160" t="b">
        <f t="shared" si="3"/>
        <v>1</v>
      </c>
      <c r="R160" t="b">
        <f t="shared" si="2"/>
        <v>1</v>
      </c>
    </row>
    <row r="161" spans="1:18" x14ac:dyDescent="0.25">
      <c r="I161" t="b">
        <f t="shared" si="3"/>
        <v>1</v>
      </c>
      <c r="R161" t="b">
        <f t="shared" si="2"/>
        <v>1</v>
      </c>
    </row>
    <row r="162" spans="1:18" x14ac:dyDescent="0.25">
      <c r="A162" s="228" t="s">
        <v>7</v>
      </c>
      <c r="B162" s="228"/>
      <c r="I162" t="b">
        <f t="shared" si="3"/>
        <v>1</v>
      </c>
      <c r="R162" t="b">
        <f t="shared" si="2"/>
        <v>1</v>
      </c>
    </row>
    <row r="163" spans="1:18" x14ac:dyDescent="0.25">
      <c r="A163" s="21" t="s">
        <v>8</v>
      </c>
      <c r="B163" s="21" t="s">
        <v>9</v>
      </c>
      <c r="C163" s="49"/>
      <c r="I163" t="b">
        <f t="shared" si="3"/>
        <v>1</v>
      </c>
      <c r="R163" t="b">
        <f t="shared" si="2"/>
        <v>1</v>
      </c>
    </row>
    <row r="164" spans="1:18" x14ac:dyDescent="0.25">
      <c r="A164" s="21" t="s">
        <v>14</v>
      </c>
      <c r="B164" s="21" t="s">
        <v>15</v>
      </c>
      <c r="C164" s="49"/>
      <c r="I164" t="b">
        <f t="shared" si="3"/>
        <v>1</v>
      </c>
      <c r="R164" t="b">
        <f t="shared" si="2"/>
        <v>1</v>
      </c>
    </row>
    <row r="165" spans="1:18" x14ac:dyDescent="0.25">
      <c r="A165" s="21" t="s">
        <v>195</v>
      </c>
      <c r="B165" s="21" t="s">
        <v>211</v>
      </c>
      <c r="C165" s="49"/>
      <c r="I165" t="b">
        <f t="shared" si="3"/>
        <v>1</v>
      </c>
      <c r="R165" t="b">
        <f t="shared" si="2"/>
        <v>1</v>
      </c>
    </row>
    <row r="166" spans="1:18" x14ac:dyDescent="0.25">
      <c r="A166" s="21" t="s">
        <v>10</v>
      </c>
      <c r="B166" s="21" t="s">
        <v>11</v>
      </c>
      <c r="C166" s="49"/>
      <c r="I166" t="b">
        <f t="shared" si="3"/>
        <v>1</v>
      </c>
      <c r="R166" t="b">
        <f t="shared" si="2"/>
        <v>1</v>
      </c>
    </row>
    <row r="167" spans="1:18" x14ac:dyDescent="0.25">
      <c r="A167" s="21" t="s">
        <v>12</v>
      </c>
      <c r="B167" s="21" t="s">
        <v>13</v>
      </c>
      <c r="C167" s="49"/>
      <c r="I167" t="b">
        <f t="shared" si="3"/>
        <v>1</v>
      </c>
      <c r="R167" t="b">
        <f t="shared" si="2"/>
        <v>1</v>
      </c>
    </row>
    <row r="168" spans="1:18" x14ac:dyDescent="0.25">
      <c r="A168" s="21" t="s">
        <v>16</v>
      </c>
      <c r="B168" s="21" t="s">
        <v>17</v>
      </c>
      <c r="C168" s="49"/>
      <c r="I168" t="b">
        <f t="shared" si="3"/>
        <v>1</v>
      </c>
      <c r="R168" t="b">
        <f t="shared" si="2"/>
        <v>1</v>
      </c>
    </row>
    <row r="169" spans="1:18" x14ac:dyDescent="0.25">
      <c r="A169" s="21" t="s">
        <v>87</v>
      </c>
      <c r="B169" s="21" t="s">
        <v>88</v>
      </c>
      <c r="C169" s="49"/>
      <c r="I169" t="b">
        <f t="shared" si="3"/>
        <v>1</v>
      </c>
      <c r="R169" t="b">
        <f t="shared" si="2"/>
        <v>1</v>
      </c>
    </row>
    <row r="170" spans="1:18" x14ac:dyDescent="0.25">
      <c r="A170" s="21" t="s">
        <v>18</v>
      </c>
      <c r="B170" s="21" t="s">
        <v>19</v>
      </c>
      <c r="C170" s="49"/>
    </row>
    <row r="171" spans="1:18" x14ac:dyDescent="0.25">
      <c r="A171" s="21" t="s">
        <v>20</v>
      </c>
      <c r="B171" s="21" t="s">
        <v>21</v>
      </c>
      <c r="C171" s="49"/>
    </row>
    <row r="172" spans="1:18" x14ac:dyDescent="0.25">
      <c r="A172" s="21" t="s">
        <v>24</v>
      </c>
      <c r="B172" s="21" t="s">
        <v>25</v>
      </c>
      <c r="C172" s="49"/>
    </row>
    <row r="173" spans="1:18" x14ac:dyDescent="0.25">
      <c r="A173" s="21" t="s">
        <v>26</v>
      </c>
      <c r="B173" s="21" t="s">
        <v>27</v>
      </c>
      <c r="C173" s="49"/>
    </row>
    <row r="174" spans="1:18" x14ac:dyDescent="0.25">
      <c r="A174" s="21" t="s">
        <v>28</v>
      </c>
      <c r="B174" s="21" t="s">
        <v>29</v>
      </c>
      <c r="C174" s="49"/>
    </row>
    <row r="175" spans="1:18" x14ac:dyDescent="0.25">
      <c r="A175" s="21" t="s">
        <v>30</v>
      </c>
      <c r="B175" s="21" t="s">
        <v>31</v>
      </c>
      <c r="C175" s="49"/>
    </row>
    <row r="176" spans="1:18" x14ac:dyDescent="0.25">
      <c r="A176" s="21" t="s">
        <v>138</v>
      </c>
      <c r="B176" s="21" t="s">
        <v>142</v>
      </c>
      <c r="C176" s="49"/>
    </row>
    <row r="177" spans="1:3" x14ac:dyDescent="0.25">
      <c r="A177" s="21" t="s">
        <v>141</v>
      </c>
      <c r="B177" s="21" t="s">
        <v>143</v>
      </c>
      <c r="C177" s="49"/>
    </row>
    <row r="178" spans="1:3" x14ac:dyDescent="0.25">
      <c r="A178" s="21" t="s">
        <v>32</v>
      </c>
      <c r="B178" s="21" t="s">
        <v>33</v>
      </c>
      <c r="C178" s="49"/>
    </row>
    <row r="179" spans="1:3" x14ac:dyDescent="0.25">
      <c r="A179" s="21" t="s">
        <v>22</v>
      </c>
      <c r="B179" s="21" t="s">
        <v>23</v>
      </c>
      <c r="C179" s="49"/>
    </row>
    <row r="180" spans="1:3" ht="30" x14ac:dyDescent="0.25">
      <c r="A180" s="21" t="s">
        <v>34</v>
      </c>
      <c r="B180" s="21" t="s">
        <v>35</v>
      </c>
      <c r="C180" s="49"/>
    </row>
    <row r="181" spans="1:3" x14ac:dyDescent="0.25">
      <c r="A181" s="21" t="s">
        <v>36</v>
      </c>
      <c r="B181" s="21" t="s">
        <v>37</v>
      </c>
      <c r="C181" s="49"/>
    </row>
    <row r="182" spans="1:3" x14ac:dyDescent="0.25">
      <c r="A182" s="21" t="s">
        <v>201</v>
      </c>
      <c r="B182" s="21" t="s">
        <v>198</v>
      </c>
      <c r="C182" s="49"/>
    </row>
    <row r="183" spans="1:3" x14ac:dyDescent="0.25">
      <c r="A183" s="21" t="s">
        <v>194</v>
      </c>
      <c r="B183" s="21" t="s">
        <v>212</v>
      </c>
      <c r="C183" s="49"/>
    </row>
    <row r="184" spans="1:3" ht="30" x14ac:dyDescent="0.25">
      <c r="A184" s="21" t="s">
        <v>38</v>
      </c>
      <c r="B184" s="21" t="s">
        <v>39</v>
      </c>
      <c r="C184" s="49"/>
    </row>
    <row r="185" spans="1:3" x14ac:dyDescent="0.25">
      <c r="A185" s="21" t="s">
        <v>40</v>
      </c>
      <c r="B185" s="21" t="s">
        <v>41</v>
      </c>
      <c r="C185" s="49"/>
    </row>
    <row r="186" spans="1:3" x14ac:dyDescent="0.25">
      <c r="A186" s="21" t="s">
        <v>202</v>
      </c>
      <c r="B186" s="21" t="s">
        <v>199</v>
      </c>
      <c r="C186" s="49"/>
    </row>
    <row r="187" spans="1:3" x14ac:dyDescent="0.25">
      <c r="A187" s="21" t="s">
        <v>42</v>
      </c>
      <c r="B187" s="21" t="s">
        <v>43</v>
      </c>
      <c r="C187" s="49"/>
    </row>
    <row r="188" spans="1:3" x14ac:dyDescent="0.25">
      <c r="A188" s="21" t="s">
        <v>44</v>
      </c>
      <c r="B188" s="21" t="s">
        <v>45</v>
      </c>
      <c r="C188" s="49"/>
    </row>
    <row r="189" spans="1:3" x14ac:dyDescent="0.25">
      <c r="A189" s="21" t="s">
        <v>203</v>
      </c>
      <c r="B189" s="21" t="s">
        <v>200</v>
      </c>
      <c r="C189" s="49"/>
    </row>
    <row r="190" spans="1:3" x14ac:dyDescent="0.25">
      <c r="A190" s="21" t="s">
        <v>46</v>
      </c>
      <c r="B190" s="21" t="s">
        <v>47</v>
      </c>
      <c r="C190" s="49"/>
    </row>
    <row r="191" spans="1:3" x14ac:dyDescent="0.25">
      <c r="A191" s="21" t="s">
        <v>204</v>
      </c>
      <c r="B191" s="21" t="s">
        <v>205</v>
      </c>
      <c r="C191" s="49"/>
    </row>
    <row r="192" spans="1:3" x14ac:dyDescent="0.25">
      <c r="A192" s="21" t="s">
        <v>48</v>
      </c>
      <c r="B192" s="21" t="s">
        <v>49</v>
      </c>
      <c r="C192" s="49"/>
    </row>
    <row r="193" spans="1:3" x14ac:dyDescent="0.25">
      <c r="A193" s="21" t="s">
        <v>50</v>
      </c>
      <c r="B193" s="21" t="s">
        <v>51</v>
      </c>
      <c r="C193" s="49"/>
    </row>
    <row r="194" spans="1:3" x14ac:dyDescent="0.25">
      <c r="A194" s="21" t="s">
        <v>52</v>
      </c>
      <c r="B194" s="21" t="s">
        <v>53</v>
      </c>
      <c r="C194" s="49"/>
    </row>
    <row r="195" spans="1:3" x14ac:dyDescent="0.25">
      <c r="A195" s="21" t="s">
        <v>197</v>
      </c>
      <c r="B195" s="21" t="s">
        <v>206</v>
      </c>
      <c r="C195" s="49"/>
    </row>
    <row r="196" spans="1:3" x14ac:dyDescent="0.25">
      <c r="A196" s="21" t="s">
        <v>54</v>
      </c>
      <c r="B196" s="21" t="s">
        <v>55</v>
      </c>
      <c r="C196" s="49"/>
    </row>
    <row r="197" spans="1:3" x14ac:dyDescent="0.25">
      <c r="A197" s="21" t="s">
        <v>56</v>
      </c>
      <c r="B197" s="21" t="s">
        <v>57</v>
      </c>
      <c r="C197" s="49"/>
    </row>
    <row r="198" spans="1:3" ht="30" x14ac:dyDescent="0.25">
      <c r="A198" s="21" t="s">
        <v>58</v>
      </c>
      <c r="B198" s="21" t="s">
        <v>59</v>
      </c>
      <c r="C198" s="49"/>
    </row>
    <row r="199" spans="1:3" x14ac:dyDescent="0.25">
      <c r="A199" s="21" t="s">
        <v>62</v>
      </c>
      <c r="B199" s="21" t="s">
        <v>63</v>
      </c>
      <c r="C199" s="49"/>
    </row>
    <row r="200" spans="1:3" x14ac:dyDescent="0.25">
      <c r="A200" s="21" t="s">
        <v>60</v>
      </c>
      <c r="B200" s="21" t="s">
        <v>61</v>
      </c>
      <c r="C200" s="49"/>
    </row>
    <row r="201" spans="1:3" x14ac:dyDescent="0.25">
      <c r="A201" s="21" t="s">
        <v>207</v>
      </c>
      <c r="B201" s="21" t="s">
        <v>208</v>
      </c>
      <c r="C201" s="49"/>
    </row>
    <row r="202" spans="1:3" x14ac:dyDescent="0.25">
      <c r="A202" s="21" t="s">
        <v>64</v>
      </c>
      <c r="B202" s="21" t="s">
        <v>65</v>
      </c>
      <c r="C202" s="49"/>
    </row>
    <row r="203" spans="1:3" x14ac:dyDescent="0.25">
      <c r="A203" s="21" t="s">
        <v>66</v>
      </c>
      <c r="B203" s="21" t="s">
        <v>67</v>
      </c>
      <c r="C203" s="49"/>
    </row>
    <row r="204" spans="1:3" x14ac:dyDescent="0.25">
      <c r="A204" s="21" t="s">
        <v>209</v>
      </c>
      <c r="B204" s="21" t="s">
        <v>210</v>
      </c>
      <c r="C204" s="49"/>
    </row>
    <row r="205" spans="1:3" x14ac:dyDescent="0.25">
      <c r="A205" s="21" t="s">
        <v>68</v>
      </c>
      <c r="B205" s="21" t="s">
        <v>69</v>
      </c>
      <c r="C205" s="49"/>
    </row>
    <row r="206" spans="1:3" x14ac:dyDescent="0.25">
      <c r="A206" s="21" t="s">
        <v>70</v>
      </c>
      <c r="B206" s="21" t="s">
        <v>71</v>
      </c>
      <c r="C206" s="49"/>
    </row>
    <row r="207" spans="1:3" x14ac:dyDescent="0.25">
      <c r="A207" s="21" t="s">
        <v>139</v>
      </c>
      <c r="B207" s="21" t="s">
        <v>140</v>
      </c>
      <c r="C207" s="49"/>
    </row>
    <row r="208" spans="1:3" x14ac:dyDescent="0.25">
      <c r="A208" s="21" t="s">
        <v>72</v>
      </c>
      <c r="B208" s="21" t="s">
        <v>73</v>
      </c>
      <c r="C208" s="49"/>
    </row>
    <row r="209" spans="1:3" x14ac:dyDescent="0.25">
      <c r="A209" s="21" t="s">
        <v>74</v>
      </c>
      <c r="B209" s="21" t="s">
        <v>237</v>
      </c>
      <c r="C209" s="49"/>
    </row>
    <row r="210" spans="1:3" x14ac:dyDescent="0.25">
      <c r="A210" s="21" t="s">
        <v>196</v>
      </c>
      <c r="B210" s="21" t="s">
        <v>214</v>
      </c>
      <c r="C210" s="49"/>
    </row>
    <row r="211" spans="1:3" x14ac:dyDescent="0.25">
      <c r="A211" s="21" t="s">
        <v>213</v>
      </c>
      <c r="B211" s="21" t="s">
        <v>215</v>
      </c>
      <c r="C211" s="49"/>
    </row>
    <row r="212" spans="1:3" x14ac:dyDescent="0.25">
      <c r="A212" s="21" t="s">
        <v>76</v>
      </c>
      <c r="B212" s="21" t="s">
        <v>236</v>
      </c>
      <c r="C212" s="49"/>
    </row>
    <row r="213" spans="1:3" x14ac:dyDescent="0.25">
      <c r="A213" s="21" t="s">
        <v>77</v>
      </c>
      <c r="B213" s="21" t="s">
        <v>78</v>
      </c>
      <c r="C213" s="49"/>
    </row>
    <row r="214" spans="1:3" x14ac:dyDescent="0.25">
      <c r="A214" s="21" t="s">
        <v>81</v>
      </c>
      <c r="B214" s="21" t="s">
        <v>82</v>
      </c>
      <c r="C214" s="49"/>
    </row>
    <row r="215" spans="1:3" x14ac:dyDescent="0.25">
      <c r="A215" s="21" t="s">
        <v>83</v>
      </c>
      <c r="B215" s="21" t="s">
        <v>84</v>
      </c>
      <c r="C215" s="49"/>
    </row>
    <row r="216" spans="1:3" x14ac:dyDescent="0.25">
      <c r="A216" s="21" t="s">
        <v>85</v>
      </c>
      <c r="B216" s="21" t="s">
        <v>86</v>
      </c>
      <c r="C216" s="49"/>
    </row>
    <row r="217" spans="1:3" x14ac:dyDescent="0.25">
      <c r="A217" s="21" t="s">
        <v>79</v>
      </c>
      <c r="B217" s="21" t="s">
        <v>80</v>
      </c>
      <c r="C217" s="49"/>
    </row>
    <row r="218" spans="1:3" x14ac:dyDescent="0.25">
      <c r="A218" s="21" t="s">
        <v>89</v>
      </c>
      <c r="B218" s="21" t="s">
        <v>90</v>
      </c>
      <c r="C218" s="49"/>
    </row>
    <row r="219" spans="1:3" x14ac:dyDescent="0.25">
      <c r="B219" s="21" t="s">
        <v>91</v>
      </c>
      <c r="C219" s="49"/>
    </row>
    <row r="224" spans="1:3" x14ac:dyDescent="0.25">
      <c r="A224">
        <v>3</v>
      </c>
      <c r="B224" t="s">
        <v>119</v>
      </c>
    </row>
    <row r="225" spans="1:5" x14ac:dyDescent="0.25">
      <c r="A225">
        <v>4</v>
      </c>
      <c r="B225" t="s">
        <v>120</v>
      </c>
    </row>
    <row r="226" spans="1:5" x14ac:dyDescent="0.25">
      <c r="A226" s="32" t="s">
        <v>122</v>
      </c>
      <c r="B226" s="32"/>
      <c r="C226" s="32"/>
      <c r="D226" s="32"/>
      <c r="E226" s="32"/>
    </row>
    <row r="227" spans="1:5" x14ac:dyDescent="0.25">
      <c r="A227" s="34" t="s">
        <v>123</v>
      </c>
      <c r="B227" s="27" t="s">
        <v>111</v>
      </c>
      <c r="C227" s="28">
        <v>3190</v>
      </c>
      <c r="D227" s="29" t="s">
        <v>113</v>
      </c>
      <c r="E227" t="s">
        <v>121</v>
      </c>
    </row>
    <row r="228" spans="1:5" x14ac:dyDescent="0.25">
      <c r="A228" s="34" t="s">
        <v>108</v>
      </c>
      <c r="B228" s="27" t="s">
        <v>112</v>
      </c>
      <c r="C228" s="28">
        <v>3191</v>
      </c>
      <c r="D228" s="29" t="s">
        <v>114</v>
      </c>
      <c r="E228" t="s">
        <v>121</v>
      </c>
    </row>
    <row r="229" spans="1:5" x14ac:dyDescent="0.25">
      <c r="A229" s="34" t="s">
        <v>124</v>
      </c>
      <c r="B229" s="27" t="s">
        <v>112</v>
      </c>
      <c r="C229" s="28">
        <v>3190</v>
      </c>
      <c r="D229" s="29" t="s">
        <v>115</v>
      </c>
      <c r="E229" t="s">
        <v>121</v>
      </c>
    </row>
    <row r="230" spans="1:5" x14ac:dyDescent="0.25">
      <c r="A230" s="34" t="s">
        <v>125</v>
      </c>
      <c r="B230" s="27" t="s">
        <v>112</v>
      </c>
      <c r="C230" s="28">
        <v>3390</v>
      </c>
      <c r="D230" s="29" t="s">
        <v>116</v>
      </c>
      <c r="E230" t="s">
        <v>121</v>
      </c>
    </row>
    <row r="231" spans="1:5" x14ac:dyDescent="0.25">
      <c r="A231" s="34" t="s">
        <v>126</v>
      </c>
      <c r="B231" s="27" t="s">
        <v>112</v>
      </c>
      <c r="C231" s="28">
        <v>3390</v>
      </c>
      <c r="D231" s="29" t="s">
        <v>116</v>
      </c>
      <c r="E231" t="s">
        <v>121</v>
      </c>
    </row>
    <row r="232" spans="1:5" x14ac:dyDescent="0.25">
      <c r="A232" s="35" t="s">
        <v>127</v>
      </c>
      <c r="B232" s="30" t="s">
        <v>112</v>
      </c>
      <c r="C232" s="31">
        <v>3190</v>
      </c>
      <c r="D232" s="29" t="s">
        <v>117</v>
      </c>
      <c r="E232" t="s">
        <v>121</v>
      </c>
    </row>
    <row r="233" spans="1:5" x14ac:dyDescent="0.25">
      <c r="A233" s="35" t="s">
        <v>128</v>
      </c>
      <c r="B233" s="30" t="s">
        <v>112</v>
      </c>
      <c r="C233" s="31">
        <v>3390</v>
      </c>
      <c r="D233" s="29" t="s">
        <v>116</v>
      </c>
      <c r="E233" t="s">
        <v>121</v>
      </c>
    </row>
    <row r="234" spans="1:5" x14ac:dyDescent="0.25">
      <c r="A234" s="35" t="s">
        <v>129</v>
      </c>
      <c r="B234" s="30" t="s">
        <v>112</v>
      </c>
      <c r="C234" s="31">
        <v>3390</v>
      </c>
      <c r="D234" s="29" t="s">
        <v>118</v>
      </c>
      <c r="E234" t="s">
        <v>121</v>
      </c>
    </row>
    <row r="235" spans="1:5" x14ac:dyDescent="0.25">
      <c r="A235" s="35" t="s">
        <v>130</v>
      </c>
      <c r="B235" s="30" t="s">
        <v>112</v>
      </c>
      <c r="C235" s="31">
        <v>3390</v>
      </c>
      <c r="D235" s="29" t="s">
        <v>116</v>
      </c>
      <c r="E235" t="s">
        <v>121</v>
      </c>
    </row>
    <row r="236" spans="1:5" x14ac:dyDescent="0.25">
      <c r="A236" s="35" t="s">
        <v>124</v>
      </c>
      <c r="B236" s="30" t="s">
        <v>112</v>
      </c>
      <c r="C236" s="31">
        <v>3191</v>
      </c>
      <c r="D236" s="29" t="s">
        <v>115</v>
      </c>
      <c r="E236" t="s">
        <v>121</v>
      </c>
    </row>
    <row r="239" spans="1:5" x14ac:dyDescent="0.25">
      <c r="A239" s="36" t="s">
        <v>135</v>
      </c>
      <c r="B239" s="36" t="s">
        <v>152</v>
      </c>
      <c r="C239" s="36" t="s">
        <v>226</v>
      </c>
      <c r="D239" s="36" t="s">
        <v>458</v>
      </c>
    </row>
    <row r="240" spans="1:5" x14ac:dyDescent="0.25">
      <c r="A240" s="36" t="s">
        <v>134</v>
      </c>
      <c r="B240" s="36" t="s">
        <v>216</v>
      </c>
      <c r="C240" s="36" t="s">
        <v>225</v>
      </c>
    </row>
  </sheetData>
  <sheetProtection algorithmName="SHA-512" hashValue="Vo2VqAxMAJv+ZyCA/7kxo6IAvatgoo7DN8dL3+s8kieOgL0FYmk3puVMVfad1XqypuKnczkbOdCdw292O6If8A==" saltValue="W+RDGpxywjbtKIuofMqi7Q==" spinCount="100000" sheet="1" objects="1" scenarios="1"/>
  <sortState ref="A2:B59">
    <sortCondition ref="A2:A58"/>
  </sortState>
  <mergeCells count="3">
    <mergeCell ref="A64:C64"/>
    <mergeCell ref="A162:B162"/>
    <mergeCell ref="A2:C2"/>
  </mergeCells>
  <phoneticPr fontId="17" type="noConversion"/>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0BA5E-3148-4190-9EFE-C5A364CE4B01}">
  <dimension ref="A1:Y108"/>
  <sheetViews>
    <sheetView zoomScaleNormal="100" workbookViewId="0">
      <pane xSplit="2" ySplit="2" topLeftCell="E3" activePane="bottomRight" state="frozen"/>
      <selection pane="topRight" activeCell="C1" sqref="C1"/>
      <selection pane="bottomLeft" activeCell="A2" sqref="A2"/>
      <selection pane="bottomRight" activeCell="G7" sqref="G7"/>
    </sheetView>
  </sheetViews>
  <sheetFormatPr defaultRowHeight="15" x14ac:dyDescent="0.25"/>
  <cols>
    <col min="1" max="1" width="3.42578125" customWidth="1"/>
    <col min="2" max="2" width="27.7109375" customWidth="1"/>
    <col min="3" max="3" width="14.42578125" customWidth="1"/>
    <col min="4" max="4" width="14.28515625" customWidth="1"/>
    <col min="5" max="6" width="14.5703125" customWidth="1"/>
    <col min="7" max="7" width="15" customWidth="1"/>
    <col min="8" max="8" width="16.85546875" hidden="1" customWidth="1"/>
    <col min="9" max="10" width="14" customWidth="1"/>
    <col min="11" max="11" width="14.7109375" customWidth="1"/>
    <col min="12" max="12" width="8.7109375" customWidth="1"/>
    <col min="13" max="13" width="8.85546875" customWidth="1"/>
    <col min="14" max="14" width="9.28515625" customWidth="1"/>
    <col min="15" max="15" width="8.5703125" customWidth="1"/>
    <col min="16" max="16" width="0.85546875" customWidth="1"/>
    <col min="17" max="17" width="18.7109375" hidden="1" customWidth="1"/>
    <col min="18" max="18" width="13.7109375" hidden="1" customWidth="1"/>
    <col min="19" max="19" width="18.28515625" hidden="1" customWidth="1"/>
    <col min="20" max="20" width="13.7109375" hidden="1" customWidth="1"/>
    <col min="21" max="21" width="1.42578125" hidden="1" customWidth="1"/>
    <col min="22" max="22" width="9.140625" hidden="1" customWidth="1"/>
    <col min="23" max="23" width="15.28515625" customWidth="1"/>
    <col min="24" max="24" width="13.7109375" customWidth="1"/>
    <col min="25" max="25" width="20.7109375" customWidth="1"/>
  </cols>
  <sheetData>
    <row r="1" spans="1:25" ht="22.5" customHeight="1" x14ac:dyDescent="0.25">
      <c r="A1" s="205" t="s">
        <v>721</v>
      </c>
      <c r="B1" s="205"/>
      <c r="C1" s="205"/>
      <c r="D1" s="205"/>
      <c r="E1" s="205"/>
      <c r="F1" s="205"/>
      <c r="G1" s="205"/>
      <c r="H1" s="205"/>
      <c r="I1" s="205"/>
      <c r="J1" s="205"/>
      <c r="K1" s="205"/>
      <c r="L1" s="205"/>
      <c r="M1" s="205"/>
      <c r="N1" s="205"/>
      <c r="O1" s="205"/>
    </row>
    <row r="2" spans="1:25" ht="62.25" customHeight="1" x14ac:dyDescent="0.25">
      <c r="A2" s="118"/>
      <c r="B2" s="119"/>
      <c r="C2" s="120" t="s">
        <v>689</v>
      </c>
      <c r="D2" s="120" t="s">
        <v>690</v>
      </c>
      <c r="E2" s="120" t="s">
        <v>691</v>
      </c>
      <c r="F2" s="120" t="s">
        <v>692</v>
      </c>
      <c r="G2" s="120" t="s">
        <v>693</v>
      </c>
      <c r="H2" s="120" t="s">
        <v>694</v>
      </c>
      <c r="I2" s="120" t="s">
        <v>695</v>
      </c>
      <c r="J2" s="120" t="s">
        <v>696</v>
      </c>
      <c r="K2" s="120" t="s">
        <v>697</v>
      </c>
      <c r="L2" s="120" t="s">
        <v>698</v>
      </c>
      <c r="M2" s="120" t="s">
        <v>699</v>
      </c>
      <c r="N2" s="120" t="s">
        <v>700</v>
      </c>
      <c r="O2" s="121" t="s">
        <v>701</v>
      </c>
      <c r="Q2" s="122" t="s">
        <v>702</v>
      </c>
      <c r="R2" s="122" t="s">
        <v>703</v>
      </c>
      <c r="S2" s="122" t="s">
        <v>704</v>
      </c>
      <c r="T2" s="122" t="s">
        <v>705</v>
      </c>
    </row>
    <row r="3" spans="1:25" ht="23.25" x14ac:dyDescent="0.25">
      <c r="A3" s="3" t="s">
        <v>8</v>
      </c>
      <c r="B3" s="3" t="s">
        <v>9</v>
      </c>
      <c r="C3" s="4">
        <v>1400000</v>
      </c>
      <c r="D3" s="123">
        <v>1552200</v>
      </c>
      <c r="E3" s="124">
        <f>VLOOKUP('Orçamento Distribuído'!A3,[5]Planilha1!$D$45:$F$84,2,FALSE)</f>
        <v>2123395.77</v>
      </c>
      <c r="F3" s="5">
        <f>VLOOKUP('Orçamento Distribuído'!A3,[5]Planilha1!$D$45:$F$84,3,FALSE)</f>
        <v>2068943.9899999995</v>
      </c>
      <c r="G3" s="6">
        <f>VLOOKUP($A3,'[5]Custeio (2024)'!$B$42:$C$162,2,FALSE)</f>
        <v>2989872.88</v>
      </c>
      <c r="H3" s="125">
        <f>VLOOKUP(A3,'[5]Custeio (2024)'!$B$168:$C$288,2,FALSE)</f>
        <v>1085131.197285166</v>
      </c>
      <c r="I3" s="126">
        <f>1750000-380000</f>
        <v>1370000</v>
      </c>
      <c r="J3" s="7">
        <v>380519.97</v>
      </c>
      <c r="K3" s="8">
        <f t="shared" ref="K3:K45" si="0">I3+J3</f>
        <v>1750519.97</v>
      </c>
      <c r="L3" s="127">
        <f>K3/D3</f>
        <v>1.1277670210024482</v>
      </c>
      <c r="M3" s="128">
        <f>K3/E3</f>
        <v>0.82439646660876598</v>
      </c>
      <c r="N3" s="129">
        <f>K3/F3</f>
        <v>0.84609345562805705</v>
      </c>
      <c r="O3" s="130">
        <f t="shared" ref="O3:O46" si="1">K3/G3</f>
        <v>0.58548307578882752</v>
      </c>
      <c r="Q3" s="15">
        <f t="shared" ref="Q3:Q45" si="2">F3+0.4*F3</f>
        <v>2896521.5859999992</v>
      </c>
      <c r="R3" s="56">
        <f t="shared" ref="R3:R45" si="3">H3/C3</f>
        <v>0.77509371234654711</v>
      </c>
      <c r="S3" s="56">
        <f t="shared" ref="S3:S45" si="4">H3/F3</f>
        <v>0.52448553587241686</v>
      </c>
      <c r="T3" s="56">
        <f t="shared" ref="T3:T45" si="5">H3/G3</f>
        <v>0.36293556309496544</v>
      </c>
      <c r="U3" s="131">
        <f>(R3+S3)/2</f>
        <v>0.64978962410948204</v>
      </c>
      <c r="V3">
        <f t="shared" ref="V3:V46" si="6">I3/$I$46</f>
        <v>2.3678133623831196E-2</v>
      </c>
      <c r="W3" s="206" t="s">
        <v>715</v>
      </c>
      <c r="X3" s="206"/>
      <c r="Y3" s="206"/>
    </row>
    <row r="4" spans="1:25" ht="17.25" x14ac:dyDescent="0.3">
      <c r="A4" s="9" t="s">
        <v>10</v>
      </c>
      <c r="B4" s="9" t="s">
        <v>11</v>
      </c>
      <c r="C4" s="10">
        <v>100000</v>
      </c>
      <c r="D4" s="123">
        <v>100000</v>
      </c>
      <c r="E4" s="124">
        <f>VLOOKUP('Orçamento Distribuído'!A4,[5]Planilha1!$D$45:$F$84,2,FALSE)</f>
        <v>44356.689999999995</v>
      </c>
      <c r="F4" s="5">
        <f>VLOOKUP('Orçamento Distribuído'!A4,[5]Planilha1!$D$45:$F$84,3,FALSE)</f>
        <v>44351.689999999995</v>
      </c>
      <c r="G4" s="11">
        <f>VLOOKUP($A4,'[5]Custeio (2024)'!$B$42:$C$162,2,FALSE)</f>
        <v>227500</v>
      </c>
      <c r="H4" s="132">
        <f>VLOOKUP(A4,'[5]Custeio (2024)'!$B$168:$C$288,2,FALSE)</f>
        <v>111165.59439249543</v>
      </c>
      <c r="I4" s="133">
        <v>60000</v>
      </c>
      <c r="J4" s="13"/>
      <c r="K4" s="8">
        <f t="shared" si="0"/>
        <v>60000</v>
      </c>
      <c r="L4" s="127">
        <f t="shared" ref="L4:L45" si="7">K4/D4</f>
        <v>0.6</v>
      </c>
      <c r="M4" s="128">
        <f t="shared" ref="M4:M43" si="8">K4/E4</f>
        <v>1.3526708147068685</v>
      </c>
      <c r="N4" s="134">
        <f>K4/F4</f>
        <v>1.3528233084240986</v>
      </c>
      <c r="O4" s="135">
        <f t="shared" si="1"/>
        <v>0.26373626373626374</v>
      </c>
      <c r="Q4" s="15">
        <f t="shared" si="2"/>
        <v>62092.365999999995</v>
      </c>
      <c r="R4" s="56">
        <f t="shared" si="3"/>
        <v>1.1116559439249543</v>
      </c>
      <c r="S4" s="56">
        <f t="shared" si="4"/>
        <v>2.5064567864831182</v>
      </c>
      <c r="T4" s="56">
        <f t="shared" si="5"/>
        <v>0.48863997535162829</v>
      </c>
      <c r="U4" s="131">
        <f t="shared" ref="U4:U45" si="9">(R4+S4)/2</f>
        <v>1.8090563652040363</v>
      </c>
      <c r="V4">
        <f t="shared" si="6"/>
        <v>1.0369985528685195E-3</v>
      </c>
      <c r="W4" s="190" t="s">
        <v>3</v>
      </c>
      <c r="X4" s="190" t="s">
        <v>722</v>
      </c>
      <c r="Y4" s="190" t="s">
        <v>716</v>
      </c>
    </row>
    <row r="5" spans="1:25" x14ac:dyDescent="0.25">
      <c r="A5" s="9" t="s">
        <v>12</v>
      </c>
      <c r="B5" s="9" t="s">
        <v>13</v>
      </c>
      <c r="C5" s="10">
        <v>3500</v>
      </c>
      <c r="D5" s="123">
        <v>3500</v>
      </c>
      <c r="E5" s="124">
        <f>VLOOKUP('Orçamento Distribuído'!A5,[5]Planilha1!$D$45:$F$84,2,FALSE)</f>
        <v>5329.4</v>
      </c>
      <c r="F5" s="5">
        <f>VLOOKUP('Orçamento Distribuído'!A5,[5]Planilha1!$D$45:$F$84,3,FALSE)</f>
        <v>5329.4</v>
      </c>
      <c r="G5" s="11">
        <f>VLOOKUP($A5,'[5]Custeio (2024)'!$B$42:$C$162,2,FALSE)</f>
        <v>7200</v>
      </c>
      <c r="H5" s="132">
        <f>VLOOKUP(A5,'[5]Custeio (2024)'!$B$168:$C$288,2,FALSE)</f>
        <v>2306.4730552301512</v>
      </c>
      <c r="I5" s="133">
        <v>5400</v>
      </c>
      <c r="J5" s="13"/>
      <c r="K5" s="8">
        <f t="shared" si="0"/>
        <v>5400</v>
      </c>
      <c r="L5" s="127">
        <f t="shared" si="7"/>
        <v>1.5428571428571429</v>
      </c>
      <c r="M5" s="128">
        <f t="shared" si="8"/>
        <v>1.0132472698615229</v>
      </c>
      <c r="N5" s="134">
        <f>K5/F5</f>
        <v>1.0132472698615229</v>
      </c>
      <c r="O5" s="135">
        <f t="shared" si="1"/>
        <v>0.75</v>
      </c>
      <c r="Q5" s="15">
        <f t="shared" si="2"/>
        <v>7461.16</v>
      </c>
      <c r="R5" s="56">
        <f t="shared" si="3"/>
        <v>0.65899230149432897</v>
      </c>
      <c r="S5" s="56">
        <f t="shared" si="4"/>
        <v>0.43278287522613268</v>
      </c>
      <c r="T5" s="56">
        <f t="shared" si="5"/>
        <v>0.32034347989307654</v>
      </c>
      <c r="U5" s="131">
        <f t="shared" si="9"/>
        <v>0.54588758836023077</v>
      </c>
      <c r="V5">
        <f t="shared" si="6"/>
        <v>9.3329869758166747E-5</v>
      </c>
      <c r="W5" s="188" t="s">
        <v>717</v>
      </c>
      <c r="X5" s="28" t="s">
        <v>74</v>
      </c>
      <c r="Y5" s="113">
        <v>1384549</v>
      </c>
    </row>
    <row r="6" spans="1:25" x14ac:dyDescent="0.25">
      <c r="A6" s="9" t="s">
        <v>14</v>
      </c>
      <c r="B6" s="9" t="s">
        <v>15</v>
      </c>
      <c r="C6" s="10">
        <v>110000</v>
      </c>
      <c r="D6" s="123">
        <v>110000</v>
      </c>
      <c r="E6" s="124">
        <f>VLOOKUP('Orçamento Distribuído'!A6,[5]Planilha1!$D$45:$F$84,2,FALSE)</f>
        <v>106200</v>
      </c>
      <c r="F6" s="5">
        <f>VLOOKUP('Orçamento Distribuído'!A6,[5]Planilha1!$D$45:$F$84,3,FALSE)</f>
        <v>103700</v>
      </c>
      <c r="G6" s="11">
        <f>VLOOKUP($A6,'[5]Custeio (2024)'!$B$42:$C$162,2,FALSE)</f>
        <v>560700</v>
      </c>
      <c r="H6" s="132">
        <f>VLOOKUP(A6,'[5]Custeio (2024)'!$B$168:$C$288,2,FALSE)</f>
        <v>283592.39450582326</v>
      </c>
      <c r="I6" s="133">
        <v>105000</v>
      </c>
      <c r="J6" s="13">
        <v>23500</v>
      </c>
      <c r="K6" s="8">
        <f t="shared" si="0"/>
        <v>128500</v>
      </c>
      <c r="L6" s="127">
        <f t="shared" si="7"/>
        <v>1.1681818181818182</v>
      </c>
      <c r="M6" s="128">
        <f t="shared" si="8"/>
        <v>1.2099811676082863</v>
      </c>
      <c r="N6" s="134">
        <f>K6/F6</f>
        <v>1.2391513982642237</v>
      </c>
      <c r="O6" s="135">
        <f t="shared" si="1"/>
        <v>0.22917781344747637</v>
      </c>
      <c r="Q6" s="15">
        <f t="shared" si="2"/>
        <v>145180</v>
      </c>
      <c r="R6" s="56">
        <f t="shared" si="3"/>
        <v>2.5781126773256662</v>
      </c>
      <c r="S6" s="56">
        <f t="shared" si="4"/>
        <v>2.7347386162567333</v>
      </c>
      <c r="T6" s="56">
        <f t="shared" si="5"/>
        <v>0.50578276173679915</v>
      </c>
      <c r="U6" s="131">
        <f t="shared" si="9"/>
        <v>2.6564256467911997</v>
      </c>
      <c r="V6">
        <f t="shared" si="6"/>
        <v>1.8147474675199091E-3</v>
      </c>
      <c r="W6" s="188" t="s">
        <v>418</v>
      </c>
      <c r="X6" s="28" t="s">
        <v>34</v>
      </c>
      <c r="Y6" s="113">
        <v>100000</v>
      </c>
    </row>
    <row r="7" spans="1:25" x14ac:dyDescent="0.25">
      <c r="A7" s="9" t="s">
        <v>16</v>
      </c>
      <c r="B7" s="9" t="s">
        <v>17</v>
      </c>
      <c r="C7" s="10">
        <v>2340</v>
      </c>
      <c r="D7" s="123">
        <v>2340</v>
      </c>
      <c r="E7" s="124">
        <f>VLOOKUP('Orçamento Distribuído'!A7,[5]Planilha1!$D$45:$F$84,2,FALSE)</f>
        <v>0</v>
      </c>
      <c r="F7" s="5">
        <f>VLOOKUP('Orçamento Distribuído'!A7,[5]Planilha1!$D$45:$F$84,3,FALSE)</f>
        <v>0</v>
      </c>
      <c r="G7" s="11">
        <f>VLOOKUP($A7,'[5]Custeio (2024)'!$B$42:$C$162,2,FALSE)</f>
        <v>3500</v>
      </c>
      <c r="H7" s="132">
        <f>VLOOKUP(A7,'[5]Custeio (2024)'!$B$168:$C$288,2,FALSE)</f>
        <v>1121.2021796257679</v>
      </c>
      <c r="I7" s="133">
        <v>2500</v>
      </c>
      <c r="J7" s="13"/>
      <c r="K7" s="8">
        <f t="shared" si="0"/>
        <v>2500</v>
      </c>
      <c r="L7" s="127">
        <f t="shared" si="7"/>
        <v>1.0683760683760684</v>
      </c>
      <c r="M7" s="136" t="s">
        <v>423</v>
      </c>
      <c r="N7" s="134" t="s">
        <v>423</v>
      </c>
      <c r="O7" s="135">
        <f t="shared" si="1"/>
        <v>0.7142857142857143</v>
      </c>
      <c r="Q7" s="15">
        <f t="shared" si="2"/>
        <v>0</v>
      </c>
      <c r="R7" s="56">
        <f t="shared" si="3"/>
        <v>0.47914623060930256</v>
      </c>
      <c r="S7" s="56" t="e">
        <f t="shared" si="4"/>
        <v>#DIV/0!</v>
      </c>
      <c r="T7" s="56">
        <f t="shared" si="5"/>
        <v>0.32034347989307654</v>
      </c>
      <c r="U7" s="131" t="e">
        <f t="shared" si="9"/>
        <v>#DIV/0!</v>
      </c>
      <c r="V7">
        <f t="shared" si="6"/>
        <v>4.3208273036188314E-5</v>
      </c>
      <c r="W7" s="188" t="s">
        <v>416</v>
      </c>
      <c r="X7" s="28" t="s">
        <v>38</v>
      </c>
      <c r="Y7" s="113">
        <v>100000</v>
      </c>
    </row>
    <row r="8" spans="1:25" x14ac:dyDescent="0.25">
      <c r="A8" s="9" t="s">
        <v>18</v>
      </c>
      <c r="B8" s="9" t="s">
        <v>19</v>
      </c>
      <c r="C8" s="10">
        <v>8000</v>
      </c>
      <c r="D8" s="123">
        <v>8000</v>
      </c>
      <c r="E8" s="124">
        <f>VLOOKUP('Orçamento Distribuído'!A8,[5]Planilha1!$D$45:$F$84,2,FALSE)</f>
        <v>3100</v>
      </c>
      <c r="F8" s="5">
        <f>VLOOKUP('Orçamento Distribuído'!A8,[5]Planilha1!$D$45:$F$84,3,FALSE)</f>
        <v>3100</v>
      </c>
      <c r="G8" s="11">
        <f>VLOOKUP($A8,'[5]Custeio (2024)'!$B$42:$C$162,2,FALSE)</f>
        <v>12196.48</v>
      </c>
      <c r="H8" s="132">
        <f>VLOOKUP(A8,'[5]Custeio (2024)'!$B$168:$C$288,2,FALSE)</f>
        <v>3907.0628456463101</v>
      </c>
      <c r="I8" s="133">
        <v>3500</v>
      </c>
      <c r="J8" s="13"/>
      <c r="K8" s="8">
        <f t="shared" si="0"/>
        <v>3500</v>
      </c>
      <c r="L8" s="127">
        <f t="shared" si="7"/>
        <v>0.4375</v>
      </c>
      <c r="M8" s="128">
        <f t="shared" si="8"/>
        <v>1.1290322580645162</v>
      </c>
      <c r="N8" s="134">
        <f t="shared" ref="N8:N43" si="10">K8/F8</f>
        <v>1.1290322580645162</v>
      </c>
      <c r="O8" s="135">
        <f t="shared" si="1"/>
        <v>0.28696804323870495</v>
      </c>
      <c r="Q8" s="15">
        <f t="shared" si="2"/>
        <v>4340</v>
      </c>
      <c r="R8" s="56">
        <f t="shared" si="3"/>
        <v>0.48838285570578877</v>
      </c>
      <c r="S8" s="56">
        <f t="shared" si="4"/>
        <v>1.2603428534342935</v>
      </c>
      <c r="T8" s="56">
        <f t="shared" si="5"/>
        <v>0.32034347989307654</v>
      </c>
      <c r="U8" s="131">
        <f t="shared" si="9"/>
        <v>0.87436285457004115</v>
      </c>
      <c r="V8">
        <f t="shared" si="6"/>
        <v>6.0491582250663639E-5</v>
      </c>
      <c r="W8" s="188" t="s">
        <v>419</v>
      </c>
      <c r="X8" s="28" t="s">
        <v>42</v>
      </c>
      <c r="Y8" s="113">
        <v>100000</v>
      </c>
    </row>
    <row r="9" spans="1:25" x14ac:dyDescent="0.25">
      <c r="A9" s="9" t="s">
        <v>20</v>
      </c>
      <c r="B9" s="9" t="s">
        <v>21</v>
      </c>
      <c r="C9" s="10">
        <v>55000</v>
      </c>
      <c r="D9" s="123">
        <v>55000</v>
      </c>
      <c r="E9" s="124">
        <f>VLOOKUP('Orçamento Distribuído'!A9,[5]Planilha1!$D$45:$F$84,2,FALSE)</f>
        <v>13803.62</v>
      </c>
      <c r="F9" s="5">
        <f>VLOOKUP('Orçamento Distribuído'!A9,[5]Planilha1!$D$45:$F$84,3,FALSE)</f>
        <v>36548.14</v>
      </c>
      <c r="G9" s="11">
        <f>VLOOKUP($A9,'[5]Custeio (2024)'!$B$42:$C$162,2,FALSE)</f>
        <v>404022.8</v>
      </c>
      <c r="H9" s="132">
        <f>VLOOKUP(A9,'[5]Custeio (2024)'!$B$168:$C$288,2,FALSE)</f>
        <v>136982.33171186238</v>
      </c>
      <c r="I9" s="133">
        <v>40000</v>
      </c>
      <c r="J9" s="13"/>
      <c r="K9" s="8">
        <f t="shared" si="0"/>
        <v>40000</v>
      </c>
      <c r="L9" s="127">
        <f t="shared" si="7"/>
        <v>0.72727272727272729</v>
      </c>
      <c r="M9" s="128">
        <f t="shared" si="8"/>
        <v>2.8977905795726047</v>
      </c>
      <c r="N9" s="134">
        <f t="shared" si="10"/>
        <v>1.0944469403914947</v>
      </c>
      <c r="O9" s="135">
        <f t="shared" si="1"/>
        <v>9.9004313617944331E-2</v>
      </c>
      <c r="Q9" s="15">
        <f t="shared" si="2"/>
        <v>51167.396000000001</v>
      </c>
      <c r="R9" s="56">
        <f t="shared" si="3"/>
        <v>2.4905878493065887</v>
      </c>
      <c r="S9" s="56">
        <f t="shared" si="4"/>
        <v>3.747997345743515</v>
      </c>
      <c r="T9" s="56">
        <f t="shared" si="5"/>
        <v>0.33904604322296261</v>
      </c>
      <c r="U9" s="131">
        <f t="shared" si="9"/>
        <v>3.1192925975250518</v>
      </c>
      <c r="V9">
        <f t="shared" si="6"/>
        <v>6.9133236857901303E-4</v>
      </c>
      <c r="W9" s="188" t="s">
        <v>718</v>
      </c>
      <c r="X9" s="28" t="s">
        <v>28</v>
      </c>
      <c r="Y9" s="113">
        <v>500000</v>
      </c>
    </row>
    <row r="10" spans="1:25" x14ac:dyDescent="0.25">
      <c r="A10" s="9" t="s">
        <v>22</v>
      </c>
      <c r="B10" s="9" t="s">
        <v>23</v>
      </c>
      <c r="C10" s="10">
        <v>50000</v>
      </c>
      <c r="D10" s="123">
        <v>50000</v>
      </c>
      <c r="E10" s="124">
        <v>0</v>
      </c>
      <c r="F10" s="5">
        <v>0</v>
      </c>
      <c r="G10" s="11">
        <f>VLOOKUP($A10,'[5]Custeio (2024)'!$B$42:$C$162,2,FALSE)</f>
        <v>299246.87</v>
      </c>
      <c r="H10" s="132">
        <f>VLOOKUP(A10,'[5]Custeio (2024)'!$B$168:$C$288,2,FALSE)</f>
        <v>138040.96850339198</v>
      </c>
      <c r="I10" s="133">
        <v>30000</v>
      </c>
      <c r="J10" s="13"/>
      <c r="K10" s="8">
        <f t="shared" si="0"/>
        <v>30000</v>
      </c>
      <c r="L10" s="127">
        <f t="shared" si="7"/>
        <v>0.6</v>
      </c>
      <c r="M10" s="136" t="s">
        <v>423</v>
      </c>
      <c r="N10" s="134" t="s">
        <v>423</v>
      </c>
      <c r="O10" s="135">
        <f t="shared" si="1"/>
        <v>0.10025167514701157</v>
      </c>
      <c r="Q10" s="15">
        <f t="shared" si="2"/>
        <v>0</v>
      </c>
      <c r="R10" s="56">
        <f t="shared" si="3"/>
        <v>2.7608193700678396</v>
      </c>
      <c r="S10" s="56" t="e">
        <f t="shared" si="4"/>
        <v>#DIV/0!</v>
      </c>
      <c r="T10" s="56">
        <f t="shared" si="5"/>
        <v>0.46129461104603026</v>
      </c>
      <c r="U10" s="131" t="e">
        <f t="shared" si="9"/>
        <v>#DIV/0!</v>
      </c>
      <c r="V10">
        <f t="shared" si="6"/>
        <v>5.1849927643425977E-4</v>
      </c>
      <c r="W10" s="188" t="s">
        <v>719</v>
      </c>
      <c r="X10" s="28" t="s">
        <v>70</v>
      </c>
      <c r="Y10" s="113">
        <v>600000</v>
      </c>
    </row>
    <row r="11" spans="1:25" x14ac:dyDescent="0.25">
      <c r="A11" s="9" t="s">
        <v>24</v>
      </c>
      <c r="B11" s="9" t="s">
        <v>25</v>
      </c>
      <c r="C11" s="10">
        <v>40000</v>
      </c>
      <c r="D11" s="123">
        <v>40000</v>
      </c>
      <c r="E11" s="124">
        <f>VLOOKUP('Orçamento Distribuído'!A11,[5]Planilha1!$D$45:$F$84,2,FALSE)</f>
        <v>26693.41</v>
      </c>
      <c r="F11" s="5">
        <f>VLOOKUP('Orçamento Distribuído'!A11,[5]Planilha1!$D$45:$F$84,3,FALSE)</f>
        <v>15342.380000000001</v>
      </c>
      <c r="G11" s="11">
        <f>VLOOKUP($A11,'[5]Custeio (2024)'!$B$42:$C$162,2,FALSE)</f>
        <v>110800</v>
      </c>
      <c r="H11" s="132">
        <f>VLOOKUP(A11,'[5]Custeio (2024)'!$B$168:$C$288,2,FALSE)</f>
        <v>40455.537388736862</v>
      </c>
      <c r="I11" s="133">
        <v>18000</v>
      </c>
      <c r="J11" s="13">
        <v>27094.13</v>
      </c>
      <c r="K11" s="8">
        <f t="shared" si="0"/>
        <v>45094.130000000005</v>
      </c>
      <c r="L11" s="127">
        <f t="shared" si="7"/>
        <v>1.1273532500000001</v>
      </c>
      <c r="M11" s="128">
        <f t="shared" si="8"/>
        <v>1.6893356824774357</v>
      </c>
      <c r="N11" s="134">
        <f t="shared" si="10"/>
        <v>2.9391874011724388</v>
      </c>
      <c r="O11" s="135">
        <f t="shared" si="1"/>
        <v>0.40698673285198561</v>
      </c>
      <c r="Q11" s="15">
        <f t="shared" si="2"/>
        <v>21479.332000000002</v>
      </c>
      <c r="R11" s="56">
        <f t="shared" si="3"/>
        <v>1.0113884347184217</v>
      </c>
      <c r="S11" s="56">
        <f t="shared" si="4"/>
        <v>2.6368488714747556</v>
      </c>
      <c r="T11" s="56">
        <f t="shared" si="5"/>
        <v>0.36512217859870816</v>
      </c>
      <c r="U11" s="131">
        <f t="shared" si="9"/>
        <v>1.8241186530965887</v>
      </c>
      <c r="V11">
        <f t="shared" si="6"/>
        <v>3.1109956586055585E-4</v>
      </c>
      <c r="W11" s="188" t="s">
        <v>412</v>
      </c>
      <c r="X11" s="28" t="s">
        <v>46</v>
      </c>
      <c r="Y11" s="113">
        <v>230000</v>
      </c>
    </row>
    <row r="12" spans="1:25" x14ac:dyDescent="0.25">
      <c r="A12" s="9" t="s">
        <v>26</v>
      </c>
      <c r="B12" s="9" t="s">
        <v>27</v>
      </c>
      <c r="C12" s="10">
        <v>100000</v>
      </c>
      <c r="D12" s="123">
        <v>100000</v>
      </c>
      <c r="E12" s="124">
        <f>VLOOKUP('Orçamento Distribuído'!A12,[5]Planilha1!$D$45:$F$84,2,FALSE)</f>
        <v>9720</v>
      </c>
      <c r="F12" s="5">
        <f>VLOOKUP('Orçamento Distribuído'!A12,[5]Planilha1!$D$45:$F$84,3,FALSE)</f>
        <v>8808.75</v>
      </c>
      <c r="G12" s="11">
        <f>VLOOKUP($A12,'[5]Custeio (2024)'!$B$42:$C$162,2,FALSE)</f>
        <v>211200</v>
      </c>
      <c r="H12" s="132">
        <f>VLOOKUP(A12,'[5]Custeio (2024)'!$B$168:$C$288,2,FALSE)</f>
        <v>67656.542953417767</v>
      </c>
      <c r="I12" s="133">
        <v>12000</v>
      </c>
      <c r="J12" s="13"/>
      <c r="K12" s="8">
        <f t="shared" si="0"/>
        <v>12000</v>
      </c>
      <c r="L12" s="127">
        <f t="shared" si="7"/>
        <v>0.12</v>
      </c>
      <c r="M12" s="128">
        <f t="shared" si="8"/>
        <v>1.2345679012345678</v>
      </c>
      <c r="N12" s="134">
        <f t="shared" si="10"/>
        <v>1.362281822051937</v>
      </c>
      <c r="O12" s="135">
        <f t="shared" si="1"/>
        <v>5.6818181818181816E-2</v>
      </c>
      <c r="Q12" s="15">
        <f t="shared" si="2"/>
        <v>12332.25</v>
      </c>
      <c r="R12" s="56">
        <f t="shared" si="3"/>
        <v>0.67656542953417764</v>
      </c>
      <c r="S12" s="56">
        <f t="shared" si="4"/>
        <v>7.6806065506930912</v>
      </c>
      <c r="T12" s="56">
        <f t="shared" si="5"/>
        <v>0.32034347989307654</v>
      </c>
      <c r="U12" s="131">
        <f t="shared" si="9"/>
        <v>4.1785859901136346</v>
      </c>
      <c r="V12">
        <f t="shared" si="6"/>
        <v>2.0739971057370389E-4</v>
      </c>
      <c r="W12" s="188" t="s">
        <v>413</v>
      </c>
      <c r="X12" s="28" t="s">
        <v>8</v>
      </c>
      <c r="Y12" s="113">
        <v>76434</v>
      </c>
    </row>
    <row r="13" spans="1:25" ht="15.75" thickBot="1" x14ac:dyDescent="0.3">
      <c r="A13" s="9" t="s">
        <v>28</v>
      </c>
      <c r="B13" s="9" t="s">
        <v>29</v>
      </c>
      <c r="C13" s="10">
        <v>22000000</v>
      </c>
      <c r="D13" s="123">
        <v>25782045</v>
      </c>
      <c r="E13" s="124">
        <f>VLOOKUP('Orçamento Distribuído'!A13,[5]Planilha1!$D$45:$F$84,2,FALSE)</f>
        <v>22745583.450000003</v>
      </c>
      <c r="F13" s="5">
        <f>VLOOKUP('Orçamento Distribuído'!A13,[5]Planilha1!$D$45:$F$84,3,FALSE)</f>
        <v>24340223.929999992</v>
      </c>
      <c r="G13" s="11">
        <f>VLOOKUP($A13,'[5]Custeio (2024)'!$B$42:$C$162,2,FALSE)</f>
        <v>33357634.219999999</v>
      </c>
      <c r="H13" s="132">
        <f>VLOOKUP(A13,'[5]Custeio (2024)'!$B$168:$C$288,2,FALSE)</f>
        <v>19625594.04599794</v>
      </c>
      <c r="I13" s="133">
        <v>22500000</v>
      </c>
      <c r="J13" s="13">
        <f>2267152.66-150161.99</f>
        <v>2116990.67</v>
      </c>
      <c r="K13" s="8">
        <f t="shared" si="0"/>
        <v>24616990.670000002</v>
      </c>
      <c r="L13" s="127">
        <f t="shared" si="7"/>
        <v>0.95481140731854286</v>
      </c>
      <c r="M13" s="128">
        <f t="shared" si="8"/>
        <v>1.082275630524659</v>
      </c>
      <c r="N13" s="134">
        <f t="shared" si="10"/>
        <v>1.0113707557003568</v>
      </c>
      <c r="O13" s="135">
        <f t="shared" si="1"/>
        <v>0.73797171908673809</v>
      </c>
      <c r="Q13" s="15">
        <f t="shared" si="2"/>
        <v>34076313.501999989</v>
      </c>
      <c r="R13" s="56">
        <f t="shared" si="3"/>
        <v>0.89207245663626999</v>
      </c>
      <c r="S13" s="56">
        <f t="shared" si="4"/>
        <v>0.80630293716438894</v>
      </c>
      <c r="T13" s="56">
        <f t="shared" si="5"/>
        <v>0.58833890666716293</v>
      </c>
      <c r="U13" s="131">
        <f t="shared" si="9"/>
        <v>0.84918769690032947</v>
      </c>
      <c r="V13">
        <f t="shared" si="6"/>
        <v>0.38887445732569481</v>
      </c>
      <c r="W13" s="189" t="s">
        <v>720</v>
      </c>
      <c r="X13" s="28" t="s">
        <v>89</v>
      </c>
      <c r="Y13" s="113">
        <v>1199973.666666666</v>
      </c>
    </row>
    <row r="14" spans="1:25" ht="18" thickBot="1" x14ac:dyDescent="0.35">
      <c r="A14" s="9" t="s">
        <v>30</v>
      </c>
      <c r="B14" s="9" t="s">
        <v>31</v>
      </c>
      <c r="C14" s="10">
        <v>250000</v>
      </c>
      <c r="D14" s="123">
        <v>250000</v>
      </c>
      <c r="E14" s="124">
        <f>VLOOKUP('Orçamento Distribuído'!A14,[5]Planilha1!$D$45:$F$84,2,FALSE)</f>
        <v>30000</v>
      </c>
      <c r="F14" s="5">
        <f>VLOOKUP('Orçamento Distribuído'!A14,[5]Planilha1!$D$45:$F$84,3,FALSE)</f>
        <v>57.95</v>
      </c>
      <c r="G14" s="11">
        <f>VLOOKUP($A14,'[5]Custeio (2024)'!$B$42:$C$162,2,FALSE)</f>
        <v>86000</v>
      </c>
      <c r="H14" s="132">
        <f>VLOOKUP(A14,'[5]Custeio (2024)'!$B$168:$C$288,2,FALSE)</f>
        <v>39671.336549958607</v>
      </c>
      <c r="I14" s="133">
        <v>20000</v>
      </c>
      <c r="J14" s="13"/>
      <c r="K14" s="8">
        <f t="shared" si="0"/>
        <v>20000</v>
      </c>
      <c r="L14" s="127">
        <f t="shared" si="7"/>
        <v>0.08</v>
      </c>
      <c r="M14" s="128">
        <f t="shared" si="8"/>
        <v>0.66666666666666663</v>
      </c>
      <c r="N14" s="134">
        <f t="shared" si="10"/>
        <v>345.12510785159617</v>
      </c>
      <c r="O14" s="135">
        <f t="shared" si="1"/>
        <v>0.23255813953488372</v>
      </c>
      <c r="Q14" s="15">
        <f t="shared" si="2"/>
        <v>81.13000000000001</v>
      </c>
      <c r="R14" s="56">
        <f t="shared" si="3"/>
        <v>0.15868534619983443</v>
      </c>
      <c r="S14" s="56">
        <f t="shared" si="4"/>
        <v>684.5787152710717</v>
      </c>
      <c r="T14" s="56">
        <f t="shared" si="5"/>
        <v>0.46129461104603031</v>
      </c>
      <c r="U14" s="131">
        <f t="shared" si="9"/>
        <v>342.36870030863577</v>
      </c>
      <c r="V14">
        <f t="shared" si="6"/>
        <v>3.4566618428950651E-4</v>
      </c>
      <c r="W14" s="187" t="s">
        <v>91</v>
      </c>
      <c r="X14" s="192"/>
      <c r="Y14" s="191">
        <f>SUM(Y5:Y13)</f>
        <v>4290956.666666666</v>
      </c>
    </row>
    <row r="15" spans="1:25" x14ac:dyDescent="0.25">
      <c r="A15" s="9" t="s">
        <v>32</v>
      </c>
      <c r="B15" s="9" t="s">
        <v>33</v>
      </c>
      <c r="C15" s="10">
        <v>300000</v>
      </c>
      <c r="D15" s="123">
        <v>300000</v>
      </c>
      <c r="E15" s="124">
        <f>VLOOKUP('Orçamento Distribuído'!A15,[5]Planilha1!$D$45:$F$84,2,FALSE)</f>
        <v>665639.55000000005</v>
      </c>
      <c r="F15" s="5">
        <f>VLOOKUP('Orçamento Distribuído'!A15,[5]Planilha1!$D$45:$F$84,3,FALSE)</f>
        <v>565290.16</v>
      </c>
      <c r="G15" s="11">
        <f>VLOOKUP($A15,'[5]Custeio (2024)'!$B$42:$C$162,2,FALSE)</f>
        <v>1325744.8999999999</v>
      </c>
      <c r="H15" s="132">
        <f>VLOOKUP(A15,'[5]Custeio (2024)'!$B$168:$C$288,2,FALSE)</f>
        <v>611558.97799175826</v>
      </c>
      <c r="I15" s="133">
        <f>400000-150000</f>
        <v>250000</v>
      </c>
      <c r="J15" s="13">
        <v>150161.99</v>
      </c>
      <c r="K15" s="8">
        <f t="shared" si="0"/>
        <v>400161.99</v>
      </c>
      <c r="L15" s="127">
        <f t="shared" si="7"/>
        <v>1.3338733</v>
      </c>
      <c r="M15" s="128">
        <f t="shared" si="8"/>
        <v>0.6011691913438737</v>
      </c>
      <c r="N15" s="134">
        <f t="shared" si="10"/>
        <v>0.70788776864610548</v>
      </c>
      <c r="O15" s="135">
        <f t="shared" si="1"/>
        <v>0.30183935838636833</v>
      </c>
      <c r="Q15" s="15">
        <f t="shared" si="2"/>
        <v>791406.22400000005</v>
      </c>
      <c r="R15" s="56">
        <f t="shared" si="3"/>
        <v>2.0385299266391943</v>
      </c>
      <c r="S15" s="56">
        <f t="shared" si="4"/>
        <v>1.0818496787415479</v>
      </c>
      <c r="T15" s="56">
        <f t="shared" si="5"/>
        <v>0.46129461104603026</v>
      </c>
      <c r="U15" s="131">
        <f t="shared" si="9"/>
        <v>1.5601898026903711</v>
      </c>
      <c r="V15">
        <f t="shared" si="6"/>
        <v>4.3208273036188308E-3</v>
      </c>
    </row>
    <row r="16" spans="1:25" x14ac:dyDescent="0.25">
      <c r="A16" s="9" t="s">
        <v>34</v>
      </c>
      <c r="B16" s="9" t="s">
        <v>35</v>
      </c>
      <c r="C16" s="10">
        <v>150000</v>
      </c>
      <c r="D16" s="123">
        <v>150000</v>
      </c>
      <c r="E16" s="124">
        <f>VLOOKUP('Orçamento Distribuído'!A16,[5]Planilha1!$D$45:$F$84,2,FALSE)</f>
        <v>94599.73</v>
      </c>
      <c r="F16" s="5">
        <f>VLOOKUP('Orçamento Distribuído'!A16,[5]Planilha1!$D$45:$F$84,3,FALSE)</f>
        <v>62023.399999999994</v>
      </c>
      <c r="G16" s="11">
        <f>VLOOKUP($A16,'[5]Custeio (2024)'!$B$42:$C$162,2,FALSE)</f>
        <v>270578.66000000003</v>
      </c>
      <c r="H16" s="132">
        <f>VLOOKUP(A16,'[5]Custeio (2024)'!$B$168:$C$288,2,FALSE)</f>
        <v>153713.03031656222</v>
      </c>
      <c r="I16" s="133">
        <v>110000</v>
      </c>
      <c r="J16" s="13"/>
      <c r="K16" s="8">
        <f t="shared" si="0"/>
        <v>110000</v>
      </c>
      <c r="L16" s="127">
        <f t="shared" si="7"/>
        <v>0.73333333333333328</v>
      </c>
      <c r="M16" s="128">
        <f t="shared" si="8"/>
        <v>1.1627940164311252</v>
      </c>
      <c r="N16" s="134">
        <f t="shared" si="10"/>
        <v>1.7735241860330135</v>
      </c>
      <c r="O16" s="135">
        <f t="shared" si="1"/>
        <v>0.40653612520662191</v>
      </c>
      <c r="Q16" s="15">
        <f t="shared" si="2"/>
        <v>86832.76</v>
      </c>
      <c r="R16" s="56">
        <f t="shared" si="3"/>
        <v>1.024753535443748</v>
      </c>
      <c r="S16" s="56">
        <f t="shared" si="4"/>
        <v>2.4783070634077178</v>
      </c>
      <c r="T16" s="56">
        <f t="shared" si="5"/>
        <v>0.56808999762421097</v>
      </c>
      <c r="U16" s="131">
        <f t="shared" si="9"/>
        <v>1.7515302994257329</v>
      </c>
      <c r="V16" s="137">
        <f t="shared" si="6"/>
        <v>1.9011640135922856E-3</v>
      </c>
    </row>
    <row r="17" spans="1:22" x14ac:dyDescent="0.25">
      <c r="A17" s="9" t="s">
        <v>36</v>
      </c>
      <c r="B17" s="9" t="s">
        <v>37</v>
      </c>
      <c r="C17" s="10">
        <v>84500</v>
      </c>
      <c r="D17" s="123">
        <v>84500</v>
      </c>
      <c r="E17" s="124">
        <f>VLOOKUP('Orçamento Distribuído'!A17,[5]Planilha1!$D$45:$F$84,2,FALSE)</f>
        <v>25892.2</v>
      </c>
      <c r="F17" s="5">
        <f>VLOOKUP('Orçamento Distribuído'!A17,[5]Planilha1!$D$45:$F$84,3,FALSE)</f>
        <v>26660.2</v>
      </c>
      <c r="G17" s="11">
        <f>VLOOKUP($A17,'[5]Custeio (2024)'!$B$42:$C$162,2,FALSE)</f>
        <v>172635.28</v>
      </c>
      <c r="H17" s="132">
        <f>VLOOKUP(A17,'[5]Custeio (2024)'!$B$168:$C$288,2,FALSE)</f>
        <v>108393.06924113068</v>
      </c>
      <c r="I17" s="133">
        <v>60000</v>
      </c>
      <c r="J17" s="13"/>
      <c r="K17" s="8">
        <f t="shared" si="0"/>
        <v>60000</v>
      </c>
      <c r="L17" s="127">
        <f t="shared" si="7"/>
        <v>0.7100591715976331</v>
      </c>
      <c r="M17" s="128">
        <f t="shared" si="8"/>
        <v>2.3173001907910491</v>
      </c>
      <c r="N17" s="134">
        <f t="shared" si="10"/>
        <v>2.2505457573461563</v>
      </c>
      <c r="O17" s="135">
        <f t="shared" si="1"/>
        <v>0.34755352440126952</v>
      </c>
      <c r="Q17" s="15">
        <f t="shared" si="2"/>
        <v>37324.28</v>
      </c>
      <c r="R17" s="56">
        <f t="shared" si="3"/>
        <v>1.2827582158713691</v>
      </c>
      <c r="S17" s="56">
        <f t="shared" si="4"/>
        <v>4.0657260351059135</v>
      </c>
      <c r="T17" s="56">
        <f t="shared" si="5"/>
        <v>0.62787322059043016</v>
      </c>
      <c r="U17" s="131">
        <f t="shared" si="9"/>
        <v>2.6742421254886413</v>
      </c>
      <c r="V17" s="137">
        <f t="shared" si="6"/>
        <v>1.0369985528685195E-3</v>
      </c>
    </row>
    <row r="18" spans="1:22" x14ac:dyDescent="0.25">
      <c r="A18" s="9" t="s">
        <v>38</v>
      </c>
      <c r="B18" s="9" t="s">
        <v>39</v>
      </c>
      <c r="C18" s="10">
        <v>150000</v>
      </c>
      <c r="D18" s="123">
        <v>150000</v>
      </c>
      <c r="E18" s="124">
        <f>VLOOKUP('Orçamento Distribuído'!A18,[5]Planilha1!$D$45:$F$84,2,FALSE)</f>
        <v>95340.07</v>
      </c>
      <c r="F18" s="5">
        <f>VLOOKUP('Orçamento Distribuído'!A18,[5]Planilha1!$D$45:$F$84,3,FALSE)</f>
        <v>100696.92</v>
      </c>
      <c r="G18" s="11">
        <f>VLOOKUP($A18,'[5]Custeio (2024)'!$B$42:$C$162,2,FALSE)</f>
        <v>241283.62</v>
      </c>
      <c r="H18" s="132">
        <f>VLOOKUP(A18,'[5]Custeio (2024)'!$B$168:$C$288,2,FALSE)</f>
        <v>117960.31434872966</v>
      </c>
      <c r="I18" s="133">
        <v>110000</v>
      </c>
      <c r="J18" s="13"/>
      <c r="K18" s="8">
        <f t="shared" si="0"/>
        <v>110000</v>
      </c>
      <c r="L18" s="127">
        <f t="shared" si="7"/>
        <v>0.73333333333333328</v>
      </c>
      <c r="M18" s="128">
        <f t="shared" si="8"/>
        <v>1.1537646238354975</v>
      </c>
      <c r="N18" s="134">
        <f t="shared" si="10"/>
        <v>1.0923869369589458</v>
      </c>
      <c r="O18" s="135">
        <f t="shared" si="1"/>
        <v>0.45589501682708505</v>
      </c>
      <c r="Q18" s="15">
        <f t="shared" si="2"/>
        <v>140975.68799999999</v>
      </c>
      <c r="R18" s="56">
        <f t="shared" si="3"/>
        <v>0.78640209565819774</v>
      </c>
      <c r="S18" s="56">
        <f t="shared" si="4"/>
        <v>1.171439149764756</v>
      </c>
      <c r="T18" s="56">
        <f t="shared" si="5"/>
        <v>0.48888654086311234</v>
      </c>
      <c r="U18" s="131">
        <f t="shared" si="9"/>
        <v>0.97892062271147684</v>
      </c>
      <c r="V18" s="137">
        <f t="shared" si="6"/>
        <v>1.9011640135922856E-3</v>
      </c>
    </row>
    <row r="19" spans="1:22" x14ac:dyDescent="0.25">
      <c r="A19" s="9" t="s">
        <v>40</v>
      </c>
      <c r="B19" s="9" t="s">
        <v>41</v>
      </c>
      <c r="C19" s="10">
        <v>100000</v>
      </c>
      <c r="D19" s="123">
        <v>100000</v>
      </c>
      <c r="E19" s="124">
        <f>VLOOKUP('Orçamento Distribuído'!A19,[5]Planilha1!$D$45:$F$84,2,FALSE)</f>
        <v>39864.770000000004</v>
      </c>
      <c r="F19" s="5">
        <f>VLOOKUP('Orçamento Distribuído'!A19,[5]Planilha1!$D$45:$F$84,3,FALSE)</f>
        <v>44390.06</v>
      </c>
      <c r="G19" s="11">
        <f>VLOOKUP($A19,'[5]Custeio (2024)'!$B$42:$C$162,2,FALSE)</f>
        <v>183439.46</v>
      </c>
      <c r="H19" s="132">
        <f>VLOOKUP(A19,'[5]Custeio (2024)'!$B$168:$C$288,2,FALSE)</f>
        <v>115176.72453356939</v>
      </c>
      <c r="I19" s="133">
        <v>60000</v>
      </c>
      <c r="J19" s="13"/>
      <c r="K19" s="8">
        <f t="shared" si="0"/>
        <v>60000</v>
      </c>
      <c r="L19" s="127">
        <f t="shared" si="7"/>
        <v>0.6</v>
      </c>
      <c r="M19" s="128">
        <f t="shared" si="8"/>
        <v>1.5050883273627313</v>
      </c>
      <c r="N19" s="134">
        <f t="shared" si="10"/>
        <v>1.3516539513575787</v>
      </c>
      <c r="O19" s="135">
        <f t="shared" si="1"/>
        <v>0.32708338762009004</v>
      </c>
      <c r="Q19" s="15">
        <f t="shared" si="2"/>
        <v>62146.084000000003</v>
      </c>
      <c r="R19" s="56">
        <f t="shared" si="3"/>
        <v>1.151767245335694</v>
      </c>
      <c r="S19" s="56">
        <f t="shared" si="4"/>
        <v>2.5946512470037075</v>
      </c>
      <c r="T19" s="56">
        <f t="shared" si="5"/>
        <v>0.62787322059043016</v>
      </c>
      <c r="U19" s="131">
        <f t="shared" si="9"/>
        <v>1.8732092461697007</v>
      </c>
      <c r="V19" s="137">
        <f t="shared" si="6"/>
        <v>1.0369985528685195E-3</v>
      </c>
    </row>
    <row r="20" spans="1:22" x14ac:dyDescent="0.25">
      <c r="A20" s="9" t="s">
        <v>42</v>
      </c>
      <c r="B20" s="9" t="s">
        <v>43</v>
      </c>
      <c r="C20" s="10">
        <v>150000</v>
      </c>
      <c r="D20" s="123">
        <v>150000</v>
      </c>
      <c r="E20" s="124">
        <f>VLOOKUP('Orçamento Distribuído'!A20,[5]Planilha1!$D$45:$F$84,2,FALSE)</f>
        <v>173218.9</v>
      </c>
      <c r="F20" s="5">
        <f>VLOOKUP('Orçamento Distribuído'!A20,[5]Planilha1!$D$45:$F$84,3,FALSE)</f>
        <v>131297.61000000002</v>
      </c>
      <c r="G20" s="11">
        <f>VLOOKUP($A20,'[5]Custeio (2024)'!$B$42:$C$162,2,FALSE)</f>
        <v>188530</v>
      </c>
      <c r="H20" s="132">
        <f>VLOOKUP(A20,'[5]Custeio (2024)'!$B$168:$C$288,2,FALSE)</f>
        <v>86021.834655687853</v>
      </c>
      <c r="I20" s="133">
        <v>110000</v>
      </c>
      <c r="J20" s="13"/>
      <c r="K20" s="8">
        <f t="shared" si="0"/>
        <v>110000</v>
      </c>
      <c r="L20" s="127">
        <f t="shared" si="7"/>
        <v>0.73333333333333328</v>
      </c>
      <c r="M20" s="128">
        <f t="shared" si="8"/>
        <v>0.6350346295929602</v>
      </c>
      <c r="N20" s="134">
        <f t="shared" si="10"/>
        <v>0.83779133527259164</v>
      </c>
      <c r="O20" s="135">
        <f t="shared" si="1"/>
        <v>0.58346151806078606</v>
      </c>
      <c r="Q20" s="15">
        <f t="shared" si="2"/>
        <v>183816.65400000004</v>
      </c>
      <c r="R20" s="56">
        <f t="shared" si="3"/>
        <v>0.57347889770458571</v>
      </c>
      <c r="S20" s="56">
        <f t="shared" si="4"/>
        <v>0.65516679744351658</v>
      </c>
      <c r="T20" s="56">
        <f t="shared" si="5"/>
        <v>0.4562766384961961</v>
      </c>
      <c r="U20" s="131">
        <f t="shared" si="9"/>
        <v>0.6143228475740512</v>
      </c>
      <c r="V20" s="137">
        <f t="shared" si="6"/>
        <v>1.9011640135922856E-3</v>
      </c>
    </row>
    <row r="21" spans="1:22" x14ac:dyDescent="0.25">
      <c r="A21" s="9" t="s">
        <v>44</v>
      </c>
      <c r="B21" s="9" t="s">
        <v>45</v>
      </c>
      <c r="C21" s="10">
        <v>350000</v>
      </c>
      <c r="D21" s="123">
        <v>350000</v>
      </c>
      <c r="E21" s="124">
        <f>VLOOKUP('Orçamento Distribuído'!A21,[5]Planilha1!$D$45:$F$84,2,FALSE)</f>
        <v>140460.76</v>
      </c>
      <c r="F21" s="5">
        <f>VLOOKUP('Orçamento Distribuído'!A21,[5]Planilha1!$D$45:$F$84,3,FALSE)</f>
        <v>118260.28</v>
      </c>
      <c r="G21" s="11">
        <f>VLOOKUP($A21,'[5]Custeio (2024)'!$B$42:$C$162,2,FALSE)</f>
        <v>561396.6</v>
      </c>
      <c r="H21" s="132">
        <f>VLOOKUP(A21,'[5]Custeio (2024)'!$B$168:$C$288,2,FALSE)</f>
        <v>293149.55776342307</v>
      </c>
      <c r="I21" s="133">
        <v>150000</v>
      </c>
      <c r="J21" s="13"/>
      <c r="K21" s="8">
        <f t="shared" si="0"/>
        <v>150000</v>
      </c>
      <c r="L21" s="127">
        <f t="shared" si="7"/>
        <v>0.42857142857142855</v>
      </c>
      <c r="M21" s="128">
        <f t="shared" si="8"/>
        <v>1.0679139141778813</v>
      </c>
      <c r="N21" s="134">
        <f t="shared" si="10"/>
        <v>1.2683886762317831</v>
      </c>
      <c r="O21" s="135">
        <f t="shared" si="1"/>
        <v>0.26719078811663627</v>
      </c>
      <c r="Q21" s="15">
        <f t="shared" si="2"/>
        <v>165564.39199999999</v>
      </c>
      <c r="R21" s="56">
        <f t="shared" si="3"/>
        <v>0.83757016503835169</v>
      </c>
      <c r="S21" s="56">
        <f t="shared" si="4"/>
        <v>2.4788505300632053</v>
      </c>
      <c r="T21" s="56">
        <f t="shared" si="5"/>
        <v>0.52217907583234935</v>
      </c>
      <c r="U21" s="131">
        <f t="shared" si="9"/>
        <v>1.6582103475507786</v>
      </c>
      <c r="V21" s="137">
        <f t="shared" si="6"/>
        <v>2.5924963821712986E-3</v>
      </c>
    </row>
    <row r="22" spans="1:22" x14ac:dyDescent="0.25">
      <c r="A22" s="9" t="s">
        <v>46</v>
      </c>
      <c r="B22" s="9" t="s">
        <v>47</v>
      </c>
      <c r="C22" s="10">
        <v>1150000</v>
      </c>
      <c r="D22" s="123">
        <v>1150000</v>
      </c>
      <c r="E22" s="124">
        <f>VLOOKUP('Orçamento Distribuído'!A22,[5]Planilha1!$D$45:$F$84,2,FALSE)</f>
        <v>1064977.9500000004</v>
      </c>
      <c r="F22" s="5">
        <f>VLOOKUP('Orçamento Distribuído'!A22,[5]Planilha1!$D$45:$F$84,3,FALSE)</f>
        <v>1030996.6200000003</v>
      </c>
      <c r="G22" s="11">
        <f>VLOOKUP($A22,'[5]Custeio (2024)'!$B$42:$C$162,2,FALSE)</f>
        <v>2065954.92</v>
      </c>
      <c r="H22" s="132">
        <f>VLOOKUP(A22,'[5]Custeio (2024)'!$B$168:$C$288,2,FALSE)</f>
        <v>1243475.4268836731</v>
      </c>
      <c r="I22" s="133">
        <v>1150000</v>
      </c>
      <c r="J22" s="13"/>
      <c r="K22" s="8">
        <f t="shared" si="0"/>
        <v>1150000</v>
      </c>
      <c r="L22" s="127">
        <f t="shared" si="7"/>
        <v>1</v>
      </c>
      <c r="M22" s="128">
        <f t="shared" si="8"/>
        <v>1.0798345637109197</v>
      </c>
      <c r="N22" s="134">
        <f t="shared" si="10"/>
        <v>1.1154255772438901</v>
      </c>
      <c r="O22" s="135">
        <f t="shared" si="1"/>
        <v>0.55664331727044658</v>
      </c>
      <c r="Q22" s="15">
        <f t="shared" si="2"/>
        <v>1443395.2680000006</v>
      </c>
      <c r="R22" s="56">
        <f t="shared" si="3"/>
        <v>1.0812829798988461</v>
      </c>
      <c r="S22" s="56">
        <f t="shared" si="4"/>
        <v>1.2060906920176642</v>
      </c>
      <c r="T22" s="56">
        <f t="shared" si="5"/>
        <v>0.60188894483896727</v>
      </c>
      <c r="U22" s="131">
        <f t="shared" si="9"/>
        <v>1.1436868359582553</v>
      </c>
      <c r="V22">
        <f t="shared" si="6"/>
        <v>1.9875805596646624E-2</v>
      </c>
    </row>
    <row r="23" spans="1:22" x14ac:dyDescent="0.25">
      <c r="A23" s="9" t="s">
        <v>48</v>
      </c>
      <c r="B23" s="9" t="s">
        <v>49</v>
      </c>
      <c r="C23" s="10">
        <v>1350000</v>
      </c>
      <c r="D23" s="123">
        <v>1350000</v>
      </c>
      <c r="E23" s="124">
        <f>VLOOKUP('Orçamento Distribuído'!A23,[5]Planilha1!$D$45:$F$84,2,FALSE)</f>
        <v>1962401.07</v>
      </c>
      <c r="F23" s="5">
        <f>VLOOKUP('Orçamento Distribuído'!A23,[5]Planilha1!$D$45:$F$84,3,FALSE)</f>
        <v>1860269.32</v>
      </c>
      <c r="G23" s="11">
        <f>VLOOKUP($A23,'[5]Custeio (2024)'!$B$42:$C$162,2,FALSE)</f>
        <v>2770200.91</v>
      </c>
      <c r="H23" s="132">
        <f>VLOOKUP(A23,'[5]Custeio (2024)'!$B$168:$C$288,2,FALSE)</f>
        <v>1085159.6389169598</v>
      </c>
      <c r="I23" s="133">
        <v>1750000</v>
      </c>
      <c r="J23" s="13"/>
      <c r="K23" s="8">
        <f t="shared" si="0"/>
        <v>1750000</v>
      </c>
      <c r="L23" s="127">
        <f t="shared" si="7"/>
        <v>1.2962962962962963</v>
      </c>
      <c r="M23" s="128">
        <f t="shared" si="8"/>
        <v>0.89176469925182011</v>
      </c>
      <c r="N23" s="134">
        <f t="shared" si="10"/>
        <v>0.94072400226436026</v>
      </c>
      <c r="O23" s="135">
        <f t="shared" si="1"/>
        <v>0.63172313375638878</v>
      </c>
      <c r="Q23" s="15">
        <f t="shared" si="2"/>
        <v>2604377.0480000004</v>
      </c>
      <c r="R23" s="56">
        <f t="shared" si="3"/>
        <v>0.80382195475330354</v>
      </c>
      <c r="S23" s="56">
        <f t="shared" si="4"/>
        <v>0.58333469635297741</v>
      </c>
      <c r="T23" s="56">
        <f t="shared" si="5"/>
        <v>0.39172597012718463</v>
      </c>
      <c r="U23" s="131">
        <f t="shared" si="9"/>
        <v>0.69357832555314047</v>
      </c>
      <c r="V23">
        <f t="shared" si="6"/>
        <v>3.0245791125331819E-2</v>
      </c>
    </row>
    <row r="24" spans="1:22" x14ac:dyDescent="0.25">
      <c r="A24" s="9" t="s">
        <v>50</v>
      </c>
      <c r="B24" s="9" t="s">
        <v>51</v>
      </c>
      <c r="C24" s="10">
        <v>140000</v>
      </c>
      <c r="D24" s="123">
        <v>140000</v>
      </c>
      <c r="E24" s="124">
        <f>VLOOKUP('Orçamento Distribuído'!A24,[5]Planilha1!$D$45:$F$84,2,FALSE)</f>
        <v>13186.51</v>
      </c>
      <c r="F24" s="5">
        <f>VLOOKUP('Orçamento Distribuído'!A24,[5]Planilha1!$D$45:$F$84,3,FALSE)</f>
        <v>63043.51</v>
      </c>
      <c r="G24" s="11">
        <f>VLOOKUP($A24,'[5]Custeio (2024)'!$B$42:$C$162,2,FALSE)</f>
        <v>435533.89999999997</v>
      </c>
      <c r="H24" s="132">
        <f>VLOOKUP(A24,'[5]Custeio (2024)'!$B$168:$C$288,2,FALSE)</f>
        <v>177218.20573231482</v>
      </c>
      <c r="I24" s="133">
        <v>60000</v>
      </c>
      <c r="J24" s="13"/>
      <c r="K24" s="8">
        <f t="shared" si="0"/>
        <v>60000</v>
      </c>
      <c r="L24" s="127">
        <f t="shared" si="7"/>
        <v>0.42857142857142855</v>
      </c>
      <c r="M24" s="128">
        <f t="shared" si="8"/>
        <v>4.5501046144885944</v>
      </c>
      <c r="N24" s="134">
        <f t="shared" si="10"/>
        <v>0.95172365878739928</v>
      </c>
      <c r="O24" s="135">
        <f t="shared" si="1"/>
        <v>0.13776195148069992</v>
      </c>
      <c r="Q24" s="15">
        <f t="shared" si="2"/>
        <v>88260.914000000004</v>
      </c>
      <c r="R24" s="56">
        <f t="shared" si="3"/>
        <v>1.2658443266593915</v>
      </c>
      <c r="S24" s="56">
        <f t="shared" si="4"/>
        <v>2.8110459860549453</v>
      </c>
      <c r="T24" s="56">
        <f t="shared" si="5"/>
        <v>0.40689876432653083</v>
      </c>
      <c r="U24" s="131">
        <f t="shared" si="9"/>
        <v>2.0384451563571684</v>
      </c>
      <c r="V24">
        <f t="shared" si="6"/>
        <v>1.0369985528685195E-3</v>
      </c>
    </row>
    <row r="25" spans="1:22" x14ac:dyDescent="0.25">
      <c r="A25" s="9" t="s">
        <v>52</v>
      </c>
      <c r="B25" s="9" t="s">
        <v>53</v>
      </c>
      <c r="C25" s="10">
        <v>400000</v>
      </c>
      <c r="D25" s="123">
        <v>400000</v>
      </c>
      <c r="E25" s="124">
        <f>VLOOKUP('Orçamento Distribuído'!A25,[5]Planilha1!$D$45:$F$84,2,FALSE)</f>
        <v>246805.74</v>
      </c>
      <c r="F25" s="5">
        <f>VLOOKUP('Orçamento Distribuído'!A25,[5]Planilha1!$D$45:$F$84,3,FALSE)</f>
        <v>243448.54</v>
      </c>
      <c r="G25" s="11">
        <f>VLOOKUP($A25,'[5]Custeio (2024)'!$B$42:$C$162,2,FALSE)</f>
        <v>475462.18</v>
      </c>
      <c r="H25" s="132">
        <f>VLOOKUP(A25,'[5]Custeio (2024)'!$B$168:$C$288,2,FALSE)</f>
        <v>219328.14139019765</v>
      </c>
      <c r="I25" s="133">
        <v>250000</v>
      </c>
      <c r="J25" s="13"/>
      <c r="K25" s="8">
        <f t="shared" si="0"/>
        <v>250000</v>
      </c>
      <c r="L25" s="127">
        <f t="shared" si="7"/>
        <v>0.625</v>
      </c>
      <c r="M25" s="128">
        <f t="shared" si="8"/>
        <v>1.012942405634488</v>
      </c>
      <c r="N25" s="134">
        <f t="shared" si="10"/>
        <v>1.0269110671191537</v>
      </c>
      <c r="O25" s="135">
        <f t="shared" si="1"/>
        <v>0.52580417647519306</v>
      </c>
      <c r="Q25" s="15">
        <f t="shared" si="2"/>
        <v>340827.95600000001</v>
      </c>
      <c r="R25" s="56">
        <f t="shared" si="3"/>
        <v>0.54832035347549413</v>
      </c>
      <c r="S25" s="56">
        <f t="shared" si="4"/>
        <v>0.90092198289707404</v>
      </c>
      <c r="T25" s="56">
        <f t="shared" si="5"/>
        <v>0.46129461104603031</v>
      </c>
      <c r="U25" s="131">
        <f t="shared" si="9"/>
        <v>0.72462116818628408</v>
      </c>
      <c r="V25">
        <f t="shared" si="6"/>
        <v>4.3208273036188308E-3</v>
      </c>
    </row>
    <row r="26" spans="1:22" x14ac:dyDescent="0.25">
      <c r="A26" s="9" t="s">
        <v>54</v>
      </c>
      <c r="B26" s="9" t="s">
        <v>55</v>
      </c>
      <c r="C26" s="10">
        <v>250000</v>
      </c>
      <c r="D26" s="123">
        <v>250000</v>
      </c>
      <c r="E26" s="124">
        <f>VLOOKUP('Orçamento Distribuído'!A26,[5]Planilha1!$D$45:$F$84,2,FALSE)</f>
        <v>215623.56000000006</v>
      </c>
      <c r="F26" s="5">
        <f>VLOOKUP('Orçamento Distribuído'!A26,[5]Planilha1!$D$45:$F$84,3,FALSE)</f>
        <v>192477.90999999997</v>
      </c>
      <c r="G26" s="11">
        <f>VLOOKUP($A26,'[5]Custeio (2024)'!$B$42:$C$162,2,FALSE)</f>
        <v>1423000</v>
      </c>
      <c r="H26" s="132">
        <f>VLOOKUP(A26,'[5]Custeio (2024)'!$B$168:$C$288,2,FALSE)</f>
        <v>136107.53773697035</v>
      </c>
      <c r="I26" s="133">
        <v>215000</v>
      </c>
      <c r="J26" s="13">
        <v>52830.14</v>
      </c>
      <c r="K26" s="8">
        <f t="shared" si="0"/>
        <v>267830.14</v>
      </c>
      <c r="L26" s="127">
        <f t="shared" si="7"/>
        <v>1.07132056</v>
      </c>
      <c r="M26" s="128">
        <f t="shared" si="8"/>
        <v>1.2421190893982084</v>
      </c>
      <c r="N26" s="134">
        <f t="shared" si="10"/>
        <v>1.3914850800281449</v>
      </c>
      <c r="O26" s="135">
        <f t="shared" si="1"/>
        <v>0.18821513703443429</v>
      </c>
      <c r="Q26" s="15">
        <f t="shared" si="2"/>
        <v>269469.07399999996</v>
      </c>
      <c r="R26" s="56">
        <f t="shared" si="3"/>
        <v>0.54443015094788139</v>
      </c>
      <c r="S26" s="56">
        <f t="shared" si="4"/>
        <v>0.70713328992906443</v>
      </c>
      <c r="T26" s="56">
        <f t="shared" si="5"/>
        <v>9.5648304804617251E-2</v>
      </c>
      <c r="U26" s="131">
        <f t="shared" si="9"/>
        <v>0.62578172043847291</v>
      </c>
      <c r="V26">
        <f t="shared" si="6"/>
        <v>3.7159114811121949E-3</v>
      </c>
    </row>
    <row r="27" spans="1:22" x14ac:dyDescent="0.25">
      <c r="A27" s="9" t="s">
        <v>56</v>
      </c>
      <c r="B27" s="9" t="s">
        <v>57</v>
      </c>
      <c r="C27" s="10">
        <v>450000</v>
      </c>
      <c r="D27" s="123">
        <v>450000</v>
      </c>
      <c r="E27" s="124">
        <f>VLOOKUP('Orçamento Distribuído'!A27,[5]Planilha1!$D$45:$F$84,2,FALSE)</f>
        <v>437010.24999999994</v>
      </c>
      <c r="F27" s="5">
        <f>VLOOKUP('Orçamento Distribuído'!A27,[5]Planilha1!$D$45:$F$84,3,FALSE)</f>
        <v>441805.28</v>
      </c>
      <c r="G27" s="11">
        <f>VLOOKUP($A27,'[5]Custeio (2024)'!$B$42:$C$162,2,FALSE)</f>
        <v>2367500</v>
      </c>
      <c r="H27" s="132">
        <f>VLOOKUP(A27,'[5]Custeio (2024)'!$B$168:$C$288,2,FALSE)</f>
        <v>766870.256516036</v>
      </c>
      <c r="I27" s="133">
        <v>350000</v>
      </c>
      <c r="J27" s="13">
        <v>120933.51</v>
      </c>
      <c r="K27" s="8">
        <f t="shared" si="0"/>
        <v>470933.51</v>
      </c>
      <c r="L27" s="127">
        <f t="shared" si="7"/>
        <v>1.0465189111111111</v>
      </c>
      <c r="M27" s="128">
        <f t="shared" si="8"/>
        <v>1.0776257765121071</v>
      </c>
      <c r="N27" s="134">
        <f t="shared" si="10"/>
        <v>1.0659300178576407</v>
      </c>
      <c r="O27" s="135">
        <f t="shared" si="1"/>
        <v>0.19891594931362197</v>
      </c>
      <c r="Q27" s="15">
        <f t="shared" si="2"/>
        <v>618527.39199999999</v>
      </c>
      <c r="R27" s="56">
        <f t="shared" si="3"/>
        <v>1.704156125591191</v>
      </c>
      <c r="S27" s="56">
        <f t="shared" si="4"/>
        <v>1.7357652595642044</v>
      </c>
      <c r="T27" s="56">
        <f t="shared" si="5"/>
        <v>0.32391563105217991</v>
      </c>
      <c r="U27" s="131">
        <f t="shared" si="9"/>
        <v>1.7199606925776978</v>
      </c>
      <c r="V27">
        <f t="shared" si="6"/>
        <v>6.0491582250663638E-3</v>
      </c>
    </row>
    <row r="28" spans="1:22" x14ac:dyDescent="0.25">
      <c r="A28" s="9" t="s">
        <v>58</v>
      </c>
      <c r="B28" s="9" t="s">
        <v>59</v>
      </c>
      <c r="C28" s="10">
        <v>10000</v>
      </c>
      <c r="D28" s="123">
        <v>10000</v>
      </c>
      <c r="E28" s="124">
        <f>VLOOKUP('Orçamento Distribuído'!A28,[5]Planilha1!$D$45:$F$84,2,FALSE)</f>
        <v>7565.24</v>
      </c>
      <c r="F28" s="5">
        <f>VLOOKUP('Orçamento Distribuído'!A28,[5]Planilha1!$D$45:$F$84,3,FALSE)</f>
        <v>7565.24</v>
      </c>
      <c r="G28" s="11">
        <f>VLOOKUP($A28,'[5]Custeio (2024)'!$B$42:$C$162,2,FALSE)</f>
        <v>32707.37</v>
      </c>
      <c r="H28" s="132">
        <f>VLOOKUP(A28,'[5]Custeio (2024)'!$B$168:$C$288,2,FALSE)</f>
        <v>10477.592723950414</v>
      </c>
      <c r="I28" s="133">
        <v>8000</v>
      </c>
      <c r="J28" s="13"/>
      <c r="K28" s="8">
        <f t="shared" si="0"/>
        <v>8000</v>
      </c>
      <c r="L28" s="127">
        <f t="shared" si="7"/>
        <v>0.8</v>
      </c>
      <c r="M28" s="128">
        <f t="shared" si="8"/>
        <v>1.0574681041183096</v>
      </c>
      <c r="N28" s="134">
        <f t="shared" si="10"/>
        <v>1.0574681041183096</v>
      </c>
      <c r="O28" s="135">
        <f t="shared" si="1"/>
        <v>0.24459319107589514</v>
      </c>
      <c r="Q28" s="15">
        <f t="shared" si="2"/>
        <v>10591.335999999999</v>
      </c>
      <c r="R28" s="56">
        <f t="shared" si="3"/>
        <v>1.0477592723950415</v>
      </c>
      <c r="S28" s="56">
        <f t="shared" si="4"/>
        <v>1.384965014189955</v>
      </c>
      <c r="T28" s="56">
        <f t="shared" si="5"/>
        <v>0.32034347989307654</v>
      </c>
      <c r="U28" s="131">
        <f t="shared" si="9"/>
        <v>1.2163621432924983</v>
      </c>
      <c r="V28">
        <f t="shared" si="6"/>
        <v>1.3826647371580259E-4</v>
      </c>
    </row>
    <row r="29" spans="1:22" x14ac:dyDescent="0.25">
      <c r="A29" s="14" t="s">
        <v>60</v>
      </c>
      <c r="B29" s="9" t="s">
        <v>61</v>
      </c>
      <c r="C29" s="10">
        <v>5800000</v>
      </c>
      <c r="D29" s="123">
        <v>6600000</v>
      </c>
      <c r="E29" s="124">
        <f>VLOOKUP('Orçamento Distribuído'!A29,[5]Planilha1!$D$45:$F$84,2,FALSE)</f>
        <v>5545723.8500000006</v>
      </c>
      <c r="F29" s="5">
        <f>VLOOKUP('Orçamento Distribuído'!A29,[5]Planilha1!$D$45:$F$84,3,FALSE)</f>
        <v>4511205.0200000005</v>
      </c>
      <c r="G29" s="11">
        <f>VLOOKUP($A29,'[5]Custeio (2024)'!$B$42:$C$162,2,FALSE)</f>
        <v>9507649.4800000004</v>
      </c>
      <c r="H29" s="132">
        <f>VLOOKUP(A29,'[5]Custeio (2024)'!$B$168:$C$288,2,FALSE)</f>
        <v>5882061.8508735616</v>
      </c>
      <c r="I29" s="133">
        <v>5000000</v>
      </c>
      <c r="J29" s="13">
        <v>512519.96</v>
      </c>
      <c r="K29" s="8">
        <f t="shared" si="0"/>
        <v>5512519.96</v>
      </c>
      <c r="L29" s="127">
        <f t="shared" si="7"/>
        <v>0.83523029696969697</v>
      </c>
      <c r="M29" s="128">
        <f t="shared" si="8"/>
        <v>0.99401270404042918</v>
      </c>
      <c r="N29" s="134">
        <f t="shared" si="10"/>
        <v>1.2219617453786216</v>
      </c>
      <c r="O29" s="135">
        <f t="shared" si="1"/>
        <v>0.57979840039285924</v>
      </c>
      <c r="Q29" s="15">
        <f t="shared" si="2"/>
        <v>6315687.0280000009</v>
      </c>
      <c r="R29" s="56">
        <f t="shared" si="3"/>
        <v>1.0141485949782003</v>
      </c>
      <c r="S29" s="56">
        <f t="shared" si="4"/>
        <v>1.3038781932534649</v>
      </c>
      <c r="T29" s="56">
        <f t="shared" si="5"/>
        <v>0.61866625008072562</v>
      </c>
      <c r="U29" s="131">
        <f t="shared" si="9"/>
        <v>1.1590133941158327</v>
      </c>
      <c r="V29">
        <f t="shared" si="6"/>
        <v>8.6416546072376629E-2</v>
      </c>
    </row>
    <row r="30" spans="1:22" x14ac:dyDescent="0.25">
      <c r="A30" s="14" t="s">
        <v>62</v>
      </c>
      <c r="B30" s="9" t="s">
        <v>63</v>
      </c>
      <c r="C30" s="10">
        <v>10000000</v>
      </c>
      <c r="D30" s="123">
        <v>11691432</v>
      </c>
      <c r="E30" s="124">
        <f>VLOOKUP('Orçamento Distribuído'!A30,[5]Planilha1!$D$45:$F$84,2,FALSE)</f>
        <v>8983744.5700000003</v>
      </c>
      <c r="F30" s="5">
        <f>VLOOKUP('Orçamento Distribuído'!A30,[5]Planilha1!$D$45:$F$84,3,FALSE)</f>
        <v>11372293.920000002</v>
      </c>
      <c r="G30" s="11">
        <v>16726164</v>
      </c>
      <c r="H30" s="138">
        <v>0</v>
      </c>
      <c r="I30" s="12">
        <f>'[5]Origem dos recursos'!F18</f>
        <v>10010142</v>
      </c>
      <c r="J30" s="13">
        <v>1622838.04</v>
      </c>
      <c r="K30" s="8">
        <f t="shared" si="0"/>
        <v>11632980.039999999</v>
      </c>
      <c r="L30" s="127">
        <f t="shared" si="7"/>
        <v>0.99500044477015293</v>
      </c>
      <c r="M30" s="128">
        <f t="shared" si="8"/>
        <v>1.2948921186880984</v>
      </c>
      <c r="N30" s="134">
        <f t="shared" si="10"/>
        <v>1.0229229143947414</v>
      </c>
      <c r="O30" s="135">
        <f t="shared" si="1"/>
        <v>0.69549599298440445</v>
      </c>
      <c r="Q30" s="15">
        <f t="shared" si="2"/>
        <v>15921211.488000002</v>
      </c>
      <c r="R30" s="56">
        <f t="shared" si="3"/>
        <v>0</v>
      </c>
      <c r="S30" s="56">
        <f t="shared" si="4"/>
        <v>0</v>
      </c>
      <c r="T30" s="56">
        <f t="shared" si="5"/>
        <v>0</v>
      </c>
      <c r="U30" s="131">
        <f t="shared" si="9"/>
        <v>0</v>
      </c>
      <c r="V30">
        <f t="shared" si="6"/>
        <v>0.17300837946680644</v>
      </c>
    </row>
    <row r="31" spans="1:22" x14ac:dyDescent="0.25">
      <c r="A31" s="9" t="s">
        <v>64</v>
      </c>
      <c r="B31" s="9" t="s">
        <v>65</v>
      </c>
      <c r="C31" s="10">
        <v>500000</v>
      </c>
      <c r="D31" s="123">
        <v>500000</v>
      </c>
      <c r="E31" s="124">
        <f>VLOOKUP('Orçamento Distribuído'!A31,[5]Planilha1!$D$45:$F$84,2,FALSE)</f>
        <v>689428.38</v>
      </c>
      <c r="F31" s="5">
        <f>VLOOKUP('Orçamento Distribuído'!A31,[5]Planilha1!$D$45:$F$84,3,FALSE)</f>
        <v>417037.89999999997</v>
      </c>
      <c r="G31" s="11">
        <f>VLOOKUP($A31,'[5]Custeio (2024)'!$B$42:$C$162,2,FALSE)</f>
        <v>1058910.2799999998</v>
      </c>
      <c r="H31" s="132">
        <f>VLOOKUP(A31,'[5]Custeio (2024)'!$B$168:$C$288,2,FALSE)</f>
        <v>375919.59779963107</v>
      </c>
      <c r="I31" s="133">
        <v>350000</v>
      </c>
      <c r="J31" s="13">
        <v>276454.5</v>
      </c>
      <c r="K31" s="8">
        <f t="shared" si="0"/>
        <v>626454.5</v>
      </c>
      <c r="L31" s="127">
        <f t="shared" si="7"/>
        <v>1.2529090000000001</v>
      </c>
      <c r="M31" s="128">
        <f t="shared" si="8"/>
        <v>0.90865783622078333</v>
      </c>
      <c r="N31" s="134">
        <f t="shared" si="10"/>
        <v>1.5021524422600441</v>
      </c>
      <c r="O31" s="135">
        <f t="shared" si="1"/>
        <v>0.59160300153097023</v>
      </c>
      <c r="Q31" s="15">
        <f t="shared" si="2"/>
        <v>583853.05999999994</v>
      </c>
      <c r="R31" s="56">
        <f t="shared" si="3"/>
        <v>0.75183919559926216</v>
      </c>
      <c r="S31" s="56">
        <f t="shared" si="4"/>
        <v>0.901403919882656</v>
      </c>
      <c r="T31" s="56">
        <f t="shared" si="5"/>
        <v>0.35500608965627489</v>
      </c>
      <c r="U31" s="131">
        <f t="shared" si="9"/>
        <v>0.82662155774095902</v>
      </c>
      <c r="V31">
        <f t="shared" si="6"/>
        <v>6.0491582250663638E-3</v>
      </c>
    </row>
    <row r="32" spans="1:22" x14ac:dyDescent="0.25">
      <c r="A32" s="9" t="s">
        <v>66</v>
      </c>
      <c r="B32" s="9" t="s">
        <v>67</v>
      </c>
      <c r="C32" s="10">
        <v>3800000</v>
      </c>
      <c r="D32" s="123">
        <v>4803485</v>
      </c>
      <c r="E32" s="124">
        <f>VLOOKUP('Orçamento Distribuído'!A32,[5]Planilha1!$D$45:$F$84,2,FALSE)</f>
        <v>3749436.13</v>
      </c>
      <c r="F32" s="5">
        <f>VLOOKUP('Orçamento Distribuído'!A32,[5]Planilha1!$D$45:$F$84,3,FALSE)</f>
        <v>4032435.9400000004</v>
      </c>
      <c r="G32" s="11">
        <f>VLOOKUP($A32,'[5]Custeio (2024)'!$B$42:$C$162,2,FALSE)</f>
        <v>8030859.25</v>
      </c>
      <c r="H32" s="132">
        <f>VLOOKUP(A32,'[5]Custeio (2024)'!$B$168:$C$288,2,FALSE)</f>
        <v>4876806.7945572417</v>
      </c>
      <c r="I32" s="133">
        <v>3500000</v>
      </c>
      <c r="J32" s="13">
        <v>786489.62</v>
      </c>
      <c r="K32" s="8">
        <f t="shared" si="0"/>
        <v>4286489.62</v>
      </c>
      <c r="L32" s="127">
        <f t="shared" si="7"/>
        <v>0.89237077247040431</v>
      </c>
      <c r="M32" s="128">
        <f t="shared" si="8"/>
        <v>1.1432358016990678</v>
      </c>
      <c r="N32" s="134">
        <f t="shared" si="10"/>
        <v>1.0630025334016837</v>
      </c>
      <c r="O32" s="135">
        <f t="shared" si="1"/>
        <v>0.53375230303033894</v>
      </c>
      <c r="Q32" s="15">
        <f t="shared" si="2"/>
        <v>5645410.3160000006</v>
      </c>
      <c r="R32" s="56">
        <f t="shared" si="3"/>
        <v>1.2833702090940109</v>
      </c>
      <c r="S32" s="56">
        <f t="shared" si="4"/>
        <v>1.2093947348751288</v>
      </c>
      <c r="T32" s="56">
        <f t="shared" si="5"/>
        <v>0.60725840694533917</v>
      </c>
      <c r="U32" s="131">
        <f t="shared" si="9"/>
        <v>1.2463824719845698</v>
      </c>
      <c r="V32">
        <f t="shared" si="6"/>
        <v>6.0491582250663638E-2</v>
      </c>
    </row>
    <row r="33" spans="1:24" x14ac:dyDescent="0.25">
      <c r="A33" s="9" t="s">
        <v>68</v>
      </c>
      <c r="B33" s="9" t="s">
        <v>69</v>
      </c>
      <c r="C33" s="10">
        <v>1195000</v>
      </c>
      <c r="D33" s="123">
        <v>1637975</v>
      </c>
      <c r="E33" s="124">
        <f>VLOOKUP('Orçamento Distribuído'!A33,[5]Planilha1!$D$45:$F$84,2,FALSE)</f>
        <v>1564556.07</v>
      </c>
      <c r="F33" s="5">
        <f>VLOOKUP('Orçamento Distribuído'!A33,[5]Planilha1!$D$45:$F$84,3,FALSE)</f>
        <v>1446928.7399999995</v>
      </c>
      <c r="G33" s="11">
        <f>VLOOKUP($A33,'[5]Custeio (2024)'!$B$42:$C$162,2,FALSE)</f>
        <v>2636006.1799999997</v>
      </c>
      <c r="H33" s="132">
        <f>VLOOKUP(A33,'[5]Custeio (2024)'!$B$168:$C$288,2,FALSE)</f>
        <v>445046.63213686127</v>
      </c>
      <c r="I33" s="133">
        <v>1000000</v>
      </c>
      <c r="J33" s="13">
        <v>436028.97</v>
      </c>
      <c r="K33" s="8">
        <f t="shared" si="0"/>
        <v>1436028.97</v>
      </c>
      <c r="L33" s="127">
        <f t="shared" si="7"/>
        <v>0.87670994368045907</v>
      </c>
      <c r="M33" s="128">
        <f t="shared" si="8"/>
        <v>0.91785075494290203</v>
      </c>
      <c r="N33" s="134">
        <f t="shared" si="10"/>
        <v>0.992466961434466</v>
      </c>
      <c r="O33" s="135">
        <f t="shared" si="1"/>
        <v>0.54477450807797423</v>
      </c>
      <c r="Q33" s="15">
        <f t="shared" si="2"/>
        <v>2025700.2359999993</v>
      </c>
      <c r="R33" s="56">
        <f t="shared" si="3"/>
        <v>0.37242395994716426</v>
      </c>
      <c r="S33" s="56">
        <f t="shared" si="4"/>
        <v>0.30758020062332952</v>
      </c>
      <c r="T33" s="56">
        <f t="shared" si="5"/>
        <v>0.16883368313531849</v>
      </c>
      <c r="U33" s="131">
        <f t="shared" si="9"/>
        <v>0.34000208028524692</v>
      </c>
      <c r="V33">
        <f t="shared" si="6"/>
        <v>1.7283309214475323E-2</v>
      </c>
    </row>
    <row r="34" spans="1:24" x14ac:dyDescent="0.25">
      <c r="A34" s="9" t="s">
        <v>70</v>
      </c>
      <c r="B34" s="9" t="s">
        <v>71</v>
      </c>
      <c r="C34" s="10">
        <v>1200000</v>
      </c>
      <c r="D34" s="123">
        <v>1789680</v>
      </c>
      <c r="E34" s="124">
        <f>VLOOKUP('Orçamento Distribuído'!A34,[5]Planilha1!$D$45:$F$84,2,FALSE)</f>
        <v>1337346.8199999998</v>
      </c>
      <c r="F34" s="5">
        <f>VLOOKUP('Orçamento Distribuído'!A34,[5]Planilha1!$D$45:$F$84,3,FALSE)</f>
        <v>931844.92999999982</v>
      </c>
      <c r="G34" s="11">
        <f>VLOOKUP($A34,'[5]Custeio (2024)'!$B$42:$C$162,2,FALSE)</f>
        <v>7426088.4399999995</v>
      </c>
      <c r="H34" s="132">
        <f>VLOOKUP(A34,'[5]Custeio (2024)'!$B$168:$C$288,2,FALSE)</f>
        <v>1590727.8928632047</v>
      </c>
      <c r="I34" s="133">
        <v>1100000</v>
      </c>
      <c r="J34" s="13">
        <f>7757.39+690419.74+303511.12</f>
        <v>1001688.25</v>
      </c>
      <c r="K34" s="8">
        <f t="shared" si="0"/>
        <v>2101688.25</v>
      </c>
      <c r="L34" s="127">
        <f t="shared" si="7"/>
        <v>1.1743374513879576</v>
      </c>
      <c r="M34" s="128">
        <f t="shared" si="8"/>
        <v>1.5715356843634625</v>
      </c>
      <c r="N34" s="134">
        <f t="shared" si="10"/>
        <v>2.2554055748309971</v>
      </c>
      <c r="O34" s="135">
        <f t="shared" si="1"/>
        <v>0.28301416916602196</v>
      </c>
      <c r="Q34" s="15">
        <f t="shared" si="2"/>
        <v>1304582.9019999998</v>
      </c>
      <c r="R34" s="56">
        <f t="shared" si="3"/>
        <v>1.325606577386004</v>
      </c>
      <c r="S34" s="56">
        <f t="shared" si="4"/>
        <v>1.7070736145585994</v>
      </c>
      <c r="T34" s="56">
        <f t="shared" si="5"/>
        <v>0.21420804582596714</v>
      </c>
      <c r="U34" s="131">
        <f t="shared" si="9"/>
        <v>1.5163400959723017</v>
      </c>
      <c r="V34">
        <f t="shared" si="6"/>
        <v>1.9011640135922856E-2</v>
      </c>
    </row>
    <row r="35" spans="1:24" x14ac:dyDescent="0.25">
      <c r="A35" s="9" t="s">
        <v>72</v>
      </c>
      <c r="B35" s="9" t="s">
        <v>73</v>
      </c>
      <c r="C35" s="10">
        <v>105000</v>
      </c>
      <c r="D35" s="123">
        <v>105000</v>
      </c>
      <c r="E35" s="124">
        <f>VLOOKUP('Orçamento Distribuído'!A35,[5]Planilha1!$D$45:$F$84,2,FALSE)</f>
        <v>47862</v>
      </c>
      <c r="F35" s="5">
        <f>VLOOKUP('Orçamento Distribuído'!A35,[5]Planilha1!$D$45:$F$84,3,FALSE)</f>
        <v>183861.63</v>
      </c>
      <c r="G35" s="11">
        <f>VLOOKUP($A35,'[5]Custeio (2024)'!$B$42:$C$162,2,FALSE)</f>
        <v>786963.06</v>
      </c>
      <c r="H35" s="132">
        <f>VLOOKUP(A35,'[5]Custeio (2024)'!$B$168:$C$288,2,FALSE)</f>
        <v>280406.59705007111</v>
      </c>
      <c r="I35" s="133">
        <v>150000</v>
      </c>
      <c r="J35" s="13"/>
      <c r="K35" s="8">
        <f t="shared" si="0"/>
        <v>150000</v>
      </c>
      <c r="L35" s="127">
        <f t="shared" si="7"/>
        <v>1.4285714285714286</v>
      </c>
      <c r="M35" s="128">
        <f t="shared" si="8"/>
        <v>3.134010279553717</v>
      </c>
      <c r="N35" s="134">
        <f t="shared" si="10"/>
        <v>0.81583090501264455</v>
      </c>
      <c r="O35" s="135">
        <f t="shared" si="1"/>
        <v>0.19060615119596591</v>
      </c>
      <c r="Q35" s="15">
        <f t="shared" si="2"/>
        <v>257406.28200000001</v>
      </c>
      <c r="R35" s="56">
        <f t="shared" si="3"/>
        <v>2.6705390195244867</v>
      </c>
      <c r="S35" s="56">
        <f t="shared" si="4"/>
        <v>1.5250957856191698</v>
      </c>
      <c r="T35" s="56">
        <f t="shared" si="5"/>
        <v>0.35631481489114764</v>
      </c>
      <c r="U35" s="131">
        <f t="shared" si="9"/>
        <v>2.0978174025718284</v>
      </c>
      <c r="V35">
        <f t="shared" si="6"/>
        <v>2.5924963821712986E-3</v>
      </c>
    </row>
    <row r="36" spans="1:24" x14ac:dyDescent="0.25">
      <c r="A36" s="9" t="s">
        <v>74</v>
      </c>
      <c r="B36" s="9" t="s">
        <v>75</v>
      </c>
      <c r="C36" s="10">
        <v>1200000</v>
      </c>
      <c r="D36" s="123">
        <v>1200000</v>
      </c>
      <c r="E36" s="124">
        <f>VLOOKUP("S1",[5]Planilha1!$D$45:$F$84,2,FALSE)</f>
        <v>1584038.07</v>
      </c>
      <c r="F36" s="5">
        <f>VLOOKUP("S1",[5]Planilha1!$D$45:$F$84,3,FALSE)</f>
        <v>1584038.07</v>
      </c>
      <c r="G36" s="11">
        <f>VLOOKUP($A36,'[5]Custeio (2024)'!$B$42:$C$162,2,FALSE)</f>
        <v>4216315.76</v>
      </c>
      <c r="H36" s="132">
        <f>VLOOKUP(A36,'[5]Custeio (2024)'!$B$168:$C$288,2,FALSE)</f>
        <v>758259.60137493536</v>
      </c>
      <c r="I36" s="133">
        <v>750000</v>
      </c>
      <c r="J36" s="13"/>
      <c r="K36" s="8">
        <f t="shared" si="0"/>
        <v>750000</v>
      </c>
      <c r="L36" s="127">
        <f t="shared" si="7"/>
        <v>0.625</v>
      </c>
      <c r="M36" s="128">
        <f t="shared" si="8"/>
        <v>0.47347346898045195</v>
      </c>
      <c r="N36" s="134">
        <f t="shared" si="10"/>
        <v>0.47347346898045195</v>
      </c>
      <c r="O36" s="135">
        <f t="shared" si="1"/>
        <v>0.17788041567361171</v>
      </c>
      <c r="Q36" s="15">
        <f t="shared" si="2"/>
        <v>2217653.2980000004</v>
      </c>
      <c r="R36" s="56">
        <f t="shared" si="3"/>
        <v>0.63188300114577944</v>
      </c>
      <c r="S36" s="56">
        <f t="shared" si="4"/>
        <v>0.47868773846763374</v>
      </c>
      <c r="T36" s="56">
        <f t="shared" si="5"/>
        <v>0.17983937744144082</v>
      </c>
      <c r="U36" s="131">
        <f t="shared" si="9"/>
        <v>0.55528536980670662</v>
      </c>
      <c r="V36">
        <f t="shared" si="6"/>
        <v>1.2962481910856494E-2</v>
      </c>
    </row>
    <row r="37" spans="1:24" x14ac:dyDescent="0.25">
      <c r="A37" s="9" t="s">
        <v>76</v>
      </c>
      <c r="B37" s="9" t="s">
        <v>706</v>
      </c>
      <c r="C37" s="10">
        <v>125000</v>
      </c>
      <c r="D37" s="123">
        <v>125000</v>
      </c>
      <c r="E37" s="124">
        <f>VLOOKUP('Orçamento Distribuído'!A37,[5]Planilha1!$D$45:$F$84,2,FALSE)</f>
        <v>160859.9</v>
      </c>
      <c r="F37" s="5">
        <f>VLOOKUP('Orçamento Distribuído'!A37,[5]Planilha1!$D$45:$F$84,3,FALSE)</f>
        <v>137858.09999999998</v>
      </c>
      <c r="G37" s="11">
        <f>VLOOKUP($A37,'[5]Custeio (2024)'!$B$42:$C$162,2,FALSE)</f>
        <v>217856.8</v>
      </c>
      <c r="H37" s="132">
        <f>VLOOKUP(A37,'[5]Custeio (2024)'!$B$168:$C$288,2,FALSE)</f>
        <v>109198.94170073587</v>
      </c>
      <c r="I37" s="133">
        <v>130000</v>
      </c>
      <c r="J37" s="13">
        <v>15400</v>
      </c>
      <c r="K37" s="8">
        <f t="shared" si="0"/>
        <v>145400</v>
      </c>
      <c r="L37" s="127">
        <f t="shared" si="7"/>
        <v>1.1632</v>
      </c>
      <c r="M37" s="128">
        <f t="shared" si="8"/>
        <v>0.9038921446550694</v>
      </c>
      <c r="N37" s="134">
        <f t="shared" si="10"/>
        <v>1.0547077030656888</v>
      </c>
      <c r="O37" s="135">
        <f t="shared" si="1"/>
        <v>0.66741088641713275</v>
      </c>
      <c r="Q37" s="15">
        <f t="shared" si="2"/>
        <v>193001.33999999997</v>
      </c>
      <c r="R37" s="56">
        <f t="shared" si="3"/>
        <v>0.87359153360588693</v>
      </c>
      <c r="S37" s="56">
        <f t="shared" si="4"/>
        <v>0.79211117591738089</v>
      </c>
      <c r="T37" s="56">
        <f t="shared" si="5"/>
        <v>0.50124183271183587</v>
      </c>
      <c r="U37" s="131">
        <f t="shared" si="9"/>
        <v>0.83285135476163386</v>
      </c>
      <c r="V37">
        <f t="shared" si="6"/>
        <v>2.2468301978817921E-3</v>
      </c>
    </row>
    <row r="38" spans="1:24" x14ac:dyDescent="0.25">
      <c r="A38" s="9" t="s">
        <v>77</v>
      </c>
      <c r="B38" s="9" t="s">
        <v>78</v>
      </c>
      <c r="C38" s="10">
        <v>125000</v>
      </c>
      <c r="D38" s="123">
        <v>125000</v>
      </c>
      <c r="E38" s="124">
        <f>VLOOKUP('Orçamento Distribuído'!A38,[5]Planilha1!$D$45:$F$84,2,FALSE)</f>
        <v>67589.17</v>
      </c>
      <c r="F38" s="5">
        <f>VLOOKUP('Orçamento Distribuído'!A38,[5]Planilha1!$D$45:$F$84,3,FALSE)</f>
        <v>99223.17</v>
      </c>
      <c r="G38" s="11">
        <f>VLOOKUP($A38,'[5]Custeio (2024)'!$B$42:$C$162,2,FALSE)</f>
        <v>196032.19</v>
      </c>
      <c r="H38" s="132">
        <f>VLOOKUP(A38,'[5]Custeio (2024)'!$B$168:$C$288,2,FALSE)</f>
        <v>55922.870118517851</v>
      </c>
      <c r="I38" s="133">
        <v>110000</v>
      </c>
      <c r="J38" s="13"/>
      <c r="K38" s="8">
        <f t="shared" si="0"/>
        <v>110000</v>
      </c>
      <c r="L38" s="127">
        <f t="shared" si="7"/>
        <v>0.88</v>
      </c>
      <c r="M38" s="128">
        <f t="shared" si="8"/>
        <v>1.6274796687102386</v>
      </c>
      <c r="N38" s="134">
        <f t="shared" si="10"/>
        <v>1.1086120308391678</v>
      </c>
      <c r="O38" s="135">
        <f t="shared" si="1"/>
        <v>0.561132332399082</v>
      </c>
      <c r="Q38" s="15">
        <f t="shared" si="2"/>
        <v>138912.43799999999</v>
      </c>
      <c r="R38" s="56">
        <f t="shared" si="3"/>
        <v>0.44738296094814278</v>
      </c>
      <c r="S38" s="56">
        <f t="shared" si="4"/>
        <v>0.56360696920404629</v>
      </c>
      <c r="T38" s="56">
        <f t="shared" si="5"/>
        <v>0.28527391403686225</v>
      </c>
      <c r="U38" s="131">
        <f t="shared" si="9"/>
        <v>0.50549496507609448</v>
      </c>
      <c r="V38">
        <f t="shared" si="6"/>
        <v>1.9011640135922856E-3</v>
      </c>
    </row>
    <row r="39" spans="1:24" x14ac:dyDescent="0.25">
      <c r="A39" s="9" t="s">
        <v>79</v>
      </c>
      <c r="B39" s="9" t="s">
        <v>80</v>
      </c>
      <c r="C39" s="10">
        <v>300000</v>
      </c>
      <c r="D39" s="123">
        <v>300000</v>
      </c>
      <c r="E39" s="124">
        <f>VLOOKUP('Orçamento Distribuído'!A39,[5]Planilha1!$D$45:$F$84,2,FALSE)</f>
        <v>72124</v>
      </c>
      <c r="F39" s="5">
        <f>VLOOKUP('Orçamento Distribuído'!A39,[5]Planilha1!$D$45:$F$84,3,FALSE)</f>
        <v>163507.99</v>
      </c>
      <c r="G39" s="11">
        <f>VLOOKUP($A39,'[5]Custeio (2024)'!$B$42:$C$162,2,FALSE)</f>
        <v>160000</v>
      </c>
      <c r="H39" s="132">
        <f>VLOOKUP(A39,'[5]Custeio (2024)'!$B$168:$C$288,2,FALSE)</f>
        <v>100459.71529446883</v>
      </c>
      <c r="I39" s="133">
        <v>160000</v>
      </c>
      <c r="J39" s="13"/>
      <c r="K39" s="8">
        <f t="shared" si="0"/>
        <v>160000</v>
      </c>
      <c r="L39" s="127">
        <f t="shared" si="7"/>
        <v>0.53333333333333333</v>
      </c>
      <c r="M39" s="128">
        <f t="shared" si="8"/>
        <v>2.218401641617215</v>
      </c>
      <c r="N39" s="134">
        <f t="shared" si="10"/>
        <v>0.97854545212133059</v>
      </c>
      <c r="O39" s="135">
        <f t="shared" si="1"/>
        <v>1</v>
      </c>
      <c r="Q39" s="15">
        <f t="shared" si="2"/>
        <v>228911.18599999999</v>
      </c>
      <c r="R39" s="56">
        <f t="shared" si="3"/>
        <v>0.33486571764822942</v>
      </c>
      <c r="S39" s="56">
        <f t="shared" si="4"/>
        <v>0.61440248451753843</v>
      </c>
      <c r="T39" s="56">
        <f t="shared" si="5"/>
        <v>0.62787322059043016</v>
      </c>
      <c r="U39" s="131">
        <f t="shared" si="9"/>
        <v>0.47463410108288395</v>
      </c>
      <c r="V39">
        <f t="shared" si="6"/>
        <v>2.7653294743160521E-3</v>
      </c>
    </row>
    <row r="40" spans="1:24" x14ac:dyDescent="0.25">
      <c r="A40" s="9" t="s">
        <v>81</v>
      </c>
      <c r="B40" s="9" t="s">
        <v>82</v>
      </c>
      <c r="C40" s="10">
        <v>450000</v>
      </c>
      <c r="D40" s="123">
        <v>450000</v>
      </c>
      <c r="E40" s="124">
        <f>VLOOKUP('Orçamento Distribuído'!A40,[5]Planilha1!$D$45:$F$84,2,FALSE)</f>
        <v>473211.60000000015</v>
      </c>
      <c r="F40" s="5">
        <f>VLOOKUP('Orçamento Distribuído'!A40,[5]Planilha1!$D$45:$F$84,3,FALSE)</f>
        <v>315545.63000000012</v>
      </c>
      <c r="G40" s="11">
        <f>VLOOKUP($A40,'[5]Custeio (2024)'!$B$42:$C$162,2,FALSE)</f>
        <v>2380551.2400000002</v>
      </c>
      <c r="H40" s="132">
        <f>VLOOKUP(A40,'[5]Custeio (2024)'!$B$168:$C$288,2,FALSE)</f>
        <v>376540.01957460458</v>
      </c>
      <c r="I40" s="133">
        <v>450000</v>
      </c>
      <c r="J40" s="13"/>
      <c r="K40" s="8">
        <f t="shared" si="0"/>
        <v>450000</v>
      </c>
      <c r="L40" s="127">
        <f t="shared" si="7"/>
        <v>1</v>
      </c>
      <c r="M40" s="128">
        <f t="shared" si="8"/>
        <v>0.95094879330937754</v>
      </c>
      <c r="N40" s="134">
        <f t="shared" si="10"/>
        <v>1.426101194936529</v>
      </c>
      <c r="O40" s="135">
        <f t="shared" si="1"/>
        <v>0.18903184793451452</v>
      </c>
      <c r="Q40" s="15">
        <f t="shared" si="2"/>
        <v>441763.88200000016</v>
      </c>
      <c r="R40" s="56">
        <f t="shared" si="3"/>
        <v>0.83675559905467689</v>
      </c>
      <c r="S40" s="56">
        <f t="shared" si="4"/>
        <v>1.1932981596817058</v>
      </c>
      <c r="T40" s="56">
        <f t="shared" si="5"/>
        <v>0.15817345715885728</v>
      </c>
      <c r="U40" s="131">
        <f t="shared" si="9"/>
        <v>1.0150268793681914</v>
      </c>
      <c r="V40">
        <f t="shared" si="6"/>
        <v>7.7774891465138959E-3</v>
      </c>
    </row>
    <row r="41" spans="1:24" x14ac:dyDescent="0.25">
      <c r="A41" s="9" t="s">
        <v>83</v>
      </c>
      <c r="B41" s="9" t="s">
        <v>84</v>
      </c>
      <c r="C41" s="10">
        <v>2208348</v>
      </c>
      <c r="D41" s="123">
        <v>2208348</v>
      </c>
      <c r="E41" s="124">
        <f>VLOOKUP('Orçamento Distribuído'!A41,[5]Planilha1!$D$45:$F$84,2,FALSE)</f>
        <v>2385206.73</v>
      </c>
      <c r="F41" s="5">
        <f>VLOOKUP('Orçamento Distribuído'!A41,[5]Planilha1!$D$45:$F$84,3,FALSE)</f>
        <v>2270167.92</v>
      </c>
      <c r="G41" s="11">
        <f>'[5]Origem dos recursos'!F16+'[5]Origem dos recursos'!F17</f>
        <v>2452270</v>
      </c>
      <c r="H41" s="138">
        <v>0</v>
      </c>
      <c r="I41" s="12">
        <f>'[5]Origem dos recursos'!F16</f>
        <v>2430670</v>
      </c>
      <c r="J41" s="13"/>
      <c r="K41" s="8">
        <f t="shared" si="0"/>
        <v>2430670</v>
      </c>
      <c r="L41" s="127">
        <f t="shared" si="7"/>
        <v>1.1006734445839153</v>
      </c>
      <c r="M41" s="128">
        <f t="shared" si="8"/>
        <v>1.0190605155637809</v>
      </c>
      <c r="N41" s="134">
        <f t="shared" si="10"/>
        <v>1.0707005321438954</v>
      </c>
      <c r="O41" s="135">
        <f t="shared" si="1"/>
        <v>0.99119183450435722</v>
      </c>
      <c r="Q41" s="15">
        <f t="shared" si="2"/>
        <v>3178235.088</v>
      </c>
      <c r="R41" s="56">
        <f t="shared" si="3"/>
        <v>0</v>
      </c>
      <c r="S41" s="56">
        <f t="shared" si="4"/>
        <v>0</v>
      </c>
      <c r="T41" s="56">
        <f t="shared" si="5"/>
        <v>0</v>
      </c>
      <c r="U41" s="131">
        <f t="shared" si="9"/>
        <v>0</v>
      </c>
      <c r="V41">
        <f t="shared" si="6"/>
        <v>4.2010021208348736E-2</v>
      </c>
    </row>
    <row r="42" spans="1:24" x14ac:dyDescent="0.25">
      <c r="A42" s="9" t="s">
        <v>85</v>
      </c>
      <c r="B42" s="9" t="s">
        <v>86</v>
      </c>
      <c r="C42" s="10">
        <v>600000</v>
      </c>
      <c r="D42" s="123">
        <v>600000</v>
      </c>
      <c r="E42" s="124">
        <f>VLOOKUP('Orçamento Distribuído'!A42,[5]Planilha1!$D$45:$F$84,2,FALSE)</f>
        <v>437081.99</v>
      </c>
      <c r="F42" s="5">
        <f>VLOOKUP('Orçamento Distribuído'!A42,[5]Planilha1!$D$45:$F$84,3,FALSE)</f>
        <v>437081.99</v>
      </c>
      <c r="G42" s="11">
        <f>VLOOKUP($A42,'[5]Custeio (2024)'!$B$42:$C$162,2,FALSE)</f>
        <v>1002875.4</v>
      </c>
      <c r="H42" s="132">
        <f>VLOOKUP(A42,'[5]Custeio (2024)'!$B$168:$C$288,2,FALSE)</f>
        <v>321264.59553516109</v>
      </c>
      <c r="I42" s="133">
        <v>500000</v>
      </c>
      <c r="J42" s="13"/>
      <c r="K42" s="8">
        <f>I42+J42</f>
        <v>500000</v>
      </c>
      <c r="L42" s="127">
        <f t="shared" si="7"/>
        <v>0.83333333333333337</v>
      </c>
      <c r="M42" s="128">
        <f t="shared" si="8"/>
        <v>1.1439501316446372</v>
      </c>
      <c r="N42" s="134">
        <f t="shared" si="10"/>
        <v>1.1439501316446372</v>
      </c>
      <c r="O42" s="135">
        <f t="shared" si="1"/>
        <v>0.49856642210986529</v>
      </c>
      <c r="Q42" s="15">
        <f t="shared" si="2"/>
        <v>611914.78599999996</v>
      </c>
      <c r="R42" s="56">
        <f t="shared" si="3"/>
        <v>0.53544099255860178</v>
      </c>
      <c r="S42" s="56">
        <f t="shared" si="4"/>
        <v>0.73502135271041735</v>
      </c>
      <c r="T42" s="56">
        <f t="shared" si="5"/>
        <v>0.32034347989307654</v>
      </c>
      <c r="U42" s="131">
        <f t="shared" si="9"/>
        <v>0.63523117263450957</v>
      </c>
      <c r="V42">
        <f t="shared" si="6"/>
        <v>8.6416546072376615E-3</v>
      </c>
      <c r="X42" s="15"/>
    </row>
    <row r="43" spans="1:24" x14ac:dyDescent="0.25">
      <c r="A43" s="9" t="s">
        <v>87</v>
      </c>
      <c r="B43" s="9" t="s">
        <v>88</v>
      </c>
      <c r="C43" s="10">
        <v>340000</v>
      </c>
      <c r="D43" s="123">
        <v>340000</v>
      </c>
      <c r="E43" s="124">
        <f>VLOOKUP('Orçamento Distribuído'!A43,[5]Planilha1!$D$45:$F$84,2,FALSE)</f>
        <v>359989.93999999994</v>
      </c>
      <c r="F43" s="5">
        <f>VLOOKUP('Orçamento Distribuído'!A43,[5]Planilha1!$D$45:$F$84,3,FALSE)</f>
        <v>359989.93999999994</v>
      </c>
      <c r="G43" s="18">
        <f>VLOOKUP($A43,'[5]Custeio (2024)'!$B$42:$C$162,2,FALSE)</f>
        <v>340000</v>
      </c>
      <c r="H43" s="132">
        <f>VLOOKUP(A43,'[5]Custeio (2024)'!$B$168:$C$288,2,FALSE)</f>
        <v>213476.89500074624</v>
      </c>
      <c r="I43" s="133">
        <v>50000</v>
      </c>
      <c r="J43" s="13"/>
      <c r="K43" s="8">
        <f t="shared" si="0"/>
        <v>50000</v>
      </c>
      <c r="L43" s="127">
        <f t="shared" si="7"/>
        <v>0.14705882352941177</v>
      </c>
      <c r="M43" s="128">
        <f t="shared" si="8"/>
        <v>0.13889277017018867</v>
      </c>
      <c r="N43" s="134">
        <f t="shared" si="10"/>
        <v>0.13889277017018867</v>
      </c>
      <c r="O43" s="135">
        <f t="shared" si="1"/>
        <v>0.14705882352941177</v>
      </c>
      <c r="Q43" s="15">
        <f t="shared" si="2"/>
        <v>503985.91599999997</v>
      </c>
      <c r="R43" s="56">
        <f t="shared" si="3"/>
        <v>0.62787322059043016</v>
      </c>
      <c r="S43" s="56">
        <f t="shared" si="4"/>
        <v>0.5930079462796829</v>
      </c>
      <c r="T43" s="56">
        <f t="shared" si="5"/>
        <v>0.62787322059043016</v>
      </c>
      <c r="U43" s="131">
        <f t="shared" si="9"/>
        <v>0.61044058343505658</v>
      </c>
      <c r="V43">
        <f t="shared" si="6"/>
        <v>8.6416546072376618E-4</v>
      </c>
    </row>
    <row r="44" spans="1:24" x14ac:dyDescent="0.25">
      <c r="A44" s="9" t="s">
        <v>707</v>
      </c>
      <c r="B44" s="9" t="s">
        <v>708</v>
      </c>
      <c r="C44" s="10" t="s">
        <v>423</v>
      </c>
      <c r="D44" s="123" t="s">
        <v>423</v>
      </c>
      <c r="E44" s="124" t="s">
        <v>423</v>
      </c>
      <c r="F44" s="5" t="s">
        <v>423</v>
      </c>
      <c r="G44" s="18" t="s">
        <v>423</v>
      </c>
      <c r="H44" s="132"/>
      <c r="I44" s="133">
        <v>1000000</v>
      </c>
      <c r="J44" s="13"/>
      <c r="K44" s="8">
        <f t="shared" si="0"/>
        <v>1000000</v>
      </c>
      <c r="L44" s="127"/>
      <c r="M44" s="128"/>
      <c r="N44" s="134"/>
      <c r="O44" s="135"/>
      <c r="Q44" s="15"/>
      <c r="R44" s="56"/>
      <c r="S44" s="56"/>
      <c r="T44" s="56"/>
      <c r="U44" s="131"/>
      <c r="V44">
        <f t="shared" si="6"/>
        <v>1.7283309214475323E-2</v>
      </c>
    </row>
    <row r="45" spans="1:24" x14ac:dyDescent="0.25">
      <c r="A45" s="9" t="s">
        <v>89</v>
      </c>
      <c r="B45" s="9" t="s">
        <v>90</v>
      </c>
      <c r="C45" s="10">
        <v>3808076.9999999925</v>
      </c>
      <c r="D45" s="123">
        <v>3808076.9999999925</v>
      </c>
      <c r="E45" s="124">
        <v>0</v>
      </c>
      <c r="F45" s="5">
        <v>0</v>
      </c>
      <c r="G45" s="11">
        <f>VLOOKUP($A45,'[5]Custeio (2024)'!$B$42:$C$162,2,FALSE)</f>
        <v>0</v>
      </c>
      <c r="H45" s="132">
        <f>VLOOKUP(A45,'[5]Custeio (2024)'!$B$168:$C$288,2,FALSE)</f>
        <v>0</v>
      </c>
      <c r="I45" s="133">
        <f>I46-SUM(I3:I44)</f>
        <v>2369078</v>
      </c>
      <c r="J45" s="13"/>
      <c r="K45" s="8">
        <f t="shared" si="0"/>
        <v>2369078</v>
      </c>
      <c r="L45" s="127">
        <f t="shared" si="7"/>
        <v>0.62211924811394426</v>
      </c>
      <c r="M45" s="136" t="s">
        <v>423</v>
      </c>
      <c r="N45" s="134" t="s">
        <v>423</v>
      </c>
      <c r="O45" s="135" t="s">
        <v>423</v>
      </c>
      <c r="Q45" s="15">
        <f t="shared" si="2"/>
        <v>0</v>
      </c>
      <c r="R45" s="56">
        <f t="shared" si="3"/>
        <v>0</v>
      </c>
      <c r="S45" s="56" t="e">
        <f t="shared" si="4"/>
        <v>#DIV/0!</v>
      </c>
      <c r="T45" s="56" t="e">
        <f t="shared" si="5"/>
        <v>#DIV/0!</v>
      </c>
      <c r="U45" s="131" t="e">
        <f t="shared" si="9"/>
        <v>#DIV/0!</v>
      </c>
      <c r="V45">
        <f t="shared" si="6"/>
        <v>4.0945507627210775E-2</v>
      </c>
    </row>
    <row r="46" spans="1:24" ht="15.75" x14ac:dyDescent="0.25">
      <c r="A46" s="208" t="s">
        <v>91</v>
      </c>
      <c r="B46" s="208"/>
      <c r="C46" s="16">
        <f>SUBTOTAL(9,C3:C45)</f>
        <v>60909764.999999993</v>
      </c>
      <c r="D46" s="139">
        <f>SUBTOTAL(9,D3:D45)</f>
        <v>69371582</v>
      </c>
      <c r="E46" s="140">
        <f>SUBTOTAL(9,E3:E45)</f>
        <v>57748967.860000007</v>
      </c>
      <c r="F46" s="17">
        <f t="shared" ref="F46:G46" si="11">SUBTOTAL(9,F3:F45)</f>
        <v>59777652.170000009</v>
      </c>
      <c r="G46" s="18">
        <f t="shared" si="11"/>
        <v>107922383.12999998</v>
      </c>
      <c r="H46" s="138">
        <f>SUM(H3:H45)</f>
        <v>42046327</v>
      </c>
      <c r="I46" s="12">
        <f>'[5]Origem dos recursos'!F24</f>
        <v>57859290</v>
      </c>
      <c r="J46" s="19">
        <f t="shared" ref="J46:K46" si="12">SUBTOTAL(9,J3:J45)</f>
        <v>7523449.75</v>
      </c>
      <c r="K46" s="141">
        <f t="shared" si="12"/>
        <v>65382739.75</v>
      </c>
      <c r="L46" s="142">
        <f>K46/D46</f>
        <v>0.94250034185468046</v>
      </c>
      <c r="M46" s="143">
        <f>K46/E46</f>
        <v>1.1321888887868341</v>
      </c>
      <c r="N46" s="144">
        <f>K46/F46</f>
        <v>1.0937656026379197</v>
      </c>
      <c r="O46" s="145">
        <f t="shared" si="1"/>
        <v>0.60583113394782961</v>
      </c>
      <c r="Q46" s="55">
        <f>SUM(Q3:Q45)</f>
        <v>83688713.037999973</v>
      </c>
      <c r="V46" s="137">
        <f t="shared" si="6"/>
        <v>1</v>
      </c>
    </row>
    <row r="48" spans="1:24" ht="60" customHeight="1" x14ac:dyDescent="0.25">
      <c r="B48" s="83"/>
      <c r="C48" s="209" t="s">
        <v>709</v>
      </c>
      <c r="D48" s="209"/>
      <c r="E48" s="209"/>
      <c r="F48" s="146">
        <f>E46-F46</f>
        <v>-2028684.3100000024</v>
      </c>
      <c r="G48" s="15"/>
      <c r="H48" s="210" t="s">
        <v>710</v>
      </c>
      <c r="I48" s="210"/>
      <c r="J48" s="210"/>
      <c r="K48" s="147">
        <v>2372151</v>
      </c>
    </row>
    <row r="49" spans="3:15" ht="39.75" customHeight="1" x14ac:dyDescent="0.25">
      <c r="I49" s="211" t="s">
        <v>711</v>
      </c>
      <c r="J49" s="211"/>
      <c r="K49" s="148">
        <f>K45-K48</f>
        <v>-3073</v>
      </c>
      <c r="L49" s="146"/>
    </row>
    <row r="50" spans="3:15" ht="15" customHeight="1" x14ac:dyDescent="0.25">
      <c r="C50" s="207" t="s">
        <v>712</v>
      </c>
      <c r="D50" s="207"/>
      <c r="E50" s="207"/>
      <c r="F50" s="207"/>
      <c r="G50" s="207"/>
    </row>
    <row r="51" spans="3:15" x14ac:dyDescent="0.25">
      <c r="C51" s="207"/>
      <c r="D51" s="207"/>
      <c r="E51" s="207"/>
      <c r="F51" s="207"/>
      <c r="G51" s="207"/>
      <c r="K51" s="15"/>
    </row>
    <row r="52" spans="3:15" x14ac:dyDescent="0.25">
      <c r="C52" s="207"/>
      <c r="D52" s="207"/>
      <c r="E52" s="207"/>
      <c r="F52" s="207"/>
      <c r="G52" s="207"/>
    </row>
    <row r="53" spans="3:15" x14ac:dyDescent="0.25">
      <c r="C53" s="207"/>
      <c r="D53" s="207"/>
      <c r="E53" s="207"/>
      <c r="F53" s="207"/>
      <c r="G53" s="207"/>
    </row>
    <row r="54" spans="3:15" x14ac:dyDescent="0.25">
      <c r="C54" s="207"/>
      <c r="D54" s="207"/>
      <c r="E54" s="207"/>
      <c r="F54" s="207"/>
      <c r="G54" s="207"/>
      <c r="K54" s="56">
        <f>4.4/32.4</f>
        <v>0.13580246913580249</v>
      </c>
    </row>
    <row r="55" spans="3:15" x14ac:dyDescent="0.25">
      <c r="C55" s="207"/>
      <c r="D55" s="207"/>
      <c r="E55" s="207"/>
      <c r="F55" s="207"/>
      <c r="G55" s="207"/>
    </row>
    <row r="56" spans="3:15" x14ac:dyDescent="0.25">
      <c r="C56" s="207"/>
      <c r="D56" s="207"/>
      <c r="E56" s="207"/>
      <c r="F56" s="207"/>
      <c r="G56" s="207"/>
    </row>
    <row r="59" spans="3:15" ht="178.5" customHeight="1" x14ac:dyDescent="0.25">
      <c r="C59" s="202" t="s">
        <v>713</v>
      </c>
      <c r="D59" s="202"/>
      <c r="E59" s="202"/>
      <c r="F59" s="202"/>
      <c r="G59" s="202"/>
      <c r="H59" s="202"/>
      <c r="I59" s="202"/>
      <c r="J59" s="202"/>
      <c r="K59" s="202"/>
      <c r="L59" s="202"/>
      <c r="M59" s="202"/>
      <c r="N59" s="202"/>
      <c r="O59" s="202"/>
    </row>
    <row r="61" spans="3:15" ht="15" customHeight="1" x14ac:dyDescent="0.25">
      <c r="C61" s="207" t="s">
        <v>714</v>
      </c>
      <c r="D61" s="207"/>
      <c r="E61" s="207"/>
      <c r="F61" s="207"/>
      <c r="G61" s="207"/>
      <c r="H61" s="207"/>
      <c r="I61" s="207"/>
      <c r="J61" s="207"/>
      <c r="K61" s="207"/>
      <c r="L61" s="207"/>
      <c r="M61" s="207"/>
      <c r="N61" s="207"/>
      <c r="O61" s="207"/>
    </row>
    <row r="62" spans="3:15" x14ac:dyDescent="0.25">
      <c r="C62" s="207"/>
      <c r="D62" s="207"/>
      <c r="E62" s="207"/>
      <c r="F62" s="207"/>
      <c r="G62" s="207"/>
      <c r="H62" s="207"/>
      <c r="I62" s="207"/>
      <c r="J62" s="207"/>
      <c r="K62" s="207"/>
      <c r="L62" s="207"/>
      <c r="M62" s="207"/>
      <c r="N62" s="207"/>
      <c r="O62" s="207"/>
    </row>
    <row r="63" spans="3:15" x14ac:dyDescent="0.25">
      <c r="C63" s="207"/>
      <c r="D63" s="207"/>
      <c r="E63" s="207"/>
      <c r="F63" s="207"/>
      <c r="G63" s="207"/>
      <c r="H63" s="207"/>
      <c r="I63" s="207"/>
      <c r="J63" s="207"/>
      <c r="K63" s="207"/>
      <c r="L63" s="207"/>
      <c r="M63" s="207"/>
      <c r="N63" s="207"/>
      <c r="O63" s="207"/>
    </row>
    <row r="64" spans="3:15" ht="34.5" customHeight="1" x14ac:dyDescent="0.25">
      <c r="C64" s="207"/>
      <c r="D64" s="207"/>
      <c r="E64" s="207"/>
      <c r="F64" s="207"/>
      <c r="G64" s="207"/>
      <c r="H64" s="207"/>
      <c r="I64" s="207"/>
      <c r="J64" s="207"/>
      <c r="K64" s="207"/>
      <c r="L64" s="207"/>
      <c r="M64" s="207"/>
      <c r="N64" s="207"/>
      <c r="O64" s="207"/>
    </row>
    <row r="108" ht="17.45" customHeight="1" x14ac:dyDescent="0.25"/>
  </sheetData>
  <sheetProtection algorithmName="SHA-512" hashValue="lEJsD8UHYdnwVX0QNt0Sz+XX5i9QVE8KZdAHCsjxfqlfLA4ztfJ6VBsFxlaNCUdBEw0o//iNNMzo8eShmRfMwQ==" saltValue="Rrv4QQlcvnPo52eqlV4o+A==" spinCount="100000" sheet="1" objects="1" scenarios="1"/>
  <autoFilter ref="A2:N45" xr:uid="{00000000-0009-0000-0000-000002000000}"/>
  <mergeCells count="9">
    <mergeCell ref="A1:O1"/>
    <mergeCell ref="W3:Y3"/>
    <mergeCell ref="C61:O64"/>
    <mergeCell ref="A46:B46"/>
    <mergeCell ref="C48:E48"/>
    <mergeCell ref="H48:J48"/>
    <mergeCell ref="I49:J49"/>
    <mergeCell ref="C50:G56"/>
    <mergeCell ref="C59:O59"/>
  </mergeCells>
  <pageMargins left="0" right="0" top="0.39370078740157483" bottom="0.39370078740157483" header="0" footer="0"/>
  <pageSetup paperSize="9"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G301"/>
  <sheetViews>
    <sheetView topLeftCell="B1" workbookViewId="0">
      <selection activeCell="E12" sqref="E12"/>
    </sheetView>
  </sheetViews>
  <sheetFormatPr defaultColWidth="0" defaultRowHeight="15" zeroHeight="1" x14ac:dyDescent="0.25"/>
  <cols>
    <col min="1" max="1" width="22.42578125" hidden="1" customWidth="1"/>
    <col min="2" max="2" width="17.140625" customWidth="1"/>
    <col min="3" max="5" width="30.7109375" customWidth="1"/>
    <col min="6" max="6" width="43.85546875" customWidth="1"/>
    <col min="7" max="7" width="17.140625" customWidth="1"/>
    <col min="8" max="16384" width="9.140625" hidden="1"/>
  </cols>
  <sheetData>
    <row r="1" spans="1:7" x14ac:dyDescent="0.25">
      <c r="A1" s="42" t="s">
        <v>229</v>
      </c>
      <c r="B1" s="43" t="s">
        <v>230</v>
      </c>
      <c r="C1" s="44" t="s">
        <v>231</v>
      </c>
      <c r="D1" s="43" t="s">
        <v>232</v>
      </c>
      <c r="E1" s="45" t="s">
        <v>311</v>
      </c>
      <c r="F1" s="45" t="s">
        <v>233</v>
      </c>
      <c r="G1" s="43" t="s">
        <v>234</v>
      </c>
    </row>
    <row r="2" spans="1:7" x14ac:dyDescent="0.25">
      <c r="C2" s="52"/>
      <c r="D2" s="52"/>
      <c r="E2" s="52"/>
      <c r="G2" s="53"/>
    </row>
    <row r="3" spans="1:7" x14ac:dyDescent="0.25">
      <c r="C3" s="52"/>
      <c r="D3" s="52"/>
      <c r="E3" s="52"/>
      <c r="G3" s="53"/>
    </row>
    <row r="4" spans="1:7" x14ac:dyDescent="0.25">
      <c r="B4" s="51">
        <v>44967</v>
      </c>
      <c r="C4" s="52" t="s">
        <v>349</v>
      </c>
      <c r="D4" s="52" t="s">
        <v>317</v>
      </c>
      <c r="E4" s="52" t="s">
        <v>119</v>
      </c>
      <c r="G4" s="53">
        <v>2000</v>
      </c>
    </row>
    <row r="5" spans="1:7" x14ac:dyDescent="0.25">
      <c r="B5" s="51"/>
      <c r="C5" s="52"/>
      <c r="D5" s="52"/>
      <c r="E5" s="52"/>
      <c r="G5" s="53"/>
    </row>
    <row r="6" spans="1:7" x14ac:dyDescent="0.25">
      <c r="B6" s="51"/>
      <c r="C6" s="52"/>
      <c r="D6" s="52"/>
      <c r="E6" s="52"/>
      <c r="G6" s="53"/>
    </row>
    <row r="7" spans="1:7" x14ac:dyDescent="0.25">
      <c r="B7" s="51"/>
      <c r="C7" s="52"/>
      <c r="D7" s="52"/>
      <c r="E7" s="52"/>
      <c r="G7" s="53"/>
    </row>
    <row r="8" spans="1:7" x14ac:dyDescent="0.25">
      <c r="B8" s="51"/>
      <c r="C8" s="52"/>
      <c r="D8" s="52"/>
      <c r="E8" s="52"/>
      <c r="G8" s="53"/>
    </row>
    <row r="9" spans="1:7" x14ac:dyDescent="0.25">
      <c r="B9" s="51"/>
      <c r="C9" s="52"/>
      <c r="D9" s="52"/>
      <c r="E9" s="52"/>
      <c r="G9" s="53"/>
    </row>
    <row r="10" spans="1:7" x14ac:dyDescent="0.25">
      <c r="B10" s="51"/>
      <c r="C10" s="52"/>
      <c r="D10" s="52"/>
      <c r="E10" s="52"/>
      <c r="G10" s="53"/>
    </row>
    <row r="11" spans="1:7" x14ac:dyDescent="0.25">
      <c r="B11" s="51"/>
      <c r="C11" s="52"/>
      <c r="D11" s="52"/>
      <c r="E11" s="52"/>
      <c r="G11" s="53"/>
    </row>
    <row r="12" spans="1:7" x14ac:dyDescent="0.25">
      <c r="B12" s="51"/>
      <c r="C12" s="52"/>
      <c r="D12" s="52"/>
      <c r="E12" s="52"/>
      <c r="G12" s="53"/>
    </row>
    <row r="13" spans="1:7" x14ac:dyDescent="0.25">
      <c r="B13" s="51"/>
      <c r="C13" s="52"/>
      <c r="D13" s="52"/>
      <c r="E13" s="52"/>
      <c r="G13" s="53"/>
    </row>
    <row r="14" spans="1:7" x14ac:dyDescent="0.25">
      <c r="B14" s="51"/>
      <c r="C14" s="52"/>
      <c r="D14" s="52"/>
      <c r="E14" s="52"/>
      <c r="G14" s="53"/>
    </row>
    <row r="15" spans="1:7" x14ac:dyDescent="0.25">
      <c r="C15" s="52"/>
      <c r="D15" s="52"/>
      <c r="E15" s="52"/>
      <c r="G15" s="53"/>
    </row>
    <row r="16" spans="1:7" x14ac:dyDescent="0.25">
      <c r="C16" s="52"/>
      <c r="D16" s="52"/>
      <c r="E16" s="52"/>
      <c r="G16" s="53"/>
    </row>
    <row r="17" spans="3:7" x14ac:dyDescent="0.25">
      <c r="C17" s="52"/>
      <c r="D17" s="52"/>
      <c r="E17" s="52"/>
      <c r="G17" s="53"/>
    </row>
    <row r="18" spans="3:7" x14ac:dyDescent="0.25">
      <c r="C18" s="52"/>
      <c r="D18" s="52"/>
      <c r="E18" s="52"/>
      <c r="G18" s="53"/>
    </row>
    <row r="19" spans="3:7" x14ac:dyDescent="0.25">
      <c r="C19" s="52"/>
      <c r="D19" s="52"/>
      <c r="E19" s="52"/>
      <c r="G19" s="53"/>
    </row>
    <row r="20" spans="3:7" x14ac:dyDescent="0.25">
      <c r="C20" s="52"/>
      <c r="D20" s="52"/>
      <c r="E20" s="52"/>
      <c r="G20" s="53"/>
    </row>
    <row r="21" spans="3:7" x14ac:dyDescent="0.25">
      <c r="C21" s="52"/>
      <c r="D21" s="52"/>
      <c r="E21" s="52"/>
      <c r="G21" s="53"/>
    </row>
    <row r="22" spans="3:7" x14ac:dyDescent="0.25">
      <c r="C22" s="52"/>
      <c r="D22" s="52"/>
      <c r="E22" s="52"/>
      <c r="G22" s="53"/>
    </row>
    <row r="23" spans="3:7" x14ac:dyDescent="0.25">
      <c r="C23" s="52"/>
      <c r="D23" s="52"/>
      <c r="E23" s="52"/>
      <c r="G23" s="53"/>
    </row>
    <row r="24" spans="3:7" x14ac:dyDescent="0.25">
      <c r="C24" s="52"/>
      <c r="D24" s="52"/>
      <c r="E24" s="52"/>
      <c r="G24" s="53"/>
    </row>
    <row r="25" spans="3:7" x14ac:dyDescent="0.25">
      <c r="C25" s="52"/>
      <c r="D25" s="52"/>
      <c r="E25" s="52"/>
      <c r="G25" s="53"/>
    </row>
    <row r="26" spans="3:7" x14ac:dyDescent="0.25">
      <c r="C26" s="52"/>
      <c r="D26" s="52"/>
      <c r="E26" s="52"/>
      <c r="G26" s="53"/>
    </row>
    <row r="27" spans="3:7" x14ac:dyDescent="0.25">
      <c r="C27" s="52"/>
      <c r="D27" s="52"/>
      <c r="E27" s="52"/>
      <c r="G27" s="53"/>
    </row>
    <row r="28" spans="3:7" x14ac:dyDescent="0.25">
      <c r="C28" s="52"/>
      <c r="D28" s="52"/>
      <c r="E28" s="52"/>
      <c r="G28" s="53"/>
    </row>
    <row r="29" spans="3:7" x14ac:dyDescent="0.25">
      <c r="C29" s="52"/>
      <c r="D29" s="52"/>
      <c r="E29" s="52"/>
      <c r="G29" s="53"/>
    </row>
    <row r="30" spans="3:7" x14ac:dyDescent="0.25">
      <c r="C30" s="52"/>
      <c r="D30" s="52"/>
      <c r="E30" s="52"/>
      <c r="G30" s="53"/>
    </row>
    <row r="31" spans="3:7" x14ac:dyDescent="0.25">
      <c r="C31" s="52"/>
      <c r="D31" s="52"/>
      <c r="E31" s="52"/>
      <c r="G31" s="53"/>
    </row>
    <row r="32" spans="3:7" x14ac:dyDescent="0.25">
      <c r="C32" s="52"/>
      <c r="D32" s="52"/>
      <c r="E32" s="52"/>
      <c r="G32" s="53"/>
    </row>
    <row r="33" spans="3:7" x14ac:dyDescent="0.25">
      <c r="C33" s="52"/>
      <c r="D33" s="52"/>
      <c r="E33" s="52"/>
      <c r="G33" s="53"/>
    </row>
    <row r="34" spans="3:7" x14ac:dyDescent="0.25">
      <c r="C34" s="52"/>
      <c r="D34" s="52"/>
      <c r="E34" s="52"/>
      <c r="G34" s="53"/>
    </row>
    <row r="35" spans="3:7" x14ac:dyDescent="0.25">
      <c r="C35" s="52"/>
      <c r="D35" s="52"/>
      <c r="E35" s="52"/>
      <c r="G35" s="53"/>
    </row>
    <row r="36" spans="3:7" x14ac:dyDescent="0.25">
      <c r="C36" s="52"/>
      <c r="D36" s="52"/>
      <c r="E36" s="52"/>
      <c r="G36" s="53"/>
    </row>
    <row r="37" spans="3:7" x14ac:dyDescent="0.25">
      <c r="C37" s="52"/>
      <c r="D37" s="52"/>
      <c r="E37" s="52"/>
      <c r="G37" s="53"/>
    </row>
    <row r="38" spans="3:7" x14ac:dyDescent="0.25">
      <c r="C38" s="52"/>
      <c r="D38" s="52"/>
      <c r="E38" s="52"/>
      <c r="G38" s="53"/>
    </row>
    <row r="39" spans="3:7" x14ac:dyDescent="0.25">
      <c r="C39" s="52"/>
      <c r="D39" s="52"/>
      <c r="E39" s="52"/>
      <c r="G39" s="53"/>
    </row>
    <row r="40" spans="3:7" x14ac:dyDescent="0.25">
      <c r="C40" s="52"/>
      <c r="D40" s="52"/>
      <c r="E40" s="52"/>
      <c r="G40" s="53"/>
    </row>
    <row r="41" spans="3:7" x14ac:dyDescent="0.25">
      <c r="C41" s="52"/>
      <c r="D41" s="52"/>
      <c r="E41" s="52"/>
      <c r="G41" s="53"/>
    </row>
    <row r="42" spans="3:7" x14ac:dyDescent="0.25">
      <c r="C42" s="52"/>
      <c r="D42" s="52"/>
      <c r="E42" s="52"/>
      <c r="G42" s="53"/>
    </row>
    <row r="43" spans="3:7" x14ac:dyDescent="0.25">
      <c r="C43" s="52"/>
      <c r="D43" s="52"/>
      <c r="E43" s="52"/>
      <c r="G43" s="53"/>
    </row>
    <row r="44" spans="3:7" x14ac:dyDescent="0.25">
      <c r="C44" s="52"/>
      <c r="D44" s="52"/>
      <c r="E44" s="52"/>
      <c r="G44" s="53"/>
    </row>
    <row r="45" spans="3:7" x14ac:dyDescent="0.25">
      <c r="C45" s="52"/>
      <c r="D45" s="52"/>
      <c r="E45" s="52"/>
      <c r="G45" s="53"/>
    </row>
    <row r="46" spans="3:7" x14ac:dyDescent="0.25">
      <c r="C46" s="52"/>
      <c r="D46" s="52"/>
      <c r="E46" s="52"/>
      <c r="G46" s="53"/>
    </row>
    <row r="47" spans="3:7" x14ac:dyDescent="0.25">
      <c r="C47" s="52"/>
      <c r="D47" s="52"/>
      <c r="E47" s="52"/>
      <c r="G47" s="53"/>
    </row>
    <row r="48" spans="3:7" x14ac:dyDescent="0.25">
      <c r="C48" s="52"/>
      <c r="D48" s="52"/>
      <c r="E48" s="52"/>
      <c r="G48" s="53"/>
    </row>
    <row r="49" spans="3:7" x14ac:dyDescent="0.25">
      <c r="C49" s="52"/>
      <c r="D49" s="52"/>
      <c r="E49" s="52"/>
      <c r="G49" s="53"/>
    </row>
    <row r="50" spans="3:7" x14ac:dyDescent="0.25">
      <c r="C50" s="52"/>
      <c r="D50" s="52"/>
      <c r="E50" s="52"/>
      <c r="G50" s="53"/>
    </row>
    <row r="51" spans="3:7" x14ac:dyDescent="0.25">
      <c r="C51" s="52"/>
      <c r="D51" s="52"/>
      <c r="E51" s="52"/>
      <c r="G51" s="53"/>
    </row>
    <row r="52" spans="3:7" x14ac:dyDescent="0.25">
      <c r="C52" s="52"/>
      <c r="D52" s="52"/>
      <c r="E52" s="52"/>
      <c r="G52" s="53"/>
    </row>
    <row r="53" spans="3:7" x14ac:dyDescent="0.25">
      <c r="C53" s="52"/>
      <c r="D53" s="52"/>
      <c r="E53" s="52"/>
      <c r="G53" s="53"/>
    </row>
    <row r="54" spans="3:7" x14ac:dyDescent="0.25">
      <c r="C54" s="52"/>
      <c r="D54" s="52"/>
      <c r="E54" s="52"/>
      <c r="G54" s="53"/>
    </row>
    <row r="55" spans="3:7" x14ac:dyDescent="0.25">
      <c r="C55" s="52"/>
      <c r="D55" s="52"/>
      <c r="E55" s="52"/>
      <c r="G55" s="53"/>
    </row>
    <row r="56" spans="3:7" x14ac:dyDescent="0.25">
      <c r="C56" s="52"/>
      <c r="D56" s="52"/>
      <c r="E56" s="52"/>
      <c r="G56" s="53"/>
    </row>
    <row r="57" spans="3:7" x14ac:dyDescent="0.25">
      <c r="C57" s="52"/>
      <c r="D57" s="52"/>
      <c r="E57" s="52"/>
      <c r="G57" s="53"/>
    </row>
    <row r="58" spans="3:7" x14ac:dyDescent="0.25">
      <c r="C58" s="52"/>
      <c r="D58" s="52"/>
      <c r="E58" s="52"/>
      <c r="G58" s="53"/>
    </row>
    <row r="59" spans="3:7" x14ac:dyDescent="0.25">
      <c r="C59" s="52"/>
      <c r="D59" s="52"/>
      <c r="E59" s="52"/>
      <c r="G59" s="53"/>
    </row>
    <row r="60" spans="3:7" x14ac:dyDescent="0.25">
      <c r="C60" s="52"/>
      <c r="D60" s="52"/>
      <c r="E60" s="52"/>
      <c r="G60" s="53"/>
    </row>
    <row r="61" spans="3:7" x14ac:dyDescent="0.25">
      <c r="C61" s="52"/>
      <c r="D61" s="52"/>
      <c r="E61" s="52"/>
      <c r="G61" s="53"/>
    </row>
    <row r="62" spans="3:7" x14ac:dyDescent="0.25">
      <c r="C62" s="52"/>
      <c r="D62" s="52"/>
      <c r="E62" s="52"/>
      <c r="G62" s="53"/>
    </row>
    <row r="63" spans="3:7" x14ac:dyDescent="0.25">
      <c r="C63" s="52"/>
      <c r="D63" s="52"/>
      <c r="E63" s="52"/>
      <c r="G63" s="53"/>
    </row>
    <row r="64" spans="3:7" x14ac:dyDescent="0.25">
      <c r="C64" s="52"/>
      <c r="D64" s="52"/>
      <c r="E64" s="52"/>
      <c r="G64" s="53"/>
    </row>
    <row r="65" spans="3:7" x14ac:dyDescent="0.25">
      <c r="C65" s="52"/>
      <c r="D65" s="52"/>
      <c r="E65" s="52"/>
      <c r="G65" s="53"/>
    </row>
    <row r="66" spans="3:7" x14ac:dyDescent="0.25">
      <c r="C66" s="52"/>
      <c r="D66" s="52"/>
      <c r="E66" s="52"/>
      <c r="G66" s="53"/>
    </row>
    <row r="67" spans="3:7" x14ac:dyDescent="0.25">
      <c r="C67" s="52"/>
      <c r="D67" s="52"/>
      <c r="E67" s="52"/>
      <c r="G67" s="53"/>
    </row>
    <row r="68" spans="3:7" x14ac:dyDescent="0.25">
      <c r="C68" s="52"/>
      <c r="D68" s="52"/>
      <c r="E68" s="52"/>
      <c r="G68" s="53"/>
    </row>
    <row r="69" spans="3:7" x14ac:dyDescent="0.25">
      <c r="C69" s="52"/>
      <c r="D69" s="52"/>
      <c r="E69" s="52"/>
      <c r="G69" s="53"/>
    </row>
    <row r="70" spans="3:7" x14ac:dyDescent="0.25">
      <c r="C70" s="52"/>
      <c r="D70" s="52"/>
      <c r="E70" s="52"/>
      <c r="G70" s="53"/>
    </row>
    <row r="71" spans="3:7" x14ac:dyDescent="0.25">
      <c r="C71" s="52"/>
      <c r="D71" s="52"/>
      <c r="E71" s="52"/>
      <c r="G71" s="53"/>
    </row>
    <row r="72" spans="3:7" x14ac:dyDescent="0.25">
      <c r="C72" s="52"/>
      <c r="D72" s="52"/>
      <c r="E72" s="52"/>
      <c r="G72" s="53"/>
    </row>
    <row r="73" spans="3:7" x14ac:dyDescent="0.25">
      <c r="C73" s="52"/>
      <c r="D73" s="52"/>
      <c r="E73" s="52"/>
      <c r="G73" s="53"/>
    </row>
    <row r="74" spans="3:7" x14ac:dyDescent="0.25">
      <c r="C74" s="52"/>
      <c r="D74" s="52"/>
      <c r="E74" s="52"/>
      <c r="G74" s="53"/>
    </row>
    <row r="75" spans="3:7" x14ac:dyDescent="0.25">
      <c r="C75" s="52"/>
      <c r="D75" s="52"/>
      <c r="E75" s="52"/>
      <c r="G75" s="53"/>
    </row>
    <row r="76" spans="3:7" x14ac:dyDescent="0.25">
      <c r="C76" s="52"/>
      <c r="D76" s="52"/>
      <c r="E76" s="52"/>
      <c r="G76" s="53"/>
    </row>
    <row r="77" spans="3:7" x14ac:dyDescent="0.25">
      <c r="C77" s="52"/>
      <c r="D77" s="52"/>
      <c r="E77" s="52"/>
      <c r="G77" s="53"/>
    </row>
    <row r="78" spans="3:7" x14ac:dyDescent="0.25">
      <c r="C78" s="52"/>
      <c r="D78" s="52"/>
      <c r="E78" s="52"/>
      <c r="G78" s="53"/>
    </row>
    <row r="79" spans="3:7" x14ac:dyDescent="0.25">
      <c r="C79" s="52"/>
      <c r="D79" s="52"/>
      <c r="E79" s="52"/>
      <c r="G79" s="53"/>
    </row>
    <row r="80" spans="3:7" x14ac:dyDescent="0.25">
      <c r="C80" s="52"/>
      <c r="D80" s="52"/>
      <c r="E80" s="52"/>
      <c r="G80" s="53"/>
    </row>
    <row r="81" spans="3:7" x14ac:dyDescent="0.25">
      <c r="C81" s="52"/>
      <c r="D81" s="52"/>
      <c r="E81" s="52"/>
      <c r="G81" s="53"/>
    </row>
    <row r="82" spans="3:7" x14ac:dyDescent="0.25">
      <c r="C82" s="52"/>
      <c r="D82" s="52"/>
      <c r="E82" s="52"/>
      <c r="G82" s="53"/>
    </row>
    <row r="83" spans="3:7" x14ac:dyDescent="0.25">
      <c r="C83" s="52"/>
      <c r="D83" s="52"/>
      <c r="E83" s="52"/>
      <c r="G83" s="53"/>
    </row>
    <row r="84" spans="3:7" x14ac:dyDescent="0.25">
      <c r="C84" s="52"/>
      <c r="D84" s="52"/>
      <c r="E84" s="52"/>
      <c r="G84" s="53"/>
    </row>
    <row r="85" spans="3:7" x14ac:dyDescent="0.25">
      <c r="C85" s="52"/>
      <c r="D85" s="52"/>
      <c r="E85" s="52"/>
      <c r="G85" s="53"/>
    </row>
    <row r="86" spans="3:7" x14ac:dyDescent="0.25">
      <c r="C86" s="52"/>
      <c r="D86" s="52"/>
      <c r="E86" s="52"/>
      <c r="G86" s="53"/>
    </row>
    <row r="87" spans="3:7" x14ac:dyDescent="0.25">
      <c r="C87" s="52"/>
      <c r="D87" s="52"/>
      <c r="E87" s="52"/>
      <c r="G87" s="53"/>
    </row>
    <row r="88" spans="3:7" x14ac:dyDescent="0.25">
      <c r="C88" s="52"/>
      <c r="D88" s="52"/>
      <c r="E88" s="52"/>
      <c r="G88" s="53"/>
    </row>
    <row r="89" spans="3:7" x14ac:dyDescent="0.25">
      <c r="C89" s="52"/>
      <c r="D89" s="52"/>
      <c r="E89" s="52"/>
      <c r="G89" s="53"/>
    </row>
    <row r="90" spans="3:7" x14ac:dyDescent="0.25">
      <c r="C90" s="52"/>
      <c r="D90" s="52"/>
      <c r="E90" s="52"/>
      <c r="G90" s="53"/>
    </row>
    <row r="91" spans="3:7" x14ac:dyDescent="0.25">
      <c r="C91" s="52"/>
      <c r="D91" s="52"/>
      <c r="E91" s="52"/>
      <c r="G91" s="53"/>
    </row>
    <row r="92" spans="3:7" x14ac:dyDescent="0.25">
      <c r="C92" s="52"/>
      <c r="D92" s="52"/>
      <c r="E92" s="52"/>
      <c r="G92" s="53"/>
    </row>
    <row r="93" spans="3:7" x14ac:dyDescent="0.25">
      <c r="C93" s="52"/>
      <c r="D93" s="52"/>
      <c r="E93" s="52"/>
      <c r="G93" s="53"/>
    </row>
    <row r="94" spans="3:7" x14ac:dyDescent="0.25">
      <c r="C94" s="52"/>
      <c r="D94" s="52"/>
      <c r="E94" s="52"/>
      <c r="G94" s="53"/>
    </row>
    <row r="95" spans="3:7" x14ac:dyDescent="0.25">
      <c r="C95" s="52"/>
      <c r="D95" s="52"/>
      <c r="E95" s="52"/>
      <c r="G95" s="53"/>
    </row>
    <row r="96" spans="3:7" x14ac:dyDescent="0.25">
      <c r="C96" s="52"/>
      <c r="D96" s="52"/>
      <c r="E96" s="52"/>
      <c r="G96" s="53"/>
    </row>
    <row r="97" spans="3:7" x14ac:dyDescent="0.25">
      <c r="C97" s="52"/>
      <c r="D97" s="52"/>
      <c r="E97" s="52"/>
      <c r="G97" s="53"/>
    </row>
    <row r="98" spans="3:7" x14ac:dyDescent="0.25">
      <c r="C98" s="52"/>
      <c r="D98" s="52"/>
      <c r="E98" s="52"/>
      <c r="G98" s="53"/>
    </row>
    <row r="99" spans="3:7" x14ac:dyDescent="0.25">
      <c r="C99" s="52"/>
      <c r="D99" s="52"/>
      <c r="E99" s="52"/>
      <c r="G99" s="53"/>
    </row>
    <row r="100" spans="3:7" x14ac:dyDescent="0.25">
      <c r="C100" s="52"/>
      <c r="D100" s="52"/>
      <c r="E100" s="52"/>
      <c r="G100" s="53"/>
    </row>
    <row r="101" spans="3:7" x14ac:dyDescent="0.25">
      <c r="C101" s="52"/>
      <c r="D101" s="52"/>
      <c r="E101" s="52"/>
      <c r="G101" s="53"/>
    </row>
    <row r="102" spans="3:7" x14ac:dyDescent="0.25">
      <c r="C102" s="52"/>
      <c r="D102" s="52"/>
      <c r="E102" s="52"/>
      <c r="G102" s="53"/>
    </row>
    <row r="103" spans="3:7" x14ac:dyDescent="0.25">
      <c r="C103" s="52"/>
      <c r="D103" s="52"/>
      <c r="E103" s="52"/>
      <c r="G103" s="53"/>
    </row>
    <row r="104" spans="3:7" x14ac:dyDescent="0.25">
      <c r="C104" s="52"/>
      <c r="D104" s="52"/>
      <c r="E104" s="52"/>
      <c r="G104" s="53"/>
    </row>
    <row r="105" spans="3:7" x14ac:dyDescent="0.25">
      <c r="C105" s="52"/>
      <c r="D105" s="52"/>
      <c r="E105" s="52"/>
      <c r="G105" s="53"/>
    </row>
    <row r="106" spans="3:7" x14ac:dyDescent="0.25">
      <c r="C106" s="52"/>
      <c r="D106" s="52"/>
      <c r="E106" s="52"/>
      <c r="G106" s="53"/>
    </row>
    <row r="107" spans="3:7" x14ac:dyDescent="0.25">
      <c r="C107" s="52"/>
      <c r="D107" s="52"/>
      <c r="E107" s="52"/>
      <c r="G107" s="53"/>
    </row>
    <row r="108" spans="3:7" x14ac:dyDescent="0.25">
      <c r="C108" s="52"/>
      <c r="D108" s="52"/>
      <c r="E108" s="52"/>
      <c r="G108" s="53"/>
    </row>
    <row r="109" spans="3:7" x14ac:dyDescent="0.25">
      <c r="C109" s="52"/>
      <c r="D109" s="52"/>
      <c r="E109" s="52"/>
      <c r="G109" s="53"/>
    </row>
    <row r="110" spans="3:7" x14ac:dyDescent="0.25">
      <c r="C110" s="52"/>
      <c r="D110" s="52"/>
      <c r="E110" s="52"/>
      <c r="G110" s="53"/>
    </row>
    <row r="111" spans="3:7" x14ac:dyDescent="0.25">
      <c r="C111" s="52"/>
      <c r="D111" s="52"/>
      <c r="E111" s="52"/>
      <c r="G111" s="53"/>
    </row>
    <row r="112" spans="3:7" x14ac:dyDescent="0.25">
      <c r="C112" s="52"/>
      <c r="D112" s="52"/>
      <c r="E112" s="52"/>
      <c r="G112" s="53"/>
    </row>
    <row r="113" spans="3:7" x14ac:dyDescent="0.25">
      <c r="C113" s="52"/>
      <c r="D113" s="52"/>
      <c r="E113" s="52"/>
      <c r="G113" s="53"/>
    </row>
    <row r="114" spans="3:7" x14ac:dyDescent="0.25">
      <c r="C114" s="52"/>
      <c r="D114" s="52"/>
      <c r="E114" s="52"/>
      <c r="G114" s="53"/>
    </row>
    <row r="115" spans="3:7" x14ac:dyDescent="0.25">
      <c r="C115" s="52"/>
      <c r="D115" s="52"/>
      <c r="E115" s="52"/>
      <c r="G115" s="53"/>
    </row>
    <row r="116" spans="3:7" x14ac:dyDescent="0.25">
      <c r="C116" s="52"/>
      <c r="D116" s="52"/>
      <c r="E116" s="52"/>
      <c r="G116" s="53"/>
    </row>
    <row r="117" spans="3:7" x14ac:dyDescent="0.25">
      <c r="C117" s="52"/>
      <c r="D117" s="52"/>
      <c r="E117" s="52"/>
      <c r="G117" s="53"/>
    </row>
    <row r="118" spans="3:7" x14ac:dyDescent="0.25">
      <c r="C118" s="52"/>
      <c r="D118" s="52"/>
      <c r="E118" s="52"/>
      <c r="G118" s="53"/>
    </row>
    <row r="119" spans="3:7" x14ac:dyDescent="0.25">
      <c r="C119" s="52"/>
      <c r="D119" s="52"/>
      <c r="E119" s="52"/>
      <c r="G119" s="53"/>
    </row>
    <row r="120" spans="3:7" x14ac:dyDescent="0.25">
      <c r="C120" s="52"/>
      <c r="D120" s="52"/>
      <c r="E120" s="52"/>
      <c r="G120" s="53"/>
    </row>
    <row r="121" spans="3:7" x14ac:dyDescent="0.25">
      <c r="C121" s="52"/>
      <c r="D121" s="52"/>
      <c r="E121" s="52"/>
      <c r="G121" s="53"/>
    </row>
    <row r="122" spans="3:7" x14ac:dyDescent="0.25">
      <c r="C122" s="52"/>
      <c r="D122" s="52"/>
      <c r="E122" s="52"/>
      <c r="G122" s="53"/>
    </row>
    <row r="123" spans="3:7" x14ac:dyDescent="0.25">
      <c r="C123" s="52"/>
      <c r="D123" s="52"/>
      <c r="E123" s="52"/>
      <c r="G123" s="53"/>
    </row>
    <row r="124" spans="3:7" x14ac:dyDescent="0.25">
      <c r="C124" s="52"/>
      <c r="D124" s="52"/>
      <c r="E124" s="52"/>
      <c r="G124" s="53"/>
    </row>
    <row r="125" spans="3:7" x14ac:dyDescent="0.25">
      <c r="C125" s="52"/>
      <c r="D125" s="52"/>
      <c r="E125" s="52"/>
      <c r="G125" s="53"/>
    </row>
    <row r="126" spans="3:7" x14ac:dyDescent="0.25">
      <c r="C126" s="52"/>
      <c r="D126" s="52"/>
      <c r="E126" s="52"/>
      <c r="G126" s="53"/>
    </row>
    <row r="127" spans="3:7" x14ac:dyDescent="0.25">
      <c r="C127" s="52"/>
      <c r="D127" s="52"/>
      <c r="E127" s="52"/>
      <c r="G127" s="53"/>
    </row>
    <row r="128" spans="3:7" x14ac:dyDescent="0.25">
      <c r="C128" s="52"/>
      <c r="D128" s="52"/>
      <c r="E128" s="52"/>
      <c r="G128" s="53"/>
    </row>
    <row r="129" spans="3:7" x14ac:dyDescent="0.25">
      <c r="C129" s="52"/>
      <c r="D129" s="52"/>
      <c r="E129" s="52"/>
      <c r="G129" s="53"/>
    </row>
    <row r="130" spans="3:7" x14ac:dyDescent="0.25">
      <c r="C130" s="52"/>
      <c r="D130" s="52"/>
      <c r="E130" s="52"/>
      <c r="G130" s="53"/>
    </row>
    <row r="131" spans="3:7" x14ac:dyDescent="0.25">
      <c r="C131" s="52"/>
      <c r="D131" s="52"/>
      <c r="E131" s="52"/>
      <c r="G131" s="53"/>
    </row>
    <row r="132" spans="3:7" x14ac:dyDescent="0.25">
      <c r="C132" s="52"/>
      <c r="D132" s="52"/>
      <c r="E132" s="52"/>
      <c r="G132" s="53"/>
    </row>
    <row r="133" spans="3:7" x14ac:dyDescent="0.25">
      <c r="C133" s="52"/>
      <c r="D133" s="52"/>
      <c r="E133" s="52"/>
      <c r="G133" s="53"/>
    </row>
    <row r="134" spans="3:7" x14ac:dyDescent="0.25">
      <c r="C134" s="52"/>
      <c r="D134" s="52"/>
      <c r="E134" s="52"/>
      <c r="G134" s="53"/>
    </row>
    <row r="135" spans="3:7" x14ac:dyDescent="0.25">
      <c r="C135" s="52"/>
      <c r="D135" s="52"/>
      <c r="E135" s="52"/>
      <c r="G135" s="53"/>
    </row>
    <row r="136" spans="3:7" x14ac:dyDescent="0.25">
      <c r="C136" s="52"/>
      <c r="D136" s="52"/>
      <c r="E136" s="52"/>
      <c r="G136" s="53"/>
    </row>
    <row r="137" spans="3:7" x14ac:dyDescent="0.25">
      <c r="C137" s="52"/>
      <c r="D137" s="52"/>
      <c r="E137" s="52"/>
      <c r="G137" s="53"/>
    </row>
    <row r="138" spans="3:7" x14ac:dyDescent="0.25">
      <c r="C138" s="52"/>
      <c r="D138" s="52"/>
      <c r="E138" s="52"/>
      <c r="G138" s="53"/>
    </row>
    <row r="139" spans="3:7" x14ac:dyDescent="0.25">
      <c r="C139" s="52"/>
      <c r="D139" s="52"/>
      <c r="E139" s="52"/>
      <c r="G139" s="53"/>
    </row>
    <row r="140" spans="3:7" x14ac:dyDescent="0.25">
      <c r="C140" s="52"/>
      <c r="D140" s="52"/>
      <c r="E140" s="52"/>
      <c r="G140" s="53"/>
    </row>
    <row r="141" spans="3:7" x14ac:dyDescent="0.25">
      <c r="C141" s="52"/>
      <c r="D141" s="52"/>
      <c r="E141" s="52"/>
      <c r="G141" s="53"/>
    </row>
    <row r="142" spans="3:7" x14ac:dyDescent="0.25">
      <c r="C142" s="52"/>
      <c r="D142" s="52"/>
      <c r="E142" s="52"/>
      <c r="G142" s="53"/>
    </row>
    <row r="143" spans="3:7" x14ac:dyDescent="0.25">
      <c r="C143" s="52"/>
      <c r="D143" s="52"/>
      <c r="E143" s="52"/>
      <c r="G143" s="53"/>
    </row>
    <row r="144" spans="3:7" x14ac:dyDescent="0.25">
      <c r="C144" s="52"/>
      <c r="D144" s="52"/>
      <c r="E144" s="52"/>
      <c r="G144" s="53"/>
    </row>
    <row r="145" spans="3:7" x14ac:dyDescent="0.25">
      <c r="C145" s="52"/>
      <c r="D145" s="52"/>
      <c r="E145" s="52"/>
      <c r="G145" s="53"/>
    </row>
    <row r="146" spans="3:7" x14ac:dyDescent="0.25">
      <c r="C146" s="52"/>
      <c r="D146" s="52"/>
      <c r="E146" s="52"/>
      <c r="G146" s="53"/>
    </row>
    <row r="147" spans="3:7" x14ac:dyDescent="0.25">
      <c r="C147" s="52"/>
      <c r="D147" s="52"/>
      <c r="E147" s="52"/>
      <c r="G147" s="53"/>
    </row>
    <row r="148" spans="3:7" x14ac:dyDescent="0.25">
      <c r="C148" s="52"/>
      <c r="D148" s="52"/>
      <c r="E148" s="52"/>
      <c r="G148" s="53"/>
    </row>
    <row r="149" spans="3:7" x14ac:dyDescent="0.25">
      <c r="C149" s="52"/>
      <c r="D149" s="52"/>
      <c r="E149" s="52"/>
      <c r="G149" s="53"/>
    </row>
    <row r="150" spans="3:7" x14ac:dyDescent="0.25">
      <c r="C150" s="52"/>
      <c r="D150" s="52"/>
      <c r="E150" s="52"/>
      <c r="G150" s="53"/>
    </row>
    <row r="151" spans="3:7" x14ac:dyDescent="0.25">
      <c r="C151" s="52"/>
      <c r="D151" s="52"/>
      <c r="E151" s="52"/>
      <c r="G151" s="53"/>
    </row>
    <row r="152" spans="3:7" x14ac:dyDescent="0.25">
      <c r="C152" s="52"/>
      <c r="D152" s="52"/>
      <c r="E152" s="52"/>
      <c r="G152" s="53"/>
    </row>
    <row r="153" spans="3:7" x14ac:dyDescent="0.25">
      <c r="C153" s="52"/>
      <c r="D153" s="52"/>
      <c r="E153" s="52"/>
      <c r="G153" s="53"/>
    </row>
    <row r="154" spans="3:7" x14ac:dyDescent="0.25">
      <c r="C154" s="52"/>
      <c r="D154" s="52"/>
      <c r="E154" s="52"/>
      <c r="G154" s="53"/>
    </row>
    <row r="155" spans="3:7" x14ac:dyDescent="0.25">
      <c r="C155" s="52"/>
      <c r="D155" s="52"/>
      <c r="E155" s="52"/>
      <c r="G155" s="53"/>
    </row>
    <row r="156" spans="3:7" x14ac:dyDescent="0.25">
      <c r="C156" s="52"/>
      <c r="D156" s="52"/>
      <c r="E156" s="52"/>
      <c r="G156" s="53"/>
    </row>
    <row r="157" spans="3:7" x14ac:dyDescent="0.25">
      <c r="C157" s="52"/>
      <c r="D157" s="52"/>
      <c r="E157" s="52"/>
      <c r="G157" s="53"/>
    </row>
    <row r="158" spans="3:7" x14ac:dyDescent="0.25">
      <c r="C158" s="52"/>
      <c r="D158" s="52"/>
      <c r="E158" s="52"/>
      <c r="G158" s="53"/>
    </row>
    <row r="159" spans="3:7" x14ac:dyDescent="0.25">
      <c r="C159" s="52"/>
      <c r="D159" s="52"/>
      <c r="E159" s="52"/>
      <c r="G159" s="53"/>
    </row>
    <row r="160" spans="3:7" x14ac:dyDescent="0.25">
      <c r="C160" s="52"/>
      <c r="D160" s="52"/>
      <c r="E160" s="52"/>
      <c r="G160" s="53"/>
    </row>
    <row r="161" spans="3:7" x14ac:dyDescent="0.25">
      <c r="C161" s="52"/>
      <c r="D161" s="52"/>
      <c r="E161" s="52"/>
      <c r="G161" s="53"/>
    </row>
    <row r="162" spans="3:7" x14ac:dyDescent="0.25">
      <c r="C162" s="52"/>
      <c r="D162" s="52"/>
      <c r="E162" s="52"/>
      <c r="G162" s="53"/>
    </row>
    <row r="163" spans="3:7" x14ac:dyDescent="0.25">
      <c r="C163" s="52"/>
      <c r="D163" s="52"/>
      <c r="E163" s="52"/>
      <c r="G163" s="53"/>
    </row>
    <row r="164" spans="3:7" x14ac:dyDescent="0.25">
      <c r="C164" s="52"/>
      <c r="D164" s="52"/>
      <c r="E164" s="52"/>
      <c r="G164" s="53"/>
    </row>
    <row r="165" spans="3:7" x14ac:dyDescent="0.25">
      <c r="C165" s="52"/>
      <c r="D165" s="52"/>
      <c r="E165" s="52"/>
      <c r="G165" s="53"/>
    </row>
    <row r="166" spans="3:7" x14ac:dyDescent="0.25">
      <c r="C166" s="52"/>
      <c r="D166" s="52"/>
      <c r="E166" s="52"/>
      <c r="G166" s="53"/>
    </row>
    <row r="167" spans="3:7" x14ac:dyDescent="0.25">
      <c r="C167" s="52"/>
      <c r="D167" s="52"/>
      <c r="E167" s="52"/>
      <c r="G167" s="53"/>
    </row>
    <row r="168" spans="3:7" x14ac:dyDescent="0.25">
      <c r="C168" s="52"/>
      <c r="D168" s="52"/>
      <c r="E168" s="52"/>
      <c r="G168" s="53"/>
    </row>
    <row r="169" spans="3:7" x14ac:dyDescent="0.25">
      <c r="C169" s="52"/>
      <c r="D169" s="52"/>
      <c r="E169" s="52"/>
      <c r="G169" s="53"/>
    </row>
    <row r="170" spans="3:7" x14ac:dyDescent="0.25">
      <c r="C170" s="52"/>
      <c r="D170" s="52"/>
      <c r="E170" s="52"/>
      <c r="G170" s="53"/>
    </row>
    <row r="171" spans="3:7" x14ac:dyDescent="0.25">
      <c r="C171" s="52"/>
      <c r="D171" s="52"/>
      <c r="E171" s="52"/>
      <c r="G171" s="53"/>
    </row>
    <row r="172" spans="3:7" x14ac:dyDescent="0.25">
      <c r="C172" s="52"/>
      <c r="D172" s="52"/>
      <c r="E172" s="52"/>
      <c r="G172" s="53"/>
    </row>
    <row r="173" spans="3:7" x14ac:dyDescent="0.25">
      <c r="C173" s="52"/>
      <c r="D173" s="52"/>
      <c r="E173" s="52"/>
      <c r="G173" s="53"/>
    </row>
    <row r="174" spans="3:7" x14ac:dyDescent="0.25">
      <c r="C174" s="52"/>
      <c r="D174" s="52"/>
      <c r="E174" s="52"/>
      <c r="G174" s="53"/>
    </row>
    <row r="175" spans="3:7" x14ac:dyDescent="0.25">
      <c r="C175" s="52"/>
      <c r="D175" s="52"/>
      <c r="E175" s="52"/>
      <c r="G175" s="53"/>
    </row>
    <row r="176" spans="3:7" x14ac:dyDescent="0.25">
      <c r="C176" s="52"/>
      <c r="D176" s="52"/>
      <c r="E176" s="52"/>
      <c r="G176" s="53"/>
    </row>
    <row r="177" spans="3:7" x14ac:dyDescent="0.25">
      <c r="C177" s="52"/>
      <c r="D177" s="52"/>
      <c r="E177" s="52"/>
      <c r="G177" s="53"/>
    </row>
    <row r="178" spans="3:7" x14ac:dyDescent="0.25">
      <c r="C178" s="52"/>
      <c r="D178" s="52"/>
      <c r="E178" s="52"/>
      <c r="G178" s="53"/>
    </row>
    <row r="179" spans="3:7" x14ac:dyDescent="0.25">
      <c r="C179" s="52"/>
      <c r="D179" s="52"/>
      <c r="E179" s="52"/>
      <c r="G179" s="53"/>
    </row>
    <row r="180" spans="3:7" x14ac:dyDescent="0.25">
      <c r="C180" s="52"/>
      <c r="D180" s="52"/>
      <c r="E180" s="52"/>
      <c r="G180" s="53"/>
    </row>
    <row r="181" spans="3:7" x14ac:dyDescent="0.25">
      <c r="C181" s="52"/>
      <c r="D181" s="52"/>
      <c r="E181" s="52"/>
      <c r="G181" s="53"/>
    </row>
    <row r="182" spans="3:7" x14ac:dyDescent="0.25">
      <c r="C182" s="52"/>
      <c r="D182" s="52"/>
      <c r="E182" s="52"/>
      <c r="G182" s="53"/>
    </row>
    <row r="183" spans="3:7" x14ac:dyDescent="0.25">
      <c r="C183" s="52"/>
      <c r="D183" s="52"/>
      <c r="E183" s="52"/>
      <c r="G183" s="53"/>
    </row>
    <row r="184" spans="3:7" x14ac:dyDescent="0.25">
      <c r="C184" s="52"/>
      <c r="D184" s="52"/>
      <c r="E184" s="52"/>
      <c r="G184" s="53"/>
    </row>
    <row r="185" spans="3:7" x14ac:dyDescent="0.25">
      <c r="C185" s="52"/>
      <c r="D185" s="52"/>
      <c r="E185" s="52"/>
      <c r="G185" s="53"/>
    </row>
    <row r="186" spans="3:7" x14ac:dyDescent="0.25">
      <c r="C186" s="52"/>
      <c r="D186" s="52"/>
      <c r="E186" s="52"/>
      <c r="G186" s="53"/>
    </row>
    <row r="187" spans="3:7" x14ac:dyDescent="0.25">
      <c r="C187" s="52"/>
      <c r="D187" s="52"/>
      <c r="E187" s="52"/>
      <c r="G187" s="53"/>
    </row>
    <row r="188" spans="3:7" x14ac:dyDescent="0.25">
      <c r="C188" s="52"/>
      <c r="D188" s="52"/>
      <c r="E188" s="52"/>
      <c r="G188" s="53"/>
    </row>
    <row r="189" spans="3:7" x14ac:dyDescent="0.25">
      <c r="C189" s="52"/>
      <c r="D189" s="52"/>
      <c r="E189" s="52"/>
      <c r="G189" s="53"/>
    </row>
    <row r="190" spans="3:7" x14ac:dyDescent="0.25">
      <c r="C190" s="52"/>
      <c r="D190" s="52"/>
      <c r="E190" s="52"/>
      <c r="G190" s="53"/>
    </row>
    <row r="191" spans="3:7" x14ac:dyDescent="0.25">
      <c r="C191" s="52"/>
      <c r="D191" s="52"/>
      <c r="E191" s="52"/>
      <c r="G191" s="53"/>
    </row>
    <row r="192" spans="3:7" x14ac:dyDescent="0.25">
      <c r="C192" s="52"/>
      <c r="D192" s="52"/>
      <c r="E192" s="52"/>
      <c r="G192" s="53"/>
    </row>
    <row r="193" spans="3:7" x14ac:dyDescent="0.25">
      <c r="C193" s="52"/>
      <c r="D193" s="52"/>
      <c r="E193" s="52"/>
      <c r="G193" s="53"/>
    </row>
    <row r="194" spans="3:7" x14ac:dyDescent="0.25">
      <c r="C194" s="52"/>
      <c r="D194" s="52"/>
      <c r="E194" s="52"/>
      <c r="G194" s="53"/>
    </row>
    <row r="195" spans="3:7" x14ac:dyDescent="0.25">
      <c r="C195" s="52"/>
      <c r="D195" s="52"/>
      <c r="E195" s="52"/>
      <c r="G195" s="53"/>
    </row>
    <row r="196" spans="3:7" x14ac:dyDescent="0.25">
      <c r="C196" s="52"/>
      <c r="D196" s="52"/>
      <c r="E196" s="52"/>
      <c r="G196" s="53"/>
    </row>
    <row r="197" spans="3:7" x14ac:dyDescent="0.25">
      <c r="C197" s="52"/>
      <c r="D197" s="52"/>
      <c r="E197" s="52"/>
      <c r="G197" s="53"/>
    </row>
    <row r="198" spans="3:7" x14ac:dyDescent="0.25">
      <c r="C198" s="52"/>
      <c r="D198" s="52"/>
      <c r="E198" s="52"/>
      <c r="G198" s="53"/>
    </row>
    <row r="199" spans="3:7" x14ac:dyDescent="0.25">
      <c r="C199" s="52"/>
      <c r="D199" s="52"/>
      <c r="E199" s="52"/>
      <c r="G199" s="53"/>
    </row>
    <row r="200" spans="3:7" x14ac:dyDescent="0.25">
      <c r="C200" s="52"/>
      <c r="D200" s="52"/>
      <c r="E200" s="52"/>
      <c r="G200" s="53"/>
    </row>
    <row r="201" spans="3:7" x14ac:dyDescent="0.25">
      <c r="C201" s="52"/>
      <c r="D201" s="52"/>
      <c r="E201" s="52"/>
      <c r="G201" s="53"/>
    </row>
    <row r="202" spans="3:7" x14ac:dyDescent="0.25">
      <c r="C202" s="52"/>
      <c r="D202" s="52"/>
      <c r="E202" s="52"/>
      <c r="G202" s="53"/>
    </row>
    <row r="203" spans="3:7" x14ac:dyDescent="0.25">
      <c r="C203" s="52"/>
      <c r="D203" s="52"/>
      <c r="E203" s="52"/>
      <c r="G203" s="53"/>
    </row>
    <row r="204" spans="3:7" x14ac:dyDescent="0.25">
      <c r="C204" s="52"/>
      <c r="D204" s="52"/>
      <c r="E204" s="52"/>
      <c r="G204" s="53"/>
    </row>
    <row r="205" spans="3:7" x14ac:dyDescent="0.25">
      <c r="C205" s="52"/>
      <c r="D205" s="52"/>
      <c r="E205" s="52"/>
      <c r="G205" s="53"/>
    </row>
    <row r="206" spans="3:7" x14ac:dyDescent="0.25">
      <c r="C206" s="52"/>
      <c r="D206" s="52"/>
      <c r="E206" s="52"/>
      <c r="G206" s="53"/>
    </row>
    <row r="207" spans="3:7" x14ac:dyDescent="0.25">
      <c r="C207" s="52"/>
      <c r="D207" s="52"/>
      <c r="E207" s="52"/>
      <c r="G207" s="53"/>
    </row>
    <row r="208" spans="3:7" x14ac:dyDescent="0.25">
      <c r="C208" s="52"/>
      <c r="D208" s="52"/>
      <c r="E208" s="52"/>
      <c r="G208" s="53"/>
    </row>
    <row r="209" spans="3:7" x14ac:dyDescent="0.25">
      <c r="C209" s="52"/>
      <c r="D209" s="52"/>
      <c r="E209" s="52"/>
      <c r="G209" s="53"/>
    </row>
    <row r="210" spans="3:7" x14ac:dyDescent="0.25">
      <c r="C210" s="52"/>
      <c r="D210" s="52"/>
      <c r="E210" s="52"/>
      <c r="G210" s="53"/>
    </row>
    <row r="211" spans="3:7" x14ac:dyDescent="0.25">
      <c r="C211" s="52"/>
      <c r="D211" s="52"/>
      <c r="E211" s="52"/>
      <c r="G211" s="53"/>
    </row>
    <row r="212" spans="3:7" x14ac:dyDescent="0.25">
      <c r="C212" s="52"/>
      <c r="D212" s="52"/>
      <c r="E212" s="52"/>
      <c r="G212" s="53"/>
    </row>
    <row r="213" spans="3:7" x14ac:dyDescent="0.25">
      <c r="C213" s="52"/>
      <c r="D213" s="52"/>
      <c r="E213" s="52"/>
      <c r="G213" s="53"/>
    </row>
    <row r="214" spans="3:7" x14ac:dyDescent="0.25">
      <c r="C214" s="52"/>
      <c r="D214" s="52"/>
      <c r="E214" s="52"/>
      <c r="G214" s="53"/>
    </row>
    <row r="215" spans="3:7" x14ac:dyDescent="0.25">
      <c r="C215" s="52"/>
      <c r="D215" s="52"/>
      <c r="E215" s="52"/>
      <c r="G215" s="53"/>
    </row>
    <row r="216" spans="3:7" x14ac:dyDescent="0.25">
      <c r="C216" s="52"/>
      <c r="D216" s="52"/>
      <c r="E216" s="52"/>
      <c r="G216" s="53"/>
    </row>
    <row r="217" spans="3:7" x14ac:dyDescent="0.25">
      <c r="C217" s="52"/>
      <c r="D217" s="52"/>
      <c r="E217" s="52"/>
      <c r="G217" s="53"/>
    </row>
    <row r="218" spans="3:7" x14ac:dyDescent="0.25">
      <c r="C218" s="52"/>
      <c r="D218" s="52"/>
      <c r="E218" s="52"/>
      <c r="G218" s="53"/>
    </row>
    <row r="219" spans="3:7" x14ac:dyDescent="0.25">
      <c r="C219" s="52"/>
      <c r="D219" s="52"/>
      <c r="E219" s="52"/>
      <c r="G219" s="53"/>
    </row>
    <row r="220" spans="3:7" x14ac:dyDescent="0.25">
      <c r="C220" s="52"/>
      <c r="D220" s="52"/>
      <c r="E220" s="52"/>
      <c r="G220" s="53"/>
    </row>
    <row r="221" spans="3:7" x14ac:dyDescent="0.25">
      <c r="C221" s="52"/>
      <c r="D221" s="52"/>
      <c r="E221" s="52"/>
      <c r="G221" s="53"/>
    </row>
    <row r="222" spans="3:7" x14ac:dyDescent="0.25">
      <c r="C222" s="52"/>
      <c r="D222" s="52"/>
      <c r="E222" s="52"/>
      <c r="G222" s="53"/>
    </row>
    <row r="223" spans="3:7" x14ac:dyDescent="0.25">
      <c r="C223" s="52"/>
      <c r="D223" s="52"/>
      <c r="E223" s="52"/>
      <c r="G223" s="53"/>
    </row>
    <row r="224" spans="3:7" x14ac:dyDescent="0.25">
      <c r="C224" s="52"/>
      <c r="D224" s="52"/>
      <c r="E224" s="52"/>
      <c r="G224" s="53"/>
    </row>
    <row r="225" spans="3:7" x14ac:dyDescent="0.25">
      <c r="C225" s="52"/>
      <c r="D225" s="52"/>
      <c r="E225" s="52"/>
      <c r="G225" s="53"/>
    </row>
    <row r="226" spans="3:7" x14ac:dyDescent="0.25">
      <c r="C226" s="52"/>
      <c r="D226" s="52"/>
      <c r="E226" s="52"/>
      <c r="G226" s="53"/>
    </row>
    <row r="227" spans="3:7" x14ac:dyDescent="0.25">
      <c r="C227" s="52"/>
      <c r="D227" s="52"/>
      <c r="E227" s="52"/>
      <c r="G227" s="53"/>
    </row>
    <row r="228" spans="3:7" x14ac:dyDescent="0.25">
      <c r="C228" s="52"/>
      <c r="D228" s="52"/>
      <c r="E228" s="52"/>
      <c r="G228" s="53"/>
    </row>
    <row r="229" spans="3:7" x14ac:dyDescent="0.25">
      <c r="C229" s="52"/>
      <c r="D229" s="52"/>
      <c r="E229" s="52"/>
      <c r="G229" s="53"/>
    </row>
    <row r="230" spans="3:7" x14ac:dyDescent="0.25">
      <c r="C230" s="52"/>
      <c r="D230" s="52"/>
      <c r="E230" s="52"/>
      <c r="G230" s="53"/>
    </row>
    <row r="231" spans="3:7" x14ac:dyDescent="0.25">
      <c r="C231" s="52"/>
      <c r="D231" s="52"/>
      <c r="E231" s="52"/>
      <c r="G231" s="53"/>
    </row>
    <row r="232" spans="3:7" x14ac:dyDescent="0.25">
      <c r="C232" s="52"/>
      <c r="D232" s="52"/>
      <c r="E232" s="52"/>
      <c r="G232" s="53"/>
    </row>
    <row r="233" spans="3:7" x14ac:dyDescent="0.25">
      <c r="C233" s="52"/>
      <c r="D233" s="52"/>
      <c r="E233" s="52"/>
      <c r="G233" s="53"/>
    </row>
    <row r="234" spans="3:7" x14ac:dyDescent="0.25">
      <c r="C234" s="52"/>
      <c r="D234" s="52"/>
      <c r="E234" s="52"/>
      <c r="G234" s="53"/>
    </row>
    <row r="235" spans="3:7" x14ac:dyDescent="0.25">
      <c r="C235" s="52"/>
      <c r="D235" s="52"/>
      <c r="E235" s="52"/>
      <c r="G235" s="53"/>
    </row>
    <row r="236" spans="3:7" x14ac:dyDescent="0.25">
      <c r="C236" s="52"/>
      <c r="D236" s="52"/>
      <c r="E236" s="52"/>
      <c r="G236" s="53"/>
    </row>
    <row r="237" spans="3:7" x14ac:dyDescent="0.25">
      <c r="C237" s="52"/>
      <c r="D237" s="52"/>
      <c r="E237" s="52"/>
      <c r="G237" s="53"/>
    </row>
    <row r="238" spans="3:7" x14ac:dyDescent="0.25">
      <c r="C238" s="52"/>
      <c r="D238" s="52"/>
      <c r="E238" s="52"/>
      <c r="G238" s="53"/>
    </row>
    <row r="239" spans="3:7" x14ac:dyDescent="0.25">
      <c r="C239" s="52"/>
      <c r="D239" s="52"/>
      <c r="E239" s="52"/>
      <c r="G239" s="53"/>
    </row>
    <row r="240" spans="3:7" x14ac:dyDescent="0.25">
      <c r="C240" s="52"/>
      <c r="D240" s="52"/>
      <c r="E240" s="52"/>
      <c r="G240" s="53"/>
    </row>
    <row r="241" spans="3:7" x14ac:dyDescent="0.25">
      <c r="C241" s="52"/>
      <c r="D241" s="52"/>
      <c r="E241" s="52"/>
      <c r="G241" s="53"/>
    </row>
    <row r="242" spans="3:7" x14ac:dyDescent="0.25">
      <c r="C242" s="52"/>
      <c r="D242" s="52"/>
      <c r="E242" s="52"/>
      <c r="G242" s="53"/>
    </row>
    <row r="243" spans="3:7" x14ac:dyDescent="0.25">
      <c r="C243" s="52"/>
      <c r="D243" s="52"/>
      <c r="E243" s="52"/>
      <c r="G243" s="53"/>
    </row>
    <row r="244" spans="3:7" x14ac:dyDescent="0.25">
      <c r="C244" s="52"/>
      <c r="D244" s="52"/>
      <c r="E244" s="52"/>
      <c r="G244" s="53"/>
    </row>
    <row r="245" spans="3:7" x14ac:dyDescent="0.25">
      <c r="C245" s="52"/>
      <c r="D245" s="52"/>
      <c r="E245" s="52"/>
      <c r="G245" s="53"/>
    </row>
    <row r="246" spans="3:7" x14ac:dyDescent="0.25">
      <c r="C246" s="52"/>
      <c r="D246" s="52"/>
      <c r="E246" s="52"/>
      <c r="G246" s="53"/>
    </row>
    <row r="247" spans="3:7" x14ac:dyDescent="0.25">
      <c r="C247" s="52"/>
      <c r="D247" s="52"/>
      <c r="E247" s="52"/>
      <c r="G247" s="53"/>
    </row>
    <row r="248" spans="3:7" x14ac:dyDescent="0.25">
      <c r="C248" s="52"/>
      <c r="D248" s="52"/>
      <c r="E248" s="52"/>
      <c r="G248" s="53"/>
    </row>
    <row r="249" spans="3:7" x14ac:dyDescent="0.25">
      <c r="C249" s="52"/>
      <c r="D249" s="52"/>
      <c r="E249" s="52"/>
      <c r="G249" s="53"/>
    </row>
    <row r="250" spans="3:7" x14ac:dyDescent="0.25">
      <c r="C250" s="52"/>
      <c r="D250" s="52"/>
      <c r="E250" s="52"/>
      <c r="G250" s="53"/>
    </row>
    <row r="251" spans="3:7" x14ac:dyDescent="0.25">
      <c r="C251" s="52"/>
      <c r="D251" s="52"/>
      <c r="E251" s="52"/>
      <c r="G251" s="53"/>
    </row>
    <row r="252" spans="3:7" x14ac:dyDescent="0.25">
      <c r="C252" s="52"/>
      <c r="D252" s="52"/>
      <c r="E252" s="52"/>
      <c r="G252" s="53"/>
    </row>
    <row r="253" spans="3:7" x14ac:dyDescent="0.25">
      <c r="C253" s="52"/>
      <c r="D253" s="52"/>
      <c r="E253" s="52"/>
      <c r="G253" s="53"/>
    </row>
    <row r="254" spans="3:7" x14ac:dyDescent="0.25">
      <c r="C254" s="52"/>
      <c r="D254" s="52"/>
      <c r="E254" s="52"/>
      <c r="G254" s="53"/>
    </row>
    <row r="255" spans="3:7" x14ac:dyDescent="0.25">
      <c r="C255" s="52"/>
      <c r="D255" s="52"/>
      <c r="E255" s="52"/>
      <c r="G255" s="53"/>
    </row>
    <row r="256" spans="3:7" x14ac:dyDescent="0.25">
      <c r="C256" s="52"/>
      <c r="D256" s="52"/>
      <c r="E256" s="52"/>
      <c r="G256" s="53"/>
    </row>
    <row r="257" spans="3:7" x14ac:dyDescent="0.25">
      <c r="C257" s="52"/>
      <c r="D257" s="52"/>
      <c r="E257" s="52"/>
      <c r="G257" s="53"/>
    </row>
    <row r="258" spans="3:7" x14ac:dyDescent="0.25">
      <c r="C258" s="52"/>
      <c r="D258" s="52"/>
      <c r="E258" s="52"/>
      <c r="G258" s="53"/>
    </row>
    <row r="259" spans="3:7" x14ac:dyDescent="0.25">
      <c r="C259" s="52"/>
      <c r="D259" s="52"/>
      <c r="E259" s="52"/>
      <c r="G259" s="53"/>
    </row>
    <row r="260" spans="3:7" x14ac:dyDescent="0.25">
      <c r="C260" s="52"/>
      <c r="D260" s="52"/>
      <c r="E260" s="52"/>
      <c r="G260" s="53"/>
    </row>
    <row r="261" spans="3:7" x14ac:dyDescent="0.25">
      <c r="C261" s="52"/>
      <c r="D261" s="52"/>
      <c r="E261" s="52"/>
      <c r="G261" s="53"/>
    </row>
    <row r="262" spans="3:7" x14ac:dyDescent="0.25">
      <c r="C262" s="52"/>
      <c r="D262" s="52"/>
      <c r="E262" s="52"/>
      <c r="G262" s="53"/>
    </row>
    <row r="263" spans="3:7" x14ac:dyDescent="0.25">
      <c r="C263" s="52"/>
      <c r="D263" s="52"/>
      <c r="E263" s="52"/>
      <c r="G263" s="53"/>
    </row>
    <row r="264" spans="3:7" x14ac:dyDescent="0.25">
      <c r="C264" s="52"/>
      <c r="D264" s="52"/>
      <c r="E264" s="52"/>
      <c r="G264" s="53"/>
    </row>
    <row r="265" spans="3:7" x14ac:dyDescent="0.25">
      <c r="C265" s="52"/>
      <c r="D265" s="52"/>
      <c r="E265" s="52"/>
      <c r="G265" s="53"/>
    </row>
    <row r="266" spans="3:7" x14ac:dyDescent="0.25">
      <c r="C266" s="52"/>
      <c r="D266" s="52"/>
      <c r="E266" s="52"/>
      <c r="G266" s="53"/>
    </row>
    <row r="267" spans="3:7" x14ac:dyDescent="0.25">
      <c r="C267" s="52"/>
      <c r="D267" s="52"/>
      <c r="E267" s="52"/>
      <c r="G267" s="53"/>
    </row>
    <row r="268" spans="3:7" x14ac:dyDescent="0.25">
      <c r="C268" s="52"/>
      <c r="D268" s="52"/>
      <c r="E268" s="52"/>
      <c r="G268" s="53"/>
    </row>
    <row r="269" spans="3:7" x14ac:dyDescent="0.25">
      <c r="C269" s="52"/>
      <c r="D269" s="52"/>
      <c r="E269" s="52"/>
      <c r="G269" s="53"/>
    </row>
    <row r="270" spans="3:7" x14ac:dyDescent="0.25">
      <c r="C270" s="52"/>
      <c r="D270" s="52"/>
      <c r="E270" s="52"/>
      <c r="G270" s="53"/>
    </row>
    <row r="271" spans="3:7" x14ac:dyDescent="0.25">
      <c r="C271" s="52"/>
      <c r="D271" s="52"/>
      <c r="E271" s="52"/>
      <c r="G271" s="53"/>
    </row>
    <row r="272" spans="3:7" x14ac:dyDescent="0.25">
      <c r="C272" s="52"/>
      <c r="D272" s="52"/>
      <c r="E272" s="52"/>
      <c r="G272" s="53"/>
    </row>
    <row r="273" spans="3:7" x14ac:dyDescent="0.25">
      <c r="C273" s="52"/>
      <c r="D273" s="52"/>
      <c r="E273" s="52"/>
      <c r="G273" s="53"/>
    </row>
    <row r="274" spans="3:7" x14ac:dyDescent="0.25">
      <c r="C274" s="52"/>
      <c r="D274" s="52"/>
      <c r="E274" s="52"/>
      <c r="G274" s="53"/>
    </row>
    <row r="275" spans="3:7" x14ac:dyDescent="0.25">
      <c r="C275" s="52"/>
      <c r="D275" s="52"/>
      <c r="E275" s="52"/>
      <c r="G275" s="53"/>
    </row>
    <row r="276" spans="3:7" x14ac:dyDescent="0.25">
      <c r="C276" s="52"/>
      <c r="D276" s="52"/>
      <c r="E276" s="52"/>
      <c r="G276" s="53"/>
    </row>
    <row r="277" spans="3:7" x14ac:dyDescent="0.25">
      <c r="C277" s="52"/>
      <c r="D277" s="52"/>
      <c r="E277" s="52"/>
      <c r="G277" s="53"/>
    </row>
    <row r="278" spans="3:7" x14ac:dyDescent="0.25">
      <c r="C278" s="52"/>
      <c r="D278" s="52"/>
      <c r="E278" s="52"/>
      <c r="G278" s="53"/>
    </row>
    <row r="279" spans="3:7" x14ac:dyDescent="0.25">
      <c r="C279" s="52"/>
      <c r="D279" s="52"/>
      <c r="E279" s="52"/>
      <c r="G279" s="53"/>
    </row>
    <row r="280" spans="3:7" x14ac:dyDescent="0.25">
      <c r="C280" s="52"/>
      <c r="D280" s="52"/>
      <c r="E280" s="52"/>
      <c r="G280" s="53"/>
    </row>
    <row r="281" spans="3:7" x14ac:dyDescent="0.25">
      <c r="C281" s="52"/>
      <c r="D281" s="52"/>
      <c r="E281" s="52"/>
      <c r="G281" s="53"/>
    </row>
    <row r="282" spans="3:7" x14ac:dyDescent="0.25">
      <c r="C282" s="52"/>
      <c r="D282" s="52"/>
      <c r="E282" s="52"/>
      <c r="G282" s="53"/>
    </row>
    <row r="283" spans="3:7" x14ac:dyDescent="0.25">
      <c r="C283" s="52"/>
      <c r="D283" s="52"/>
      <c r="E283" s="52"/>
      <c r="G283" s="53"/>
    </row>
    <row r="284" spans="3:7" x14ac:dyDescent="0.25">
      <c r="C284" s="52"/>
      <c r="D284" s="52"/>
      <c r="E284" s="52"/>
      <c r="G284" s="53"/>
    </row>
    <row r="285" spans="3:7" x14ac:dyDescent="0.25">
      <c r="C285" s="52"/>
      <c r="D285" s="52"/>
      <c r="E285" s="52"/>
      <c r="G285" s="53"/>
    </row>
    <row r="286" spans="3:7" x14ac:dyDescent="0.25">
      <c r="C286" s="52"/>
      <c r="D286" s="52"/>
      <c r="E286" s="52"/>
      <c r="G286" s="53"/>
    </row>
    <row r="287" spans="3:7" x14ac:dyDescent="0.25">
      <c r="C287" s="52"/>
      <c r="D287" s="52"/>
      <c r="E287" s="52"/>
      <c r="G287" s="53"/>
    </row>
    <row r="288" spans="3:7" x14ac:dyDescent="0.25">
      <c r="C288" s="52"/>
      <c r="D288" s="52"/>
      <c r="E288" s="52"/>
      <c r="G288" s="53"/>
    </row>
    <row r="289" spans="3:7" x14ac:dyDescent="0.25">
      <c r="C289" s="52"/>
      <c r="D289" s="52"/>
      <c r="E289" s="52"/>
      <c r="G289" s="53"/>
    </row>
    <row r="290" spans="3:7" x14ac:dyDescent="0.25">
      <c r="C290" s="52"/>
      <c r="D290" s="52"/>
      <c r="E290" s="52"/>
      <c r="G290" s="53"/>
    </row>
    <row r="291" spans="3:7" x14ac:dyDescent="0.25">
      <c r="C291" s="52"/>
      <c r="D291" s="52"/>
      <c r="E291" s="52"/>
      <c r="G291" s="53"/>
    </row>
    <row r="292" spans="3:7" x14ac:dyDescent="0.25">
      <c r="C292" s="52"/>
      <c r="D292" s="52"/>
      <c r="E292" s="52"/>
      <c r="G292" s="53"/>
    </row>
    <row r="293" spans="3:7" x14ac:dyDescent="0.25">
      <c r="C293" s="52"/>
      <c r="D293" s="52"/>
      <c r="E293" s="52"/>
      <c r="G293" s="53"/>
    </row>
    <row r="294" spans="3:7" x14ac:dyDescent="0.25">
      <c r="C294" s="52"/>
      <c r="D294" s="52"/>
      <c r="E294" s="52"/>
      <c r="G294" s="53"/>
    </row>
    <row r="295" spans="3:7" x14ac:dyDescent="0.25">
      <c r="C295" s="52"/>
      <c r="D295" s="52"/>
      <c r="E295" s="52"/>
      <c r="G295" s="53"/>
    </row>
    <row r="296" spans="3:7" x14ac:dyDescent="0.25">
      <c r="C296" s="52"/>
      <c r="D296" s="52"/>
      <c r="E296" s="52"/>
      <c r="G296" s="53"/>
    </row>
    <row r="297" spans="3:7" x14ac:dyDescent="0.25">
      <c r="C297" s="52"/>
      <c r="D297" s="52"/>
      <c r="E297" s="52"/>
      <c r="G297" s="53"/>
    </row>
    <row r="298" spans="3:7" x14ac:dyDescent="0.25">
      <c r="C298" s="52"/>
      <c r="D298" s="52"/>
      <c r="E298" s="52"/>
      <c r="G298" s="53"/>
    </row>
    <row r="299" spans="3:7" x14ac:dyDescent="0.25">
      <c r="C299" s="52"/>
      <c r="D299" s="52"/>
      <c r="E299" s="52"/>
      <c r="G299" s="53"/>
    </row>
    <row r="300" spans="3:7" x14ac:dyDescent="0.25">
      <c r="C300" s="52"/>
      <c r="D300" s="52"/>
      <c r="E300" s="52"/>
      <c r="G300" s="53"/>
    </row>
    <row r="301" spans="3:7" x14ac:dyDescent="0.25">
      <c r="C301" s="52"/>
      <c r="D301" s="52"/>
      <c r="E301" s="52"/>
      <c r="G301" s="53"/>
    </row>
  </sheetData>
  <sheetProtection algorithmName="SHA-512" hashValue="58E8ys2tHaJQ2wBfgNy3HCpewEZ0y1HoRdS6o/OB5DN7OYceACpliS+d0WBhw0IS2TDKFNe++s4202hj864ChA==" saltValue="aPI6FDMU9EYVvlbiiicwSQ==" spinCount="100000" sheet="1" autoFilter="0"/>
  <pageMargins left="0.511811024" right="0.511811024" top="0.78740157499999996" bottom="0.78740157499999996" header="0.31496062000000002" footer="0.31496062000000002"/>
  <pageSetup paperSize="9"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'Tabelas auxiliares'!$C$3:$C$61</xm:f>
          </x14:formula1>
          <xm:sqref>C2:D301</xm:sqref>
        </x14:dataValidation>
        <x14:dataValidation type="list" allowBlank="1" showInputMessage="1" showErrorMessage="1" xr:uid="{00000000-0002-0000-0200-000001000000}">
          <x14:formula1>
            <xm:f>'Tabelas auxiliares'!$B$224:$B$225</xm:f>
          </x14:formula1>
          <xm:sqref>E2:E301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U257"/>
  <sheetViews>
    <sheetView showGridLines="0" zoomScale="98" zoomScaleNormal="98" workbookViewId="0">
      <pane ySplit="1" topLeftCell="A30" activePane="bottomLeft" state="frozen"/>
      <selection pane="bottomLeft" activeCell="I40" sqref="I40"/>
    </sheetView>
  </sheetViews>
  <sheetFormatPr defaultRowHeight="15" x14ac:dyDescent="0.25"/>
  <cols>
    <col min="1" max="1" width="12.5703125" customWidth="1"/>
    <col min="2" max="2" width="21.85546875" customWidth="1"/>
    <col min="3" max="3" width="18.42578125" customWidth="1"/>
    <col min="4" max="4" width="23" bestFit="1" customWidth="1"/>
    <col min="5" max="6" width="7.5703125" customWidth="1"/>
    <col min="7" max="7" width="9.5703125" bestFit="1" customWidth="1"/>
    <col min="8" max="8" width="15.42578125" style="55" customWidth="1"/>
    <col min="12" max="12" width="27" customWidth="1"/>
    <col min="13" max="13" width="28.42578125" customWidth="1"/>
    <col min="14" max="14" width="16" customWidth="1"/>
    <col min="17" max="17" width="10.7109375" bestFit="1" customWidth="1"/>
    <col min="19" max="19" width="9.140625" style="89"/>
    <col min="20" max="20" width="21" bestFit="1" customWidth="1"/>
  </cols>
  <sheetData>
    <row r="1" spans="1:21" s="28" customFormat="1" ht="69.400000000000006" customHeight="1" x14ac:dyDescent="0.25">
      <c r="A1" s="77" t="s">
        <v>429</v>
      </c>
      <c r="B1" s="76" t="s">
        <v>0</v>
      </c>
      <c r="C1" s="76" t="s">
        <v>428</v>
      </c>
      <c r="D1" s="76" t="s">
        <v>427</v>
      </c>
      <c r="E1" s="221" t="s">
        <v>3</v>
      </c>
      <c r="F1" s="221"/>
      <c r="G1" s="221"/>
      <c r="H1" s="75" t="s">
        <v>5</v>
      </c>
      <c r="K1" s="74" t="s">
        <v>3</v>
      </c>
      <c r="L1" s="73" t="s">
        <v>426</v>
      </c>
      <c r="M1" s="73" t="s">
        <v>425</v>
      </c>
      <c r="N1" s="73" t="s">
        <v>424</v>
      </c>
      <c r="Q1" s="223" t="s">
        <v>457</v>
      </c>
      <c r="R1" s="224"/>
      <c r="S1" s="224"/>
      <c r="T1" s="225"/>
    </row>
    <row r="2" spans="1:21" ht="15" customHeight="1" x14ac:dyDescent="0.25">
      <c r="A2" s="212">
        <v>45316</v>
      </c>
      <c r="B2" s="215" t="s">
        <v>624</v>
      </c>
      <c r="C2" s="219" t="s">
        <v>625</v>
      </c>
      <c r="D2" s="61" t="s">
        <v>423</v>
      </c>
      <c r="E2" s="62" t="s">
        <v>423</v>
      </c>
      <c r="F2" s="62" t="s">
        <v>423</v>
      </c>
      <c r="G2" s="61" t="s">
        <v>423</v>
      </c>
      <c r="H2" s="63" t="s">
        <v>423</v>
      </c>
      <c r="J2" s="62" t="s">
        <v>203</v>
      </c>
      <c r="K2" s="61" t="s">
        <v>419</v>
      </c>
      <c r="L2" s="60">
        <f>SUMIFS($H$2:$H$230,$D$2:$D$230,"TRI",$G$2:$G$230,K2)</f>
        <v>0</v>
      </c>
      <c r="M2" s="60">
        <f>SUMIFS($H$2:$H$230,$D$2:$D$230,"SALDO",$G$2:$G$230,K2)</f>
        <v>0</v>
      </c>
      <c r="N2" s="60">
        <f t="shared" ref="N2:N10" si="0">SUM(L2:M2)</f>
        <v>0</v>
      </c>
      <c r="Q2" s="88" t="s">
        <v>456</v>
      </c>
      <c r="R2" s="88" t="s">
        <v>3</v>
      </c>
      <c r="S2" s="92" t="s">
        <v>5</v>
      </c>
      <c r="T2" s="87" t="s">
        <v>0</v>
      </c>
    </row>
    <row r="3" spans="1:21" x14ac:dyDescent="0.25">
      <c r="A3" s="213"/>
      <c r="B3" s="216"/>
      <c r="C3" s="219"/>
      <c r="D3" s="61" t="s">
        <v>453</v>
      </c>
      <c r="E3" s="62">
        <v>0.5</v>
      </c>
      <c r="F3" s="62" t="s">
        <v>455</v>
      </c>
      <c r="G3" s="61" t="s">
        <v>454</v>
      </c>
      <c r="H3" s="60">
        <v>16.52</v>
      </c>
      <c r="J3" s="62" t="s">
        <v>201</v>
      </c>
      <c r="K3" s="61" t="s">
        <v>418</v>
      </c>
      <c r="L3" s="60">
        <f t="shared" ref="L3:L10" si="1">SUMIFS($H$2:$H$230,$D$2:$D$230,"TRI",$G$2:$G$230,K3)</f>
        <v>3790.3199999999997</v>
      </c>
      <c r="M3" s="60">
        <f t="shared" ref="M3:M10" si="2">SUMIFS($H$2:$H$230,$D$2:$D$230,"SALDO",$G$2:$G$230,K3)</f>
        <v>0</v>
      </c>
      <c r="N3" s="60">
        <f t="shared" si="0"/>
        <v>3790.3199999999997</v>
      </c>
      <c r="Q3" s="91"/>
      <c r="R3" s="88"/>
      <c r="S3" s="90"/>
      <c r="T3" s="87"/>
    </row>
    <row r="4" spans="1:21" x14ac:dyDescent="0.25">
      <c r="A4" s="213"/>
      <c r="B4" s="216"/>
      <c r="C4" s="219"/>
      <c r="D4" s="61" t="s">
        <v>453</v>
      </c>
      <c r="E4" s="62">
        <v>0.1</v>
      </c>
      <c r="F4" s="62" t="s">
        <v>207</v>
      </c>
      <c r="G4" s="61" t="s">
        <v>417</v>
      </c>
      <c r="H4" s="60">
        <v>3.3</v>
      </c>
      <c r="J4" s="62" t="s">
        <v>202</v>
      </c>
      <c r="K4" s="61" t="s">
        <v>416</v>
      </c>
      <c r="L4" s="60">
        <f t="shared" si="1"/>
        <v>3185.28</v>
      </c>
      <c r="M4" s="60">
        <f t="shared" si="2"/>
        <v>0</v>
      </c>
      <c r="N4" s="60">
        <f t="shared" si="0"/>
        <v>3185.28</v>
      </c>
      <c r="Q4" s="91"/>
      <c r="R4" s="88"/>
      <c r="S4" s="90"/>
      <c r="T4" s="87"/>
    </row>
    <row r="5" spans="1:21" x14ac:dyDescent="0.25">
      <c r="A5" s="213"/>
      <c r="B5" s="216"/>
      <c r="C5" s="219"/>
      <c r="D5" s="61" t="s">
        <v>453</v>
      </c>
      <c r="E5" s="62">
        <v>0.1</v>
      </c>
      <c r="F5" s="62" t="s">
        <v>195</v>
      </c>
      <c r="G5" s="61" t="s">
        <v>413</v>
      </c>
      <c r="H5" s="60">
        <v>3.3</v>
      </c>
      <c r="J5" s="62" t="s">
        <v>415</v>
      </c>
      <c r="K5" s="61" t="s">
        <v>414</v>
      </c>
      <c r="L5" s="60">
        <f t="shared" si="1"/>
        <v>1395.07</v>
      </c>
      <c r="M5" s="60">
        <f t="shared" si="2"/>
        <v>0</v>
      </c>
      <c r="N5" s="60">
        <f t="shared" si="0"/>
        <v>1395.07</v>
      </c>
      <c r="O5" s="72"/>
      <c r="Q5" s="91"/>
      <c r="R5" s="88"/>
      <c r="S5" s="90"/>
      <c r="T5" s="87"/>
    </row>
    <row r="6" spans="1:21" x14ac:dyDescent="0.25">
      <c r="A6" s="213"/>
      <c r="B6" s="216"/>
      <c r="C6" s="219"/>
      <c r="D6" s="61" t="s">
        <v>453</v>
      </c>
      <c r="E6" s="62">
        <v>0.1</v>
      </c>
      <c r="F6" s="62" t="s">
        <v>204</v>
      </c>
      <c r="G6" s="61" t="s">
        <v>412</v>
      </c>
      <c r="H6" s="60">
        <v>3.3</v>
      </c>
      <c r="J6" s="62" t="s">
        <v>195</v>
      </c>
      <c r="K6" s="61" t="s">
        <v>413</v>
      </c>
      <c r="L6" s="60">
        <f t="shared" si="1"/>
        <v>1395.07</v>
      </c>
      <c r="M6" s="60">
        <f t="shared" si="2"/>
        <v>3.3</v>
      </c>
      <c r="N6" s="60">
        <f t="shared" si="0"/>
        <v>1398.37</v>
      </c>
      <c r="Q6" s="91"/>
      <c r="R6" s="88"/>
      <c r="S6" s="90"/>
      <c r="T6" s="87"/>
    </row>
    <row r="7" spans="1:21" x14ac:dyDescent="0.25">
      <c r="A7" s="213"/>
      <c r="B7" s="216"/>
      <c r="C7" s="219"/>
      <c r="D7" s="61" t="s">
        <v>453</v>
      </c>
      <c r="E7" s="62">
        <v>0.1</v>
      </c>
      <c r="F7" s="62" t="s">
        <v>197</v>
      </c>
      <c r="G7" s="61" t="s">
        <v>411</v>
      </c>
      <c r="H7" s="60">
        <v>3.3</v>
      </c>
      <c r="J7" s="62" t="s">
        <v>204</v>
      </c>
      <c r="K7" s="61" t="s">
        <v>412</v>
      </c>
      <c r="L7" s="60">
        <f t="shared" si="1"/>
        <v>1395.07</v>
      </c>
      <c r="M7" s="60">
        <f t="shared" si="2"/>
        <v>3.3</v>
      </c>
      <c r="N7" s="60">
        <f t="shared" si="0"/>
        <v>1398.37</v>
      </c>
      <c r="Q7" s="91"/>
      <c r="R7" s="88"/>
      <c r="S7" s="90"/>
      <c r="T7" s="87"/>
    </row>
    <row r="8" spans="1:21" x14ac:dyDescent="0.25">
      <c r="A8" s="214"/>
      <c r="B8" s="217"/>
      <c r="C8" s="220"/>
      <c r="D8" s="61" t="s">
        <v>453</v>
      </c>
      <c r="E8" s="62">
        <v>0.1</v>
      </c>
      <c r="F8" s="62" t="s">
        <v>209</v>
      </c>
      <c r="G8" s="61" t="s">
        <v>409</v>
      </c>
      <c r="H8" s="60">
        <v>3.3</v>
      </c>
      <c r="J8" s="62" t="s">
        <v>197</v>
      </c>
      <c r="K8" s="61" t="s">
        <v>411</v>
      </c>
      <c r="L8" s="60">
        <f t="shared" si="1"/>
        <v>1395.07</v>
      </c>
      <c r="M8" s="60">
        <f t="shared" si="2"/>
        <v>3.3</v>
      </c>
      <c r="N8" s="60">
        <f t="shared" si="0"/>
        <v>1398.37</v>
      </c>
      <c r="Q8" s="91"/>
      <c r="R8" s="88"/>
      <c r="S8" s="90"/>
      <c r="T8" s="87"/>
    </row>
    <row r="9" spans="1:21" ht="15" customHeight="1" x14ac:dyDescent="0.25">
      <c r="J9" s="62" t="s">
        <v>209</v>
      </c>
      <c r="K9" s="61" t="s">
        <v>409</v>
      </c>
      <c r="L9" s="60">
        <f t="shared" si="1"/>
        <v>1395.07</v>
      </c>
      <c r="M9" s="60">
        <f t="shared" si="2"/>
        <v>3.3</v>
      </c>
      <c r="N9" s="60">
        <f t="shared" si="0"/>
        <v>1398.37</v>
      </c>
      <c r="Q9" s="91"/>
      <c r="R9" s="88"/>
      <c r="S9" s="90"/>
      <c r="T9" s="87"/>
    </row>
    <row r="10" spans="1:21" ht="15.75" customHeight="1" thickBot="1" x14ac:dyDescent="0.3">
      <c r="A10" s="212">
        <v>45316</v>
      </c>
      <c r="B10" s="222" t="s">
        <v>628</v>
      </c>
      <c r="C10" s="218" t="s">
        <v>626</v>
      </c>
      <c r="D10" s="61" t="s">
        <v>423</v>
      </c>
      <c r="E10" s="62" t="s">
        <v>423</v>
      </c>
      <c r="F10" s="62" t="s">
        <v>423</v>
      </c>
      <c r="G10" s="61" t="s">
        <v>423</v>
      </c>
      <c r="H10" s="63" t="s">
        <v>423</v>
      </c>
      <c r="J10" s="71" t="s">
        <v>207</v>
      </c>
      <c r="K10" s="70" t="s">
        <v>417</v>
      </c>
      <c r="L10" s="60">
        <f t="shared" si="1"/>
        <v>0</v>
      </c>
      <c r="M10" s="60">
        <f t="shared" si="2"/>
        <v>3.3</v>
      </c>
      <c r="N10" s="60">
        <f t="shared" si="0"/>
        <v>3.3</v>
      </c>
      <c r="Q10" s="91"/>
      <c r="R10" s="88"/>
      <c r="S10" s="90"/>
      <c r="T10" s="87"/>
    </row>
    <row r="11" spans="1:21" ht="15" customHeight="1" thickBot="1" x14ac:dyDescent="0.3">
      <c r="A11" s="213"/>
      <c r="B11" s="216"/>
      <c r="C11" s="219"/>
      <c r="D11" s="61" t="s">
        <v>410</v>
      </c>
      <c r="E11" s="62">
        <v>0.5</v>
      </c>
      <c r="F11" s="62" t="s">
        <v>201</v>
      </c>
      <c r="G11" s="61" t="s">
        <v>418</v>
      </c>
      <c r="H11" s="60">
        <v>810</v>
      </c>
      <c r="K11" s="69" t="s">
        <v>91</v>
      </c>
      <c r="L11" s="68">
        <f>SUM(L2:L10)</f>
        <v>13950.949999999999</v>
      </c>
      <c r="M11" s="68">
        <f>SUM(M2:M10)</f>
        <v>16.5</v>
      </c>
      <c r="N11" s="68">
        <f>SUM(N2:N10)</f>
        <v>13967.449999999997</v>
      </c>
      <c r="Q11" s="91"/>
      <c r="R11" s="88"/>
      <c r="S11" s="90"/>
      <c r="T11" s="87"/>
    </row>
    <row r="12" spans="1:21" x14ac:dyDescent="0.25">
      <c r="A12" s="213"/>
      <c r="B12" s="216"/>
      <c r="C12" s="219"/>
      <c r="D12" s="61" t="s">
        <v>410</v>
      </c>
      <c r="E12" s="62">
        <v>0.1</v>
      </c>
      <c r="F12" s="62" t="s">
        <v>415</v>
      </c>
      <c r="G12" s="61" t="s">
        <v>414</v>
      </c>
      <c r="H12" s="60">
        <v>162</v>
      </c>
      <c r="K12" s="67"/>
      <c r="L12" s="66"/>
      <c r="M12" s="66"/>
      <c r="Q12" s="91"/>
      <c r="R12" s="88"/>
      <c r="S12" s="90"/>
      <c r="T12" s="87"/>
      <c r="U12" s="93"/>
    </row>
    <row r="13" spans="1:21" x14ac:dyDescent="0.25">
      <c r="A13" s="213"/>
      <c r="B13" s="216"/>
      <c r="C13" s="219"/>
      <c r="D13" s="61" t="s">
        <v>410</v>
      </c>
      <c r="E13" s="62">
        <v>0.1</v>
      </c>
      <c r="F13" s="62" t="s">
        <v>195</v>
      </c>
      <c r="G13" s="61" t="s">
        <v>413</v>
      </c>
      <c r="H13" s="60">
        <v>162</v>
      </c>
      <c r="K13" s="65" t="s">
        <v>422</v>
      </c>
      <c r="Q13" s="91"/>
      <c r="R13" s="88"/>
      <c r="S13" s="90"/>
      <c r="T13" s="87"/>
      <c r="U13" s="93"/>
    </row>
    <row r="14" spans="1:21" ht="15" customHeight="1" x14ac:dyDescent="0.25">
      <c r="A14" s="213"/>
      <c r="B14" s="216"/>
      <c r="C14" s="219"/>
      <c r="D14" s="61" t="s">
        <v>410</v>
      </c>
      <c r="E14" s="62">
        <v>0.1</v>
      </c>
      <c r="F14" s="62" t="s">
        <v>204</v>
      </c>
      <c r="G14" s="61" t="s">
        <v>412</v>
      </c>
      <c r="H14" s="60">
        <v>162</v>
      </c>
      <c r="K14" s="65" t="s">
        <v>421</v>
      </c>
      <c r="Q14" s="91"/>
      <c r="R14" s="88"/>
      <c r="S14" s="90"/>
      <c r="T14" s="87"/>
      <c r="U14" s="93"/>
    </row>
    <row r="15" spans="1:21" x14ac:dyDescent="0.25">
      <c r="A15" s="213"/>
      <c r="B15" s="216"/>
      <c r="C15" s="219"/>
      <c r="D15" s="61" t="s">
        <v>410</v>
      </c>
      <c r="E15" s="62">
        <v>0.1</v>
      </c>
      <c r="F15" s="62" t="s">
        <v>197</v>
      </c>
      <c r="G15" s="61" t="s">
        <v>411</v>
      </c>
      <c r="H15" s="60">
        <v>162</v>
      </c>
      <c r="K15" t="s">
        <v>420</v>
      </c>
      <c r="Q15" s="91"/>
      <c r="R15" s="88"/>
      <c r="S15" s="90"/>
      <c r="T15" s="87"/>
      <c r="U15" s="93"/>
    </row>
    <row r="16" spans="1:21" x14ac:dyDescent="0.25">
      <c r="A16" s="214"/>
      <c r="B16" s="217"/>
      <c r="C16" s="220"/>
      <c r="D16" s="61" t="s">
        <v>410</v>
      </c>
      <c r="E16" s="62">
        <v>0.1</v>
      </c>
      <c r="F16" s="62" t="s">
        <v>209</v>
      </c>
      <c r="G16" s="61" t="s">
        <v>409</v>
      </c>
      <c r="H16" s="60">
        <v>162</v>
      </c>
      <c r="Q16" s="91"/>
      <c r="R16" s="88"/>
      <c r="S16" s="90"/>
      <c r="T16" s="87"/>
      <c r="U16" s="93"/>
    </row>
    <row r="17" spans="1:21" ht="15" customHeight="1" x14ac:dyDescent="0.25">
      <c r="J17" s="94"/>
      <c r="K17" s="31"/>
      <c r="M17" s="64"/>
      <c r="Q17" s="91"/>
      <c r="R17" s="88"/>
      <c r="S17" s="90"/>
      <c r="T17" s="87"/>
      <c r="U17" s="93"/>
    </row>
    <row r="18" spans="1:21" ht="15" customHeight="1" x14ac:dyDescent="0.25">
      <c r="A18" s="212">
        <v>45329</v>
      </c>
      <c r="B18" s="215" t="s">
        <v>627</v>
      </c>
      <c r="C18" s="218"/>
      <c r="D18" s="61" t="s">
        <v>410</v>
      </c>
      <c r="E18" s="62">
        <v>0.5</v>
      </c>
      <c r="F18" s="62" t="s">
        <v>202</v>
      </c>
      <c r="G18" s="61" t="s">
        <v>416</v>
      </c>
      <c r="H18" s="60">
        <v>3185.28</v>
      </c>
      <c r="Q18" s="91"/>
      <c r="R18" s="88"/>
      <c r="S18" s="95"/>
      <c r="T18" s="87"/>
      <c r="U18" s="93"/>
    </row>
    <row r="19" spans="1:21" ht="15" customHeight="1" x14ac:dyDescent="0.25">
      <c r="A19" s="213"/>
      <c r="B19" s="216"/>
      <c r="C19" s="219"/>
      <c r="D19" s="61" t="s">
        <v>410</v>
      </c>
      <c r="E19" s="62">
        <v>0.1</v>
      </c>
      <c r="F19" s="62" t="s">
        <v>415</v>
      </c>
      <c r="G19" s="61" t="s">
        <v>414</v>
      </c>
      <c r="H19" s="60">
        <v>637.04</v>
      </c>
      <c r="L19" s="64"/>
      <c r="Q19" s="91"/>
      <c r="R19" s="88"/>
      <c r="S19" s="90"/>
      <c r="T19" s="87"/>
      <c r="U19" s="93"/>
    </row>
    <row r="20" spans="1:21" x14ac:dyDescent="0.25">
      <c r="A20" s="213"/>
      <c r="B20" s="216"/>
      <c r="C20" s="219"/>
      <c r="D20" s="61" t="s">
        <v>410</v>
      </c>
      <c r="E20" s="62">
        <v>0.1</v>
      </c>
      <c r="F20" s="62" t="s">
        <v>195</v>
      </c>
      <c r="G20" s="61" t="s">
        <v>413</v>
      </c>
      <c r="H20" s="60">
        <v>637.04</v>
      </c>
      <c r="L20" s="64"/>
      <c r="Q20" s="91"/>
      <c r="R20" s="88"/>
      <c r="S20" s="90"/>
      <c r="T20" s="87"/>
      <c r="U20" s="93"/>
    </row>
    <row r="21" spans="1:21" x14ac:dyDescent="0.25">
      <c r="A21" s="213"/>
      <c r="B21" s="216"/>
      <c r="C21" s="219"/>
      <c r="D21" s="61" t="s">
        <v>410</v>
      </c>
      <c r="E21" s="62">
        <v>0.1</v>
      </c>
      <c r="F21" s="62" t="s">
        <v>204</v>
      </c>
      <c r="G21" s="61" t="s">
        <v>412</v>
      </c>
      <c r="H21" s="60">
        <v>637.04</v>
      </c>
      <c r="L21" s="64"/>
      <c r="Q21" s="91"/>
      <c r="R21" s="88"/>
      <c r="S21" s="90"/>
      <c r="T21" s="87"/>
      <c r="U21" s="93"/>
    </row>
    <row r="22" spans="1:21" x14ac:dyDescent="0.25">
      <c r="A22" s="213"/>
      <c r="B22" s="216"/>
      <c r="C22" s="219"/>
      <c r="D22" s="61" t="s">
        <v>410</v>
      </c>
      <c r="E22" s="62">
        <v>0.1</v>
      </c>
      <c r="F22" s="62" t="s">
        <v>197</v>
      </c>
      <c r="G22" s="61" t="s">
        <v>411</v>
      </c>
      <c r="H22" s="60">
        <v>637.04</v>
      </c>
      <c r="L22" s="64"/>
      <c r="Q22" s="91"/>
      <c r="R22" s="88"/>
      <c r="S22" s="90"/>
      <c r="T22" s="87"/>
      <c r="U22" s="93"/>
    </row>
    <row r="23" spans="1:21" x14ac:dyDescent="0.25">
      <c r="A23" s="213"/>
      <c r="B23" s="216"/>
      <c r="C23" s="219"/>
      <c r="D23" s="61" t="s">
        <v>410</v>
      </c>
      <c r="E23" s="62">
        <v>0.1</v>
      </c>
      <c r="F23" s="62" t="s">
        <v>209</v>
      </c>
      <c r="G23" s="61" t="s">
        <v>409</v>
      </c>
      <c r="H23" s="60">
        <v>637.04</v>
      </c>
      <c r="L23" s="64"/>
      <c r="S23" s="55"/>
    </row>
    <row r="24" spans="1:21" ht="15" customHeight="1" x14ac:dyDescent="0.25">
      <c r="A24" s="214"/>
      <c r="B24" s="217"/>
      <c r="C24" s="220"/>
      <c r="D24" s="61"/>
      <c r="E24" s="62"/>
      <c r="F24" s="62"/>
      <c r="G24" s="61"/>
      <c r="H24" s="60"/>
      <c r="L24" s="64"/>
    </row>
    <row r="26" spans="1:21" ht="15" customHeight="1" x14ac:dyDescent="0.25">
      <c r="A26" s="212">
        <v>45331</v>
      </c>
      <c r="B26" s="215" t="s">
        <v>629</v>
      </c>
      <c r="C26" s="218" t="s">
        <v>630</v>
      </c>
      <c r="D26" s="61" t="s">
        <v>410</v>
      </c>
      <c r="E26" s="62">
        <v>0.5</v>
      </c>
      <c r="F26" s="62" t="s">
        <v>201</v>
      </c>
      <c r="G26" s="61" t="s">
        <v>418</v>
      </c>
      <c r="H26" s="60">
        <v>931.35</v>
      </c>
    </row>
    <row r="27" spans="1:21" x14ac:dyDescent="0.25">
      <c r="A27" s="213"/>
      <c r="B27" s="216"/>
      <c r="C27" s="219"/>
      <c r="D27" s="61" t="s">
        <v>410</v>
      </c>
      <c r="E27" s="62">
        <v>0.1</v>
      </c>
      <c r="F27" s="62" t="s">
        <v>415</v>
      </c>
      <c r="G27" s="61" t="s">
        <v>414</v>
      </c>
      <c r="H27" s="60">
        <v>186.26</v>
      </c>
    </row>
    <row r="28" spans="1:21" x14ac:dyDescent="0.25">
      <c r="A28" s="213"/>
      <c r="B28" s="216"/>
      <c r="C28" s="219"/>
      <c r="D28" s="61" t="s">
        <v>410</v>
      </c>
      <c r="E28" s="62">
        <v>0.1</v>
      </c>
      <c r="F28" s="62" t="s">
        <v>195</v>
      </c>
      <c r="G28" s="61" t="s">
        <v>413</v>
      </c>
      <c r="H28" s="60">
        <v>186.26</v>
      </c>
    </row>
    <row r="29" spans="1:21" x14ac:dyDescent="0.25">
      <c r="A29" s="213"/>
      <c r="B29" s="216"/>
      <c r="C29" s="219"/>
      <c r="D29" s="61" t="s">
        <v>410</v>
      </c>
      <c r="E29" s="62">
        <v>0.1</v>
      </c>
      <c r="F29" s="62" t="s">
        <v>204</v>
      </c>
      <c r="G29" s="61" t="s">
        <v>412</v>
      </c>
      <c r="H29" s="60">
        <v>186.26</v>
      </c>
    </row>
    <row r="30" spans="1:21" x14ac:dyDescent="0.25">
      <c r="A30" s="213"/>
      <c r="B30" s="216"/>
      <c r="C30" s="219"/>
      <c r="D30" s="61" t="s">
        <v>410</v>
      </c>
      <c r="E30" s="62">
        <v>0.1</v>
      </c>
      <c r="F30" s="62" t="s">
        <v>197</v>
      </c>
      <c r="G30" s="61" t="s">
        <v>411</v>
      </c>
      <c r="H30" s="60">
        <v>186.26</v>
      </c>
    </row>
    <row r="31" spans="1:21" ht="15" customHeight="1" x14ac:dyDescent="0.25">
      <c r="A31" s="213"/>
      <c r="B31" s="216"/>
      <c r="C31" s="219"/>
      <c r="D31" s="61" t="s">
        <v>410</v>
      </c>
      <c r="E31" s="62">
        <v>0.1</v>
      </c>
      <c r="F31" s="62" t="s">
        <v>209</v>
      </c>
      <c r="G31" s="61" t="s">
        <v>409</v>
      </c>
      <c r="H31" s="60">
        <v>186.26</v>
      </c>
    </row>
    <row r="32" spans="1:21" x14ac:dyDescent="0.25">
      <c r="A32" s="214"/>
      <c r="B32" s="217"/>
      <c r="C32" s="220"/>
      <c r="D32" s="61"/>
      <c r="E32" s="62"/>
      <c r="F32" s="62"/>
      <c r="G32" s="61"/>
      <c r="H32" s="60"/>
    </row>
    <row r="34" spans="1:8" x14ac:dyDescent="0.25">
      <c r="A34" s="212">
        <v>45345</v>
      </c>
      <c r="B34" s="215" t="s">
        <v>631</v>
      </c>
      <c r="C34" s="218" t="s">
        <v>632</v>
      </c>
      <c r="D34" s="61" t="s">
        <v>410</v>
      </c>
      <c r="E34" s="62">
        <v>0.5</v>
      </c>
      <c r="F34" s="62" t="s">
        <v>201</v>
      </c>
      <c r="G34" s="61" t="s">
        <v>418</v>
      </c>
      <c r="H34" s="63">
        <v>1117.6199999999999</v>
      </c>
    </row>
    <row r="35" spans="1:8" ht="15" customHeight="1" x14ac:dyDescent="0.25">
      <c r="A35" s="213"/>
      <c r="B35" s="216"/>
      <c r="C35" s="219"/>
      <c r="D35" s="61" t="s">
        <v>410</v>
      </c>
      <c r="E35" s="62">
        <v>0.1</v>
      </c>
      <c r="F35" s="62" t="s">
        <v>415</v>
      </c>
      <c r="G35" s="61" t="s">
        <v>414</v>
      </c>
      <c r="H35" s="60">
        <v>223.51</v>
      </c>
    </row>
    <row r="36" spans="1:8" x14ac:dyDescent="0.25">
      <c r="A36" s="213"/>
      <c r="B36" s="216"/>
      <c r="C36" s="219"/>
      <c r="D36" s="61" t="s">
        <v>410</v>
      </c>
      <c r="E36" s="62">
        <v>0.1</v>
      </c>
      <c r="F36" s="62" t="s">
        <v>195</v>
      </c>
      <c r="G36" s="61" t="s">
        <v>413</v>
      </c>
      <c r="H36" s="60">
        <v>223.51</v>
      </c>
    </row>
    <row r="37" spans="1:8" x14ac:dyDescent="0.25">
      <c r="A37" s="213"/>
      <c r="B37" s="216"/>
      <c r="C37" s="219"/>
      <c r="D37" s="61" t="s">
        <v>410</v>
      </c>
      <c r="E37" s="62">
        <v>0.1</v>
      </c>
      <c r="F37" s="62" t="s">
        <v>204</v>
      </c>
      <c r="G37" s="61" t="s">
        <v>412</v>
      </c>
      <c r="H37" s="60">
        <v>223.51</v>
      </c>
    </row>
    <row r="38" spans="1:8" ht="15" customHeight="1" x14ac:dyDescent="0.25">
      <c r="A38" s="213"/>
      <c r="B38" s="216"/>
      <c r="C38" s="219"/>
      <c r="D38" s="61" t="s">
        <v>410</v>
      </c>
      <c r="E38" s="62">
        <v>0.1</v>
      </c>
      <c r="F38" s="62" t="s">
        <v>197</v>
      </c>
      <c r="G38" s="61" t="s">
        <v>411</v>
      </c>
      <c r="H38" s="60">
        <v>223.51</v>
      </c>
    </row>
    <row r="39" spans="1:8" x14ac:dyDescent="0.25">
      <c r="A39" s="213"/>
      <c r="B39" s="216"/>
      <c r="C39" s="219"/>
      <c r="D39" s="61" t="s">
        <v>410</v>
      </c>
      <c r="E39" s="62">
        <v>0.1</v>
      </c>
      <c r="F39" s="62" t="s">
        <v>209</v>
      </c>
      <c r="G39" s="61" t="s">
        <v>409</v>
      </c>
      <c r="H39" s="60">
        <v>223.51</v>
      </c>
    </row>
    <row r="40" spans="1:8" x14ac:dyDescent="0.25">
      <c r="A40" s="214"/>
      <c r="B40" s="217"/>
      <c r="C40" s="220"/>
      <c r="D40" s="61"/>
      <c r="E40" s="62"/>
      <c r="F40" s="62"/>
      <c r="G40" s="61"/>
      <c r="H40" s="60"/>
    </row>
    <row r="42" spans="1:8" x14ac:dyDescent="0.25">
      <c r="A42" s="212">
        <v>45378</v>
      </c>
      <c r="B42" s="215" t="s">
        <v>629</v>
      </c>
      <c r="C42" s="218" t="s">
        <v>792</v>
      </c>
      <c r="D42" s="61" t="s">
        <v>410</v>
      </c>
      <c r="E42" s="62">
        <v>0.5</v>
      </c>
      <c r="F42" s="62" t="s">
        <v>201</v>
      </c>
      <c r="G42" s="61" t="s">
        <v>418</v>
      </c>
      <c r="H42" s="60">
        <v>931.35</v>
      </c>
    </row>
    <row r="43" spans="1:8" ht="15" customHeight="1" x14ac:dyDescent="0.25">
      <c r="A43" s="213"/>
      <c r="B43" s="216"/>
      <c r="C43" s="219"/>
      <c r="D43" s="61" t="s">
        <v>410</v>
      </c>
      <c r="E43" s="62">
        <v>0.1</v>
      </c>
      <c r="F43" s="62" t="s">
        <v>415</v>
      </c>
      <c r="G43" s="61" t="s">
        <v>414</v>
      </c>
      <c r="H43" s="60">
        <v>186.26</v>
      </c>
    </row>
    <row r="44" spans="1:8" x14ac:dyDescent="0.25">
      <c r="A44" s="213"/>
      <c r="B44" s="216"/>
      <c r="C44" s="219"/>
      <c r="D44" s="61" t="s">
        <v>410</v>
      </c>
      <c r="E44" s="62">
        <v>0.1</v>
      </c>
      <c r="F44" s="62" t="s">
        <v>195</v>
      </c>
      <c r="G44" s="61" t="s">
        <v>413</v>
      </c>
      <c r="H44" s="60">
        <v>186.26</v>
      </c>
    </row>
    <row r="45" spans="1:8" x14ac:dyDescent="0.25">
      <c r="A45" s="213"/>
      <c r="B45" s="216"/>
      <c r="C45" s="219"/>
      <c r="D45" s="61" t="s">
        <v>410</v>
      </c>
      <c r="E45" s="62">
        <v>0.1</v>
      </c>
      <c r="F45" s="62" t="s">
        <v>204</v>
      </c>
      <c r="G45" s="61" t="s">
        <v>412</v>
      </c>
      <c r="H45" s="60">
        <v>186.26</v>
      </c>
    </row>
    <row r="46" spans="1:8" ht="15" customHeight="1" x14ac:dyDescent="0.25">
      <c r="A46" s="213"/>
      <c r="B46" s="216"/>
      <c r="C46" s="219"/>
      <c r="D46" s="61" t="s">
        <v>410</v>
      </c>
      <c r="E46" s="62">
        <v>0.1</v>
      </c>
      <c r="F46" s="62" t="s">
        <v>197</v>
      </c>
      <c r="G46" s="61" t="s">
        <v>411</v>
      </c>
      <c r="H46" s="60">
        <v>186.26</v>
      </c>
    </row>
    <row r="47" spans="1:8" x14ac:dyDescent="0.25">
      <c r="A47" s="213"/>
      <c r="B47" s="216"/>
      <c r="C47" s="219"/>
      <c r="D47" s="61" t="s">
        <v>410</v>
      </c>
      <c r="E47" s="62">
        <v>0.1</v>
      </c>
      <c r="F47" s="62" t="s">
        <v>209</v>
      </c>
      <c r="G47" s="61" t="s">
        <v>409</v>
      </c>
      <c r="H47" s="60">
        <v>186.26</v>
      </c>
    </row>
    <row r="48" spans="1:8" x14ac:dyDescent="0.25">
      <c r="A48" s="214"/>
      <c r="B48" s="217"/>
      <c r="C48" s="220"/>
      <c r="D48" s="61"/>
      <c r="E48" s="62"/>
      <c r="F48" s="62"/>
      <c r="G48" s="61"/>
      <c r="H48" s="60"/>
    </row>
    <row r="49" spans="1:8" x14ac:dyDescent="0.25">
      <c r="H49"/>
    </row>
    <row r="50" spans="1:8" x14ac:dyDescent="0.25">
      <c r="A50" s="212"/>
      <c r="B50" s="215"/>
      <c r="C50" s="218"/>
      <c r="D50" s="61"/>
      <c r="E50" s="62"/>
      <c r="F50" s="62"/>
      <c r="G50" s="61"/>
      <c r="H50" s="63"/>
    </row>
    <row r="51" spans="1:8" ht="15" customHeight="1" x14ac:dyDescent="0.25">
      <c r="A51" s="213"/>
      <c r="B51" s="216"/>
      <c r="C51" s="219"/>
      <c r="D51" s="61"/>
      <c r="E51" s="62"/>
      <c r="F51" s="62"/>
      <c r="G51" s="61"/>
      <c r="H51" s="60"/>
    </row>
    <row r="52" spans="1:8" x14ac:dyDescent="0.25">
      <c r="A52" s="213"/>
      <c r="B52" s="216"/>
      <c r="C52" s="219"/>
      <c r="D52" s="61"/>
      <c r="E52" s="62"/>
      <c r="F52" s="62"/>
      <c r="G52" s="61"/>
      <c r="H52" s="60"/>
    </row>
    <row r="53" spans="1:8" ht="15" customHeight="1" x14ac:dyDescent="0.25">
      <c r="A53" s="213"/>
      <c r="B53" s="216"/>
      <c r="C53" s="219"/>
      <c r="D53" s="61"/>
      <c r="E53" s="62"/>
      <c r="F53" s="62"/>
      <c r="G53" s="61"/>
      <c r="H53" s="60"/>
    </row>
    <row r="54" spans="1:8" x14ac:dyDescent="0.25">
      <c r="A54" s="213"/>
      <c r="B54" s="216"/>
      <c r="C54" s="219"/>
      <c r="D54" s="61"/>
      <c r="E54" s="62"/>
      <c r="F54" s="62"/>
      <c r="G54" s="61"/>
      <c r="H54" s="60"/>
    </row>
    <row r="55" spans="1:8" x14ac:dyDescent="0.25">
      <c r="A55" s="213"/>
      <c r="B55" s="216"/>
      <c r="C55" s="219"/>
      <c r="D55" s="61"/>
      <c r="E55" s="62"/>
      <c r="F55" s="62"/>
      <c r="G55" s="61"/>
      <c r="H55" s="60"/>
    </row>
    <row r="56" spans="1:8" x14ac:dyDescent="0.25">
      <c r="A56" s="214"/>
      <c r="B56" s="217"/>
      <c r="C56" s="220"/>
      <c r="D56" s="61"/>
      <c r="E56" s="62"/>
      <c r="F56" s="62"/>
      <c r="G56" s="61"/>
      <c r="H56" s="60"/>
    </row>
    <row r="57" spans="1:8" x14ac:dyDescent="0.25">
      <c r="H57"/>
    </row>
    <row r="58" spans="1:8" ht="15" customHeight="1" x14ac:dyDescent="0.25">
      <c r="A58" s="212"/>
      <c r="B58" s="215"/>
      <c r="C58" s="218"/>
      <c r="D58" s="61"/>
      <c r="E58" s="62"/>
      <c r="F58" s="62"/>
      <c r="G58" s="61"/>
      <c r="H58" s="63"/>
    </row>
    <row r="59" spans="1:8" x14ac:dyDescent="0.25">
      <c r="A59" s="213"/>
      <c r="B59" s="216"/>
      <c r="C59" s="219"/>
      <c r="D59" s="61"/>
      <c r="E59" s="62"/>
      <c r="F59" s="62"/>
      <c r="G59" s="61"/>
      <c r="H59" s="60"/>
    </row>
    <row r="60" spans="1:8" ht="15" customHeight="1" x14ac:dyDescent="0.25">
      <c r="A60" s="213"/>
      <c r="B60" s="216"/>
      <c r="C60" s="219"/>
      <c r="D60" s="61"/>
      <c r="E60" s="62"/>
      <c r="F60" s="62"/>
      <c r="G60" s="61"/>
      <c r="H60" s="60"/>
    </row>
    <row r="61" spans="1:8" x14ac:dyDescent="0.25">
      <c r="A61" s="213"/>
      <c r="B61" s="216"/>
      <c r="C61" s="219"/>
      <c r="D61" s="61"/>
      <c r="E61" s="62"/>
      <c r="F61" s="62"/>
      <c r="G61" s="61"/>
      <c r="H61" s="60"/>
    </row>
    <row r="62" spans="1:8" x14ac:dyDescent="0.25">
      <c r="A62" s="213"/>
      <c r="B62" s="216"/>
      <c r="C62" s="219"/>
      <c r="D62" s="61"/>
      <c r="E62" s="62"/>
      <c r="F62" s="62"/>
      <c r="G62" s="61"/>
      <c r="H62" s="60"/>
    </row>
    <row r="63" spans="1:8" x14ac:dyDescent="0.25">
      <c r="A63" s="213"/>
      <c r="B63" s="216"/>
      <c r="C63" s="219"/>
      <c r="D63" s="61"/>
      <c r="E63" s="62"/>
      <c r="F63" s="62"/>
      <c r="G63" s="61"/>
      <c r="H63" s="60"/>
    </row>
    <row r="64" spans="1:8" x14ac:dyDescent="0.25">
      <c r="A64" s="214"/>
      <c r="B64" s="217"/>
      <c r="C64" s="220"/>
      <c r="D64" s="61"/>
      <c r="E64" s="62"/>
      <c r="F64" s="62"/>
      <c r="G64" s="61"/>
      <c r="H64" s="60"/>
    </row>
    <row r="65" spans="1:8" ht="15" customHeight="1" x14ac:dyDescent="0.25">
      <c r="H65"/>
    </row>
    <row r="66" spans="1:8" ht="15" customHeight="1" x14ac:dyDescent="0.25">
      <c r="A66" s="212"/>
      <c r="B66" s="215"/>
      <c r="C66" s="218"/>
      <c r="D66" s="61"/>
      <c r="E66" s="62"/>
      <c r="F66" s="62"/>
      <c r="G66" s="61"/>
      <c r="H66" s="63"/>
    </row>
    <row r="67" spans="1:8" ht="15" customHeight="1" x14ac:dyDescent="0.25">
      <c r="A67" s="213"/>
      <c r="B67" s="216"/>
      <c r="C67" s="219"/>
      <c r="D67" s="61"/>
      <c r="E67" s="62"/>
      <c r="F67" s="62"/>
      <c r="G67" s="61"/>
      <c r="H67" s="60"/>
    </row>
    <row r="68" spans="1:8" x14ac:dyDescent="0.25">
      <c r="A68" s="213"/>
      <c r="B68" s="216"/>
      <c r="C68" s="219"/>
      <c r="D68" s="61"/>
      <c r="E68" s="62"/>
      <c r="F68" s="62"/>
      <c r="G68" s="61"/>
      <c r="H68" s="60"/>
    </row>
    <row r="69" spans="1:8" x14ac:dyDescent="0.25">
      <c r="A69" s="213"/>
      <c r="B69" s="216"/>
      <c r="C69" s="219"/>
      <c r="D69" s="61"/>
      <c r="E69" s="62"/>
      <c r="F69" s="62"/>
      <c r="G69" s="61"/>
      <c r="H69" s="60"/>
    </row>
    <row r="70" spans="1:8" x14ac:dyDescent="0.25">
      <c r="A70" s="213"/>
      <c r="B70" s="216"/>
      <c r="C70" s="219"/>
      <c r="D70" s="61"/>
      <c r="E70" s="62"/>
      <c r="F70" s="62"/>
      <c r="G70" s="61"/>
      <c r="H70" s="60"/>
    </row>
    <row r="71" spans="1:8" x14ac:dyDescent="0.25">
      <c r="A71" s="213"/>
      <c r="B71" s="216"/>
      <c r="C71" s="219"/>
      <c r="D71" s="61"/>
      <c r="E71" s="62"/>
      <c r="F71" s="62"/>
      <c r="G71" s="61"/>
      <c r="H71" s="60"/>
    </row>
    <row r="72" spans="1:8" ht="15" customHeight="1" x14ac:dyDescent="0.25">
      <c r="A72" s="214"/>
      <c r="B72" s="217"/>
      <c r="C72" s="220"/>
      <c r="D72" s="61"/>
      <c r="E72" s="62"/>
      <c r="F72" s="62"/>
      <c r="G72" s="61"/>
      <c r="H72" s="60"/>
    </row>
    <row r="73" spans="1:8" x14ac:dyDescent="0.25">
      <c r="H73"/>
    </row>
    <row r="74" spans="1:8" ht="15" customHeight="1" x14ac:dyDescent="0.25">
      <c r="A74" s="212"/>
      <c r="B74" s="215"/>
      <c r="C74" s="218"/>
      <c r="D74" s="61"/>
      <c r="E74" s="62"/>
      <c r="F74" s="62"/>
      <c r="G74" s="61"/>
      <c r="H74" s="63"/>
    </row>
    <row r="75" spans="1:8" x14ac:dyDescent="0.25">
      <c r="A75" s="213"/>
      <c r="B75" s="216"/>
      <c r="C75" s="219"/>
      <c r="D75" s="61"/>
      <c r="E75" s="62"/>
      <c r="F75" s="62"/>
      <c r="G75" s="61"/>
      <c r="H75" s="60"/>
    </row>
    <row r="76" spans="1:8" x14ac:dyDescent="0.25">
      <c r="A76" s="213"/>
      <c r="B76" s="216"/>
      <c r="C76" s="219"/>
      <c r="D76" s="61"/>
      <c r="E76" s="62"/>
      <c r="F76" s="62"/>
      <c r="G76" s="61"/>
      <c r="H76" s="60"/>
    </row>
    <row r="77" spans="1:8" x14ac:dyDescent="0.25">
      <c r="A77" s="213"/>
      <c r="B77" s="216"/>
      <c r="C77" s="219"/>
      <c r="D77" s="61"/>
      <c r="E77" s="62"/>
      <c r="F77" s="62"/>
      <c r="G77" s="61"/>
      <c r="H77" s="60"/>
    </row>
    <row r="78" spans="1:8" x14ac:dyDescent="0.25">
      <c r="A78" s="213"/>
      <c r="B78" s="216"/>
      <c r="C78" s="219"/>
      <c r="D78" s="61"/>
      <c r="E78" s="62"/>
      <c r="F78" s="62"/>
      <c r="G78" s="61"/>
      <c r="H78" s="60"/>
    </row>
    <row r="79" spans="1:8" ht="15" customHeight="1" x14ac:dyDescent="0.25">
      <c r="A79" s="213"/>
      <c r="B79" s="216"/>
      <c r="C79" s="219"/>
      <c r="D79" s="61"/>
      <c r="E79" s="62"/>
      <c r="F79" s="62"/>
      <c r="G79" s="61"/>
      <c r="H79" s="60"/>
    </row>
    <row r="80" spans="1:8" x14ac:dyDescent="0.25">
      <c r="A80" s="214"/>
      <c r="B80" s="217"/>
      <c r="C80" s="220"/>
      <c r="D80" s="61"/>
      <c r="E80" s="62"/>
      <c r="F80" s="62"/>
      <c r="G80" s="61"/>
      <c r="H80" s="60"/>
    </row>
    <row r="81" spans="1:8" x14ac:dyDescent="0.25">
      <c r="H81"/>
    </row>
    <row r="82" spans="1:8" ht="15" customHeight="1" x14ac:dyDescent="0.25">
      <c r="A82" s="212"/>
      <c r="B82" s="215"/>
      <c r="C82" s="218"/>
      <c r="D82" s="61"/>
      <c r="E82" s="62"/>
      <c r="F82" s="62"/>
      <c r="G82" s="61"/>
      <c r="H82" s="63"/>
    </row>
    <row r="83" spans="1:8" x14ac:dyDescent="0.25">
      <c r="A83" s="213"/>
      <c r="B83" s="216"/>
      <c r="C83" s="219"/>
      <c r="D83" s="61"/>
      <c r="E83" s="62"/>
      <c r="F83" s="62"/>
      <c r="G83" s="61"/>
      <c r="H83" s="60"/>
    </row>
    <row r="84" spans="1:8" x14ac:dyDescent="0.25">
      <c r="A84" s="213"/>
      <c r="B84" s="216"/>
      <c r="C84" s="219"/>
      <c r="D84" s="61"/>
      <c r="E84" s="62"/>
      <c r="F84" s="62"/>
      <c r="G84" s="61"/>
      <c r="H84" s="60"/>
    </row>
    <row r="85" spans="1:8" x14ac:dyDescent="0.25">
      <c r="A85" s="213"/>
      <c r="B85" s="216"/>
      <c r="C85" s="219"/>
      <c r="D85" s="61"/>
      <c r="E85" s="62"/>
      <c r="F85" s="62"/>
      <c r="G85" s="61"/>
      <c r="H85" s="60"/>
    </row>
    <row r="86" spans="1:8" x14ac:dyDescent="0.25">
      <c r="A86" s="213"/>
      <c r="B86" s="216"/>
      <c r="C86" s="219"/>
      <c r="D86" s="61"/>
      <c r="E86" s="62"/>
      <c r="F86" s="62"/>
      <c r="G86" s="61"/>
      <c r="H86" s="60"/>
    </row>
    <row r="87" spans="1:8" ht="15" customHeight="1" x14ac:dyDescent="0.25">
      <c r="A87" s="213"/>
      <c r="B87" s="216"/>
      <c r="C87" s="219"/>
      <c r="D87" s="61"/>
      <c r="E87" s="62"/>
      <c r="F87" s="62"/>
      <c r="G87" s="61"/>
      <c r="H87" s="60"/>
    </row>
    <row r="88" spans="1:8" x14ac:dyDescent="0.25">
      <c r="A88" s="214"/>
      <c r="B88" s="217"/>
      <c r="C88" s="220"/>
      <c r="D88" s="61"/>
      <c r="E88" s="62"/>
      <c r="F88" s="62"/>
      <c r="G88" s="61"/>
      <c r="H88" s="60"/>
    </row>
    <row r="89" spans="1:8" ht="15" customHeight="1" x14ac:dyDescent="0.25">
      <c r="H89"/>
    </row>
    <row r="90" spans="1:8" ht="15" customHeight="1" x14ac:dyDescent="0.25">
      <c r="A90" s="212"/>
      <c r="B90" s="215"/>
      <c r="C90" s="218"/>
      <c r="D90" s="61"/>
      <c r="E90" s="62"/>
      <c r="F90" s="62"/>
      <c r="G90" s="61"/>
      <c r="H90" s="63"/>
    </row>
    <row r="91" spans="1:8" x14ac:dyDescent="0.25">
      <c r="A91" s="213"/>
      <c r="B91" s="216"/>
      <c r="C91" s="219"/>
      <c r="D91" s="61"/>
      <c r="E91" s="62"/>
      <c r="F91" s="62"/>
      <c r="G91" s="61"/>
      <c r="H91" s="60"/>
    </row>
    <row r="92" spans="1:8" x14ac:dyDescent="0.25">
      <c r="A92" s="213"/>
      <c r="B92" s="216"/>
      <c r="C92" s="219"/>
      <c r="D92" s="61"/>
      <c r="E92" s="62"/>
      <c r="F92" s="62"/>
      <c r="G92" s="61"/>
      <c r="H92" s="60"/>
    </row>
    <row r="93" spans="1:8" x14ac:dyDescent="0.25">
      <c r="A93" s="213"/>
      <c r="B93" s="216"/>
      <c r="C93" s="219"/>
      <c r="D93" s="61"/>
      <c r="E93" s="62"/>
      <c r="F93" s="62"/>
      <c r="G93" s="61"/>
      <c r="H93" s="60"/>
    </row>
    <row r="94" spans="1:8" ht="15" customHeight="1" x14ac:dyDescent="0.25">
      <c r="A94" s="213"/>
      <c r="B94" s="216"/>
      <c r="C94" s="219"/>
      <c r="D94" s="61"/>
      <c r="E94" s="62"/>
      <c r="F94" s="62"/>
      <c r="G94" s="61"/>
      <c r="H94" s="60"/>
    </row>
    <row r="95" spans="1:8" x14ac:dyDescent="0.25">
      <c r="A95" s="213"/>
      <c r="B95" s="216"/>
      <c r="C95" s="219"/>
      <c r="D95" s="61"/>
      <c r="E95" s="62"/>
      <c r="F95" s="62"/>
      <c r="G95" s="61"/>
      <c r="H95" s="60"/>
    </row>
    <row r="96" spans="1:8" x14ac:dyDescent="0.25">
      <c r="A96" s="214"/>
      <c r="B96" s="217"/>
      <c r="C96" s="220"/>
      <c r="D96" s="61"/>
      <c r="E96" s="62"/>
      <c r="F96" s="62"/>
      <c r="G96" s="61"/>
      <c r="H96" s="60"/>
    </row>
    <row r="97" spans="1:8" ht="15" customHeight="1" x14ac:dyDescent="0.25">
      <c r="H97"/>
    </row>
    <row r="98" spans="1:8" ht="15" customHeight="1" x14ac:dyDescent="0.25">
      <c r="A98" s="212"/>
      <c r="B98" s="215"/>
      <c r="C98" s="218"/>
      <c r="D98" s="61"/>
      <c r="E98" s="62"/>
      <c r="F98" s="62"/>
      <c r="G98" s="61"/>
      <c r="H98" s="63"/>
    </row>
    <row r="99" spans="1:8" x14ac:dyDescent="0.25">
      <c r="A99" s="213"/>
      <c r="B99" s="216"/>
      <c r="C99" s="219"/>
      <c r="D99" s="61"/>
      <c r="E99" s="62"/>
      <c r="F99" s="62"/>
      <c r="G99" s="61"/>
      <c r="H99" s="60"/>
    </row>
    <row r="100" spans="1:8" x14ac:dyDescent="0.25">
      <c r="A100" s="213"/>
      <c r="B100" s="216"/>
      <c r="C100" s="219"/>
      <c r="D100" s="61"/>
      <c r="E100" s="62"/>
      <c r="F100" s="62"/>
      <c r="G100" s="61"/>
      <c r="H100" s="60"/>
    </row>
    <row r="101" spans="1:8" ht="15" customHeight="1" x14ac:dyDescent="0.25">
      <c r="A101" s="213"/>
      <c r="B101" s="216"/>
      <c r="C101" s="219"/>
      <c r="D101" s="61"/>
      <c r="E101" s="62"/>
      <c r="F101" s="62"/>
      <c r="G101" s="61"/>
      <c r="H101" s="60"/>
    </row>
    <row r="102" spans="1:8" x14ac:dyDescent="0.25">
      <c r="A102" s="213"/>
      <c r="B102" s="216"/>
      <c r="C102" s="219"/>
      <c r="D102" s="61"/>
      <c r="E102" s="62"/>
      <c r="F102" s="62"/>
      <c r="G102" s="61"/>
      <c r="H102" s="60"/>
    </row>
    <row r="103" spans="1:8" x14ac:dyDescent="0.25">
      <c r="A103" s="213"/>
      <c r="B103" s="216"/>
      <c r="C103" s="219"/>
      <c r="D103" s="61"/>
      <c r="E103" s="62"/>
      <c r="F103" s="62"/>
      <c r="G103" s="61"/>
      <c r="H103" s="60"/>
    </row>
    <row r="104" spans="1:8" x14ac:dyDescent="0.25">
      <c r="A104" s="214"/>
      <c r="B104" s="217"/>
      <c r="C104" s="220"/>
      <c r="D104" s="61"/>
      <c r="E104" s="62"/>
      <c r="F104" s="62"/>
      <c r="G104" s="61"/>
      <c r="H104" s="60"/>
    </row>
    <row r="105" spans="1:8" x14ac:dyDescent="0.25">
      <c r="H105"/>
    </row>
    <row r="106" spans="1:8" ht="15" customHeight="1" x14ac:dyDescent="0.25">
      <c r="A106" s="212"/>
      <c r="B106" s="215"/>
      <c r="C106" s="218"/>
      <c r="D106" s="61"/>
      <c r="E106" s="62"/>
      <c r="F106" s="62"/>
      <c r="G106" s="61"/>
      <c r="H106" s="63"/>
    </row>
    <row r="107" spans="1:8" x14ac:dyDescent="0.25">
      <c r="A107" s="213"/>
      <c r="B107" s="216"/>
      <c r="C107" s="219"/>
      <c r="D107" s="61"/>
      <c r="E107" s="62"/>
      <c r="F107" s="62"/>
      <c r="G107" s="61"/>
      <c r="H107" s="60"/>
    </row>
    <row r="108" spans="1:8" x14ac:dyDescent="0.25">
      <c r="A108" s="213"/>
      <c r="B108" s="216"/>
      <c r="C108" s="219"/>
      <c r="D108" s="61"/>
      <c r="E108" s="62"/>
      <c r="F108" s="62"/>
      <c r="G108" s="61"/>
      <c r="H108" s="60"/>
    </row>
    <row r="109" spans="1:8" ht="15" customHeight="1" x14ac:dyDescent="0.25">
      <c r="A109" s="213"/>
      <c r="B109" s="216"/>
      <c r="C109" s="219"/>
      <c r="D109" s="61"/>
      <c r="E109" s="62"/>
      <c r="F109" s="62"/>
      <c r="G109" s="61"/>
      <c r="H109" s="60"/>
    </row>
    <row r="110" spans="1:8" x14ac:dyDescent="0.25">
      <c r="A110" s="213"/>
      <c r="B110" s="216"/>
      <c r="C110" s="219"/>
      <c r="D110" s="61"/>
      <c r="E110" s="62"/>
      <c r="F110" s="62"/>
      <c r="G110" s="61"/>
      <c r="H110" s="60"/>
    </row>
    <row r="111" spans="1:8" x14ac:dyDescent="0.25">
      <c r="A111" s="213"/>
      <c r="B111" s="216"/>
      <c r="C111" s="219"/>
      <c r="D111" s="61"/>
      <c r="E111" s="62"/>
      <c r="F111" s="62"/>
      <c r="G111" s="61"/>
      <c r="H111" s="60"/>
    </row>
    <row r="112" spans="1:8" x14ac:dyDescent="0.25">
      <c r="A112" s="214"/>
      <c r="B112" s="217"/>
      <c r="C112" s="220"/>
      <c r="D112" s="61"/>
      <c r="E112" s="62"/>
      <c r="F112" s="62"/>
      <c r="G112" s="61"/>
      <c r="H112" s="60"/>
    </row>
    <row r="113" spans="1:8" x14ac:dyDescent="0.25">
      <c r="H113"/>
    </row>
    <row r="114" spans="1:8" x14ac:dyDescent="0.25">
      <c r="A114" s="212"/>
      <c r="B114" s="215"/>
      <c r="C114" s="218"/>
      <c r="D114" s="61"/>
      <c r="E114" s="62"/>
      <c r="F114" s="62"/>
      <c r="G114" s="61"/>
      <c r="H114" s="63"/>
    </row>
    <row r="115" spans="1:8" x14ac:dyDescent="0.25">
      <c r="A115" s="213"/>
      <c r="B115" s="216"/>
      <c r="C115" s="219"/>
      <c r="D115" s="61"/>
      <c r="E115" s="62"/>
      <c r="F115" s="62"/>
      <c r="G115" s="61"/>
      <c r="H115" s="60"/>
    </row>
    <row r="116" spans="1:8" x14ac:dyDescent="0.25">
      <c r="A116" s="213"/>
      <c r="B116" s="216"/>
      <c r="C116" s="219"/>
      <c r="D116" s="61"/>
      <c r="E116" s="62"/>
      <c r="F116" s="62"/>
      <c r="G116" s="61"/>
      <c r="H116" s="60"/>
    </row>
    <row r="117" spans="1:8" x14ac:dyDescent="0.25">
      <c r="A117" s="213"/>
      <c r="B117" s="216"/>
      <c r="C117" s="219"/>
      <c r="D117" s="61"/>
      <c r="E117" s="62"/>
      <c r="F117" s="62"/>
      <c r="G117" s="61"/>
      <c r="H117" s="60"/>
    </row>
    <row r="118" spans="1:8" x14ac:dyDescent="0.25">
      <c r="A118" s="213"/>
      <c r="B118" s="216"/>
      <c r="C118" s="219"/>
      <c r="D118" s="61"/>
      <c r="E118" s="62"/>
      <c r="F118" s="62"/>
      <c r="G118" s="61"/>
      <c r="H118" s="60"/>
    </row>
    <row r="119" spans="1:8" x14ac:dyDescent="0.25">
      <c r="A119" s="213"/>
      <c r="B119" s="216"/>
      <c r="C119" s="219"/>
      <c r="D119" s="61"/>
      <c r="E119" s="62"/>
      <c r="F119" s="62"/>
      <c r="G119" s="61"/>
      <c r="H119" s="60"/>
    </row>
    <row r="120" spans="1:8" x14ac:dyDescent="0.25">
      <c r="A120" s="214"/>
      <c r="B120" s="217"/>
      <c r="C120" s="220"/>
      <c r="D120" s="61"/>
      <c r="E120" s="62"/>
      <c r="F120" s="62"/>
      <c r="G120" s="61"/>
      <c r="H120" s="60"/>
    </row>
    <row r="121" spans="1:8" x14ac:dyDescent="0.25">
      <c r="H121"/>
    </row>
    <row r="122" spans="1:8" x14ac:dyDescent="0.25">
      <c r="A122" s="212"/>
      <c r="B122" s="215"/>
      <c r="C122" s="218"/>
      <c r="D122" s="61"/>
      <c r="E122" s="62"/>
      <c r="F122" s="62"/>
      <c r="G122" s="61"/>
      <c r="H122" s="63"/>
    </row>
    <row r="123" spans="1:8" x14ac:dyDescent="0.25">
      <c r="A123" s="213"/>
      <c r="B123" s="216"/>
      <c r="C123" s="219"/>
      <c r="D123" s="61"/>
      <c r="E123" s="62"/>
      <c r="F123" s="62"/>
      <c r="G123" s="61"/>
      <c r="H123" s="60"/>
    </row>
    <row r="124" spans="1:8" x14ac:dyDescent="0.25">
      <c r="A124" s="213"/>
      <c r="B124" s="216"/>
      <c r="C124" s="219"/>
      <c r="D124" s="61"/>
      <c r="E124" s="62"/>
      <c r="F124" s="62"/>
      <c r="G124" s="61"/>
      <c r="H124" s="60"/>
    </row>
    <row r="125" spans="1:8" x14ac:dyDescent="0.25">
      <c r="A125" s="213"/>
      <c r="B125" s="216"/>
      <c r="C125" s="219"/>
      <c r="D125" s="61"/>
      <c r="E125" s="62"/>
      <c r="F125" s="62"/>
      <c r="G125" s="61"/>
      <c r="H125" s="60"/>
    </row>
    <row r="126" spans="1:8" x14ac:dyDescent="0.25">
      <c r="A126" s="213"/>
      <c r="B126" s="216"/>
      <c r="C126" s="219"/>
      <c r="D126" s="61"/>
      <c r="E126" s="62"/>
      <c r="F126" s="62"/>
      <c r="G126" s="61"/>
      <c r="H126" s="60"/>
    </row>
    <row r="127" spans="1:8" x14ac:dyDescent="0.25">
      <c r="A127" s="213"/>
      <c r="B127" s="216"/>
      <c r="C127" s="219"/>
      <c r="D127" s="61"/>
      <c r="E127" s="62"/>
      <c r="F127" s="62"/>
      <c r="G127" s="61"/>
      <c r="H127" s="60"/>
    </row>
    <row r="128" spans="1:8" x14ac:dyDescent="0.25">
      <c r="A128" s="214"/>
      <c r="B128" s="217"/>
      <c r="C128" s="220"/>
      <c r="D128" s="61"/>
      <c r="E128" s="62"/>
      <c r="F128" s="62"/>
      <c r="G128" s="61"/>
      <c r="H128" s="60"/>
    </row>
    <row r="129" spans="1:8" x14ac:dyDescent="0.25">
      <c r="H129"/>
    </row>
    <row r="130" spans="1:8" ht="15" customHeight="1" x14ac:dyDescent="0.25">
      <c r="A130" s="212"/>
      <c r="B130" s="215"/>
      <c r="C130" s="218"/>
      <c r="D130" s="61"/>
      <c r="E130" s="62"/>
      <c r="F130" s="62"/>
      <c r="G130" s="61"/>
      <c r="H130" s="63"/>
    </row>
    <row r="131" spans="1:8" x14ac:dyDescent="0.25">
      <c r="A131" s="213"/>
      <c r="B131" s="216"/>
      <c r="C131" s="219"/>
      <c r="D131" s="61"/>
      <c r="E131" s="62"/>
      <c r="F131" s="62"/>
      <c r="G131" s="61"/>
      <c r="H131" s="60"/>
    </row>
    <row r="132" spans="1:8" x14ac:dyDescent="0.25">
      <c r="A132" s="213"/>
      <c r="B132" s="216"/>
      <c r="C132" s="219"/>
      <c r="D132" s="61"/>
      <c r="E132" s="62"/>
      <c r="F132" s="62"/>
      <c r="G132" s="61"/>
      <c r="H132" s="60"/>
    </row>
    <row r="133" spans="1:8" x14ac:dyDescent="0.25">
      <c r="A133" s="213"/>
      <c r="B133" s="216"/>
      <c r="C133" s="219"/>
      <c r="D133" s="61"/>
      <c r="E133" s="62"/>
      <c r="F133" s="62"/>
      <c r="G133" s="61"/>
      <c r="H133" s="60"/>
    </row>
    <row r="134" spans="1:8" x14ac:dyDescent="0.25">
      <c r="A134" s="213"/>
      <c r="B134" s="216"/>
      <c r="C134" s="219"/>
      <c r="D134" s="61"/>
      <c r="E134" s="62"/>
      <c r="F134" s="62"/>
      <c r="G134" s="61"/>
      <c r="H134" s="60"/>
    </row>
    <row r="135" spans="1:8" x14ac:dyDescent="0.25">
      <c r="A135" s="213"/>
      <c r="B135" s="216"/>
      <c r="C135" s="219"/>
      <c r="D135" s="61"/>
      <c r="E135" s="62"/>
      <c r="F135" s="62"/>
      <c r="G135" s="61"/>
      <c r="H135" s="60"/>
    </row>
    <row r="136" spans="1:8" x14ac:dyDescent="0.25">
      <c r="A136" s="214"/>
      <c r="B136" s="217"/>
      <c r="C136" s="220"/>
      <c r="D136" s="61"/>
      <c r="E136" s="62"/>
      <c r="F136" s="62"/>
      <c r="G136" s="61"/>
      <c r="H136" s="60"/>
    </row>
    <row r="137" spans="1:8" x14ac:dyDescent="0.25">
      <c r="H137"/>
    </row>
    <row r="138" spans="1:8" ht="15" customHeight="1" x14ac:dyDescent="0.25">
      <c r="A138" s="212"/>
      <c r="B138" s="215"/>
      <c r="C138" s="218"/>
      <c r="D138" s="61"/>
      <c r="E138" s="62"/>
      <c r="F138" s="62"/>
      <c r="G138" s="61"/>
      <c r="H138" s="63"/>
    </row>
    <row r="139" spans="1:8" x14ac:dyDescent="0.25">
      <c r="A139" s="213"/>
      <c r="B139" s="216"/>
      <c r="C139" s="219"/>
      <c r="D139" s="61"/>
      <c r="E139" s="62"/>
      <c r="F139" s="62"/>
      <c r="G139" s="61"/>
      <c r="H139" s="60"/>
    </row>
    <row r="140" spans="1:8" x14ac:dyDescent="0.25">
      <c r="A140" s="213"/>
      <c r="B140" s="216"/>
      <c r="C140" s="219"/>
      <c r="D140" s="61"/>
      <c r="E140" s="62"/>
      <c r="F140" s="62"/>
      <c r="G140" s="61"/>
      <c r="H140" s="60"/>
    </row>
    <row r="141" spans="1:8" x14ac:dyDescent="0.25">
      <c r="A141" s="213"/>
      <c r="B141" s="216"/>
      <c r="C141" s="219"/>
      <c r="D141" s="61"/>
      <c r="E141" s="62"/>
      <c r="F141" s="62"/>
      <c r="G141" s="61"/>
      <c r="H141" s="60"/>
    </row>
    <row r="142" spans="1:8" x14ac:dyDescent="0.25">
      <c r="A142" s="213"/>
      <c r="B142" s="216"/>
      <c r="C142" s="219"/>
      <c r="D142" s="61"/>
      <c r="E142" s="62"/>
      <c r="F142" s="62"/>
      <c r="G142" s="61"/>
      <c r="H142" s="60"/>
    </row>
    <row r="143" spans="1:8" x14ac:dyDescent="0.25">
      <c r="A143" s="213"/>
      <c r="B143" s="216"/>
      <c r="C143" s="219"/>
      <c r="D143" s="61"/>
      <c r="E143" s="62"/>
      <c r="F143" s="62"/>
      <c r="G143" s="61"/>
      <c r="H143" s="60"/>
    </row>
    <row r="144" spans="1:8" x14ac:dyDescent="0.25">
      <c r="A144" s="214"/>
      <c r="B144" s="217"/>
      <c r="C144" s="220"/>
      <c r="D144" s="61"/>
      <c r="E144" s="62"/>
      <c r="F144" s="62"/>
      <c r="G144" s="61"/>
      <c r="H144" s="60"/>
    </row>
    <row r="145" spans="1:8" x14ac:dyDescent="0.25">
      <c r="H145"/>
    </row>
    <row r="146" spans="1:8" ht="15" customHeight="1" x14ac:dyDescent="0.25">
      <c r="A146" s="212"/>
      <c r="B146" s="215"/>
      <c r="C146" s="218"/>
      <c r="D146" s="61"/>
      <c r="E146" s="62"/>
      <c r="F146" s="62"/>
      <c r="G146" s="61"/>
      <c r="H146" s="63"/>
    </row>
    <row r="147" spans="1:8" x14ac:dyDescent="0.25">
      <c r="A147" s="213"/>
      <c r="B147" s="216"/>
      <c r="C147" s="219"/>
      <c r="D147" s="61"/>
      <c r="E147" s="62"/>
      <c r="F147" s="62"/>
      <c r="G147" s="61"/>
      <c r="H147" s="60"/>
    </row>
    <row r="148" spans="1:8" x14ac:dyDescent="0.25">
      <c r="A148" s="213"/>
      <c r="B148" s="216"/>
      <c r="C148" s="219"/>
      <c r="D148" s="61"/>
      <c r="E148" s="62"/>
      <c r="F148" s="62"/>
      <c r="G148" s="61"/>
      <c r="H148" s="60"/>
    </row>
    <row r="149" spans="1:8" x14ac:dyDescent="0.25">
      <c r="A149" s="213"/>
      <c r="B149" s="216"/>
      <c r="C149" s="219"/>
      <c r="D149" s="61"/>
      <c r="E149" s="62"/>
      <c r="F149" s="62"/>
      <c r="G149" s="61"/>
      <c r="H149" s="60"/>
    </row>
    <row r="150" spans="1:8" x14ac:dyDescent="0.25">
      <c r="A150" s="213"/>
      <c r="B150" s="216"/>
      <c r="C150" s="219"/>
      <c r="D150" s="61"/>
      <c r="E150" s="62"/>
      <c r="F150" s="62"/>
      <c r="G150" s="61"/>
      <c r="H150" s="60"/>
    </row>
    <row r="151" spans="1:8" x14ac:dyDescent="0.25">
      <c r="A151" s="213"/>
      <c r="B151" s="216"/>
      <c r="C151" s="219"/>
      <c r="D151" s="61"/>
      <c r="E151" s="62"/>
      <c r="F151" s="62"/>
      <c r="G151" s="61"/>
      <c r="H151" s="60"/>
    </row>
    <row r="152" spans="1:8" x14ac:dyDescent="0.25">
      <c r="A152" s="214"/>
      <c r="B152" s="217"/>
      <c r="C152" s="220"/>
      <c r="D152" s="61"/>
      <c r="E152" s="62"/>
      <c r="F152" s="62"/>
      <c r="G152" s="61"/>
      <c r="H152" s="60"/>
    </row>
    <row r="153" spans="1:8" x14ac:dyDescent="0.25">
      <c r="H153"/>
    </row>
    <row r="154" spans="1:8" x14ac:dyDescent="0.25">
      <c r="A154" s="212"/>
      <c r="B154" s="215"/>
      <c r="C154" s="218"/>
      <c r="D154" s="61"/>
      <c r="E154" s="62"/>
      <c r="F154" s="62"/>
      <c r="G154" s="61"/>
      <c r="H154" s="63"/>
    </row>
    <row r="155" spans="1:8" x14ac:dyDescent="0.25">
      <c r="A155" s="213"/>
      <c r="B155" s="216"/>
      <c r="C155" s="219"/>
      <c r="D155" s="61"/>
      <c r="E155" s="62"/>
      <c r="F155" s="62"/>
      <c r="G155" s="61"/>
      <c r="H155" s="60"/>
    </row>
    <row r="156" spans="1:8" x14ac:dyDescent="0.25">
      <c r="A156" s="213"/>
      <c r="B156" s="216"/>
      <c r="C156" s="219"/>
      <c r="D156" s="61"/>
      <c r="E156" s="62"/>
      <c r="F156" s="62"/>
      <c r="G156" s="61"/>
      <c r="H156" s="60"/>
    </row>
    <row r="157" spans="1:8" x14ac:dyDescent="0.25">
      <c r="A157" s="213"/>
      <c r="B157" s="216"/>
      <c r="C157" s="219"/>
      <c r="D157" s="61"/>
      <c r="E157" s="62"/>
      <c r="F157" s="62"/>
      <c r="G157" s="61"/>
      <c r="H157" s="60"/>
    </row>
    <row r="158" spans="1:8" x14ac:dyDescent="0.25">
      <c r="A158" s="213"/>
      <c r="B158" s="216"/>
      <c r="C158" s="219"/>
      <c r="D158" s="61"/>
      <c r="E158" s="62"/>
      <c r="F158" s="62"/>
      <c r="G158" s="61"/>
      <c r="H158" s="60"/>
    </row>
    <row r="159" spans="1:8" x14ac:dyDescent="0.25">
      <c r="A159" s="213"/>
      <c r="B159" s="216"/>
      <c r="C159" s="219"/>
      <c r="D159" s="61"/>
      <c r="E159" s="62"/>
      <c r="F159" s="62"/>
      <c r="G159" s="61"/>
      <c r="H159" s="60"/>
    </row>
    <row r="160" spans="1:8" x14ac:dyDescent="0.25">
      <c r="A160" s="214"/>
      <c r="B160" s="217"/>
      <c r="C160" s="220"/>
      <c r="D160" s="61"/>
      <c r="E160" s="62"/>
      <c r="F160" s="62"/>
      <c r="G160" s="61"/>
      <c r="H160" s="60"/>
    </row>
    <row r="161" spans="1:8" x14ac:dyDescent="0.25">
      <c r="H161"/>
    </row>
    <row r="162" spans="1:8" ht="15" customHeight="1" x14ac:dyDescent="0.25">
      <c r="A162" s="212"/>
      <c r="B162" s="215"/>
      <c r="C162" s="218"/>
      <c r="D162" s="61"/>
      <c r="E162" s="62"/>
      <c r="F162" s="62"/>
      <c r="G162" s="61"/>
      <c r="H162" s="63"/>
    </row>
    <row r="163" spans="1:8" x14ac:dyDescent="0.25">
      <c r="A163" s="213"/>
      <c r="B163" s="216"/>
      <c r="C163" s="219"/>
      <c r="D163" s="61"/>
      <c r="E163" s="62"/>
      <c r="F163" s="62"/>
      <c r="G163" s="61"/>
      <c r="H163" s="60"/>
    </row>
    <row r="164" spans="1:8" x14ac:dyDescent="0.25">
      <c r="A164" s="213"/>
      <c r="B164" s="216"/>
      <c r="C164" s="219"/>
      <c r="D164" s="61"/>
      <c r="E164" s="62"/>
      <c r="F164" s="62"/>
      <c r="G164" s="61"/>
      <c r="H164" s="60"/>
    </row>
    <row r="165" spans="1:8" x14ac:dyDescent="0.25">
      <c r="A165" s="213"/>
      <c r="B165" s="216"/>
      <c r="C165" s="219"/>
      <c r="D165" s="61"/>
      <c r="E165" s="62"/>
      <c r="F165" s="62"/>
      <c r="G165" s="61"/>
      <c r="H165" s="60"/>
    </row>
    <row r="166" spans="1:8" x14ac:dyDescent="0.25">
      <c r="A166" s="213"/>
      <c r="B166" s="216"/>
      <c r="C166" s="219"/>
      <c r="D166" s="61"/>
      <c r="E166" s="62"/>
      <c r="F166" s="62"/>
      <c r="G166" s="61"/>
      <c r="H166" s="60"/>
    </row>
    <row r="167" spans="1:8" x14ac:dyDescent="0.25">
      <c r="A167" s="213"/>
      <c r="B167" s="216"/>
      <c r="C167" s="219"/>
      <c r="D167" s="61"/>
      <c r="E167" s="62"/>
      <c r="F167" s="62"/>
      <c r="G167" s="61"/>
      <c r="H167" s="60"/>
    </row>
    <row r="168" spans="1:8" x14ac:dyDescent="0.25">
      <c r="A168" s="214"/>
      <c r="B168" s="217"/>
      <c r="C168" s="220"/>
      <c r="D168" s="61"/>
      <c r="E168" s="62"/>
      <c r="F168" s="62"/>
      <c r="G168" s="61"/>
      <c r="H168" s="60"/>
    </row>
    <row r="169" spans="1:8" x14ac:dyDescent="0.25">
      <c r="H169"/>
    </row>
    <row r="170" spans="1:8" x14ac:dyDescent="0.25">
      <c r="A170" s="212"/>
      <c r="B170" s="215"/>
      <c r="C170" s="218"/>
      <c r="D170" s="61"/>
      <c r="E170" s="62"/>
      <c r="F170" s="62"/>
      <c r="G170" s="61"/>
      <c r="H170" s="63"/>
    </row>
    <row r="171" spans="1:8" x14ac:dyDescent="0.25">
      <c r="A171" s="213"/>
      <c r="B171" s="216"/>
      <c r="C171" s="219"/>
      <c r="D171" s="61"/>
      <c r="E171" s="62"/>
      <c r="F171" s="62"/>
      <c r="G171" s="61"/>
      <c r="H171" s="60"/>
    </row>
    <row r="172" spans="1:8" x14ac:dyDescent="0.25">
      <c r="A172" s="213"/>
      <c r="B172" s="216"/>
      <c r="C172" s="219"/>
      <c r="D172" s="61"/>
      <c r="E172" s="62"/>
      <c r="F172" s="62"/>
      <c r="G172" s="61"/>
      <c r="H172" s="60"/>
    </row>
    <row r="173" spans="1:8" x14ac:dyDescent="0.25">
      <c r="A173" s="213"/>
      <c r="B173" s="216"/>
      <c r="C173" s="219"/>
      <c r="D173" s="61"/>
      <c r="E173" s="62"/>
      <c r="F173" s="62"/>
      <c r="G173" s="61"/>
      <c r="H173" s="60"/>
    </row>
    <row r="174" spans="1:8" x14ac:dyDescent="0.25">
      <c r="A174" s="213"/>
      <c r="B174" s="216"/>
      <c r="C174" s="219"/>
      <c r="D174" s="61"/>
      <c r="E174" s="62"/>
      <c r="F174" s="62"/>
      <c r="G174" s="61"/>
      <c r="H174" s="60"/>
    </row>
    <row r="175" spans="1:8" x14ac:dyDescent="0.25">
      <c r="A175" s="213"/>
      <c r="B175" s="216"/>
      <c r="C175" s="219"/>
      <c r="D175" s="61"/>
      <c r="E175" s="62"/>
      <c r="F175" s="62"/>
      <c r="G175" s="61"/>
      <c r="H175" s="60"/>
    </row>
    <row r="176" spans="1:8" x14ac:dyDescent="0.25">
      <c r="A176" s="214"/>
      <c r="B176" s="217"/>
      <c r="C176" s="220"/>
      <c r="D176" s="61"/>
      <c r="E176" s="62"/>
      <c r="F176" s="62"/>
      <c r="G176" s="61"/>
      <c r="H176" s="60"/>
    </row>
    <row r="177" spans="1:8" x14ac:dyDescent="0.25">
      <c r="H177"/>
    </row>
    <row r="178" spans="1:8" x14ac:dyDescent="0.25">
      <c r="A178" s="212"/>
      <c r="B178" s="215"/>
      <c r="C178" s="218"/>
      <c r="D178" s="61"/>
      <c r="E178" s="62"/>
      <c r="F178" s="62"/>
      <c r="G178" s="61"/>
      <c r="H178" s="63"/>
    </row>
    <row r="179" spans="1:8" x14ac:dyDescent="0.25">
      <c r="A179" s="213"/>
      <c r="B179" s="216"/>
      <c r="C179" s="219"/>
      <c r="D179" s="61"/>
      <c r="E179" s="62"/>
      <c r="F179" s="62"/>
      <c r="G179" s="61"/>
      <c r="H179" s="60"/>
    </row>
    <row r="180" spans="1:8" x14ac:dyDescent="0.25">
      <c r="A180" s="213"/>
      <c r="B180" s="216"/>
      <c r="C180" s="219"/>
      <c r="D180" s="61"/>
      <c r="E180" s="62"/>
      <c r="F180" s="62"/>
      <c r="G180" s="61"/>
      <c r="H180" s="60"/>
    </row>
    <row r="181" spans="1:8" x14ac:dyDescent="0.25">
      <c r="A181" s="213"/>
      <c r="B181" s="216"/>
      <c r="C181" s="219"/>
      <c r="D181" s="61"/>
      <c r="E181" s="62"/>
      <c r="F181" s="62"/>
      <c r="G181" s="61"/>
      <c r="H181" s="60"/>
    </row>
    <row r="182" spans="1:8" x14ac:dyDescent="0.25">
      <c r="A182" s="213"/>
      <c r="B182" s="216"/>
      <c r="C182" s="219"/>
      <c r="D182" s="61"/>
      <c r="E182" s="62"/>
      <c r="F182" s="62"/>
      <c r="G182" s="61"/>
      <c r="H182" s="60"/>
    </row>
    <row r="183" spans="1:8" x14ac:dyDescent="0.25">
      <c r="A183" s="213"/>
      <c r="B183" s="216"/>
      <c r="C183" s="219"/>
      <c r="D183" s="61"/>
      <c r="E183" s="62"/>
      <c r="F183" s="62"/>
      <c r="G183" s="61"/>
      <c r="H183" s="60"/>
    </row>
    <row r="184" spans="1:8" x14ac:dyDescent="0.25">
      <c r="A184" s="214"/>
      <c r="B184" s="217"/>
      <c r="C184" s="220"/>
      <c r="D184" s="61"/>
      <c r="E184" s="62"/>
      <c r="F184" s="62"/>
      <c r="G184" s="61"/>
      <c r="H184" s="60"/>
    </row>
    <row r="185" spans="1:8" x14ac:dyDescent="0.25">
      <c r="H185"/>
    </row>
    <row r="186" spans="1:8" ht="15" customHeight="1" x14ac:dyDescent="0.25">
      <c r="A186" s="212"/>
      <c r="B186" s="215"/>
      <c r="C186" s="218"/>
      <c r="D186" s="61"/>
      <c r="E186" s="62"/>
      <c r="F186" s="62"/>
      <c r="G186" s="61"/>
      <c r="H186" s="63"/>
    </row>
    <row r="187" spans="1:8" x14ac:dyDescent="0.25">
      <c r="A187" s="213"/>
      <c r="B187" s="216"/>
      <c r="C187" s="219"/>
      <c r="D187" s="61"/>
      <c r="E187" s="62"/>
      <c r="F187" s="62"/>
      <c r="G187" s="61"/>
      <c r="H187" s="60"/>
    </row>
    <row r="188" spans="1:8" x14ac:dyDescent="0.25">
      <c r="A188" s="213"/>
      <c r="B188" s="216"/>
      <c r="C188" s="219"/>
      <c r="D188" s="61"/>
      <c r="E188" s="62"/>
      <c r="F188" s="62"/>
      <c r="G188" s="61"/>
      <c r="H188" s="60"/>
    </row>
    <row r="189" spans="1:8" x14ac:dyDescent="0.25">
      <c r="A189" s="213"/>
      <c r="B189" s="216"/>
      <c r="C189" s="219"/>
      <c r="D189" s="61"/>
      <c r="E189" s="62"/>
      <c r="F189" s="62"/>
      <c r="G189" s="61"/>
      <c r="H189" s="60"/>
    </row>
    <row r="190" spans="1:8" x14ac:dyDescent="0.25">
      <c r="A190" s="213"/>
      <c r="B190" s="216"/>
      <c r="C190" s="219"/>
      <c r="D190" s="61"/>
      <c r="E190" s="62"/>
      <c r="F190" s="62"/>
      <c r="G190" s="61"/>
      <c r="H190" s="60"/>
    </row>
    <row r="191" spans="1:8" x14ac:dyDescent="0.25">
      <c r="A191" s="213"/>
      <c r="B191" s="216"/>
      <c r="C191" s="219"/>
      <c r="D191" s="61"/>
      <c r="E191" s="62"/>
      <c r="F191" s="62"/>
      <c r="G191" s="61"/>
      <c r="H191" s="60"/>
    </row>
    <row r="192" spans="1:8" x14ac:dyDescent="0.25">
      <c r="A192" s="214"/>
      <c r="B192" s="217"/>
      <c r="C192" s="220"/>
      <c r="D192" s="61"/>
      <c r="E192" s="62"/>
      <c r="F192" s="62"/>
      <c r="G192" s="61"/>
      <c r="H192" s="60"/>
    </row>
    <row r="193" spans="1:8" x14ac:dyDescent="0.25">
      <c r="H193"/>
    </row>
    <row r="194" spans="1:8" x14ac:dyDescent="0.25">
      <c r="A194" s="212"/>
      <c r="B194" s="215"/>
      <c r="C194" s="218"/>
      <c r="D194" s="61"/>
      <c r="E194" s="62"/>
      <c r="F194" s="62"/>
      <c r="G194" s="61"/>
      <c r="H194" s="63"/>
    </row>
    <row r="195" spans="1:8" x14ac:dyDescent="0.25">
      <c r="A195" s="213"/>
      <c r="B195" s="216"/>
      <c r="C195" s="219"/>
      <c r="D195" s="61"/>
      <c r="E195" s="62"/>
      <c r="F195" s="62"/>
      <c r="G195" s="61"/>
      <c r="H195" s="60"/>
    </row>
    <row r="196" spans="1:8" x14ac:dyDescent="0.25">
      <c r="A196" s="213"/>
      <c r="B196" s="216"/>
      <c r="C196" s="219"/>
      <c r="D196" s="61"/>
      <c r="E196" s="62"/>
      <c r="F196" s="62"/>
      <c r="G196" s="61"/>
      <c r="H196" s="60"/>
    </row>
    <row r="197" spans="1:8" x14ac:dyDescent="0.25">
      <c r="A197" s="213"/>
      <c r="B197" s="216"/>
      <c r="C197" s="219"/>
      <c r="D197" s="61"/>
      <c r="E197" s="62"/>
      <c r="F197" s="62"/>
      <c r="G197" s="61"/>
      <c r="H197" s="60"/>
    </row>
    <row r="198" spans="1:8" x14ac:dyDescent="0.25">
      <c r="A198" s="213"/>
      <c r="B198" s="216"/>
      <c r="C198" s="219"/>
      <c r="D198" s="61"/>
      <c r="E198" s="62"/>
      <c r="F198" s="62"/>
      <c r="G198" s="61"/>
      <c r="H198" s="60"/>
    </row>
    <row r="199" spans="1:8" x14ac:dyDescent="0.25">
      <c r="A199" s="213"/>
      <c r="B199" s="216"/>
      <c r="C199" s="219"/>
      <c r="D199" s="61"/>
      <c r="E199" s="62"/>
      <c r="F199" s="62"/>
      <c r="G199" s="61"/>
      <c r="H199" s="60"/>
    </row>
    <row r="200" spans="1:8" x14ac:dyDescent="0.25">
      <c r="A200" s="214"/>
      <c r="B200" s="217"/>
      <c r="C200" s="220"/>
      <c r="D200" s="61"/>
      <c r="E200" s="62"/>
      <c r="F200" s="62"/>
      <c r="G200" s="61"/>
      <c r="H200" s="60"/>
    </row>
    <row r="201" spans="1:8" x14ac:dyDescent="0.25">
      <c r="H201"/>
    </row>
    <row r="202" spans="1:8" ht="15" customHeight="1" x14ac:dyDescent="0.25">
      <c r="H202"/>
    </row>
    <row r="203" spans="1:8" x14ac:dyDescent="0.25">
      <c r="H203"/>
    </row>
    <row r="204" spans="1:8" x14ac:dyDescent="0.25">
      <c r="H204"/>
    </row>
    <row r="205" spans="1:8" x14ac:dyDescent="0.25">
      <c r="H205"/>
    </row>
    <row r="206" spans="1:8" x14ac:dyDescent="0.25">
      <c r="H206"/>
    </row>
    <row r="207" spans="1:8" x14ac:dyDescent="0.25">
      <c r="H207"/>
    </row>
    <row r="208" spans="1:8" x14ac:dyDescent="0.25">
      <c r="H208"/>
    </row>
    <row r="209" spans="8:8" x14ac:dyDescent="0.25">
      <c r="H209"/>
    </row>
    <row r="210" spans="8:8" x14ac:dyDescent="0.25">
      <c r="H210"/>
    </row>
    <row r="211" spans="8:8" x14ac:dyDescent="0.25">
      <c r="H211"/>
    </row>
    <row r="212" spans="8:8" x14ac:dyDescent="0.25">
      <c r="H212"/>
    </row>
    <row r="213" spans="8:8" x14ac:dyDescent="0.25">
      <c r="H213"/>
    </row>
    <row r="214" spans="8:8" x14ac:dyDescent="0.25">
      <c r="H214"/>
    </row>
    <row r="215" spans="8:8" x14ac:dyDescent="0.25">
      <c r="H215"/>
    </row>
    <row r="216" spans="8:8" x14ac:dyDescent="0.25">
      <c r="H216"/>
    </row>
    <row r="217" spans="8:8" x14ac:dyDescent="0.25">
      <c r="H217"/>
    </row>
    <row r="218" spans="8:8" x14ac:dyDescent="0.25">
      <c r="H218"/>
    </row>
    <row r="219" spans="8:8" x14ac:dyDescent="0.25">
      <c r="H219"/>
    </row>
    <row r="220" spans="8:8" x14ac:dyDescent="0.25">
      <c r="H220"/>
    </row>
    <row r="221" spans="8:8" x14ac:dyDescent="0.25">
      <c r="H221"/>
    </row>
    <row r="222" spans="8:8" x14ac:dyDescent="0.25">
      <c r="H222"/>
    </row>
    <row r="223" spans="8:8" x14ac:dyDescent="0.25">
      <c r="H223"/>
    </row>
    <row r="224" spans="8:8" x14ac:dyDescent="0.25">
      <c r="H224"/>
    </row>
    <row r="225" spans="8:8" x14ac:dyDescent="0.25">
      <c r="H225"/>
    </row>
    <row r="226" spans="8:8" x14ac:dyDescent="0.25">
      <c r="H226"/>
    </row>
    <row r="227" spans="8:8" x14ac:dyDescent="0.25">
      <c r="H227"/>
    </row>
    <row r="228" spans="8:8" x14ac:dyDescent="0.25">
      <c r="H228"/>
    </row>
    <row r="229" spans="8:8" x14ac:dyDescent="0.25">
      <c r="H229"/>
    </row>
    <row r="230" spans="8:8" x14ac:dyDescent="0.25">
      <c r="H230"/>
    </row>
    <row r="231" spans="8:8" x14ac:dyDescent="0.25">
      <c r="H231"/>
    </row>
    <row r="232" spans="8:8" x14ac:dyDescent="0.25">
      <c r="H232"/>
    </row>
    <row r="233" spans="8:8" x14ac:dyDescent="0.25">
      <c r="H233"/>
    </row>
    <row r="234" spans="8:8" x14ac:dyDescent="0.25">
      <c r="H234"/>
    </row>
    <row r="235" spans="8:8" x14ac:dyDescent="0.25">
      <c r="H235"/>
    </row>
    <row r="236" spans="8:8" x14ac:dyDescent="0.25">
      <c r="H236"/>
    </row>
    <row r="237" spans="8:8" x14ac:dyDescent="0.25">
      <c r="H237"/>
    </row>
    <row r="238" spans="8:8" x14ac:dyDescent="0.25">
      <c r="H238"/>
    </row>
    <row r="239" spans="8:8" x14ac:dyDescent="0.25">
      <c r="H239"/>
    </row>
    <row r="240" spans="8:8" x14ac:dyDescent="0.25">
      <c r="H240"/>
    </row>
    <row r="241" spans="8:8" x14ac:dyDescent="0.25">
      <c r="H241"/>
    </row>
    <row r="242" spans="8:8" x14ac:dyDescent="0.25">
      <c r="H242"/>
    </row>
    <row r="243" spans="8:8" x14ac:dyDescent="0.25">
      <c r="H243"/>
    </row>
    <row r="244" spans="8:8" x14ac:dyDescent="0.25">
      <c r="H244"/>
    </row>
    <row r="245" spans="8:8" x14ac:dyDescent="0.25">
      <c r="H245"/>
    </row>
    <row r="246" spans="8:8" x14ac:dyDescent="0.25">
      <c r="H246"/>
    </row>
    <row r="247" spans="8:8" x14ac:dyDescent="0.25">
      <c r="H247"/>
    </row>
    <row r="248" spans="8:8" x14ac:dyDescent="0.25">
      <c r="H248"/>
    </row>
    <row r="249" spans="8:8" x14ac:dyDescent="0.25">
      <c r="H249"/>
    </row>
    <row r="250" spans="8:8" x14ac:dyDescent="0.25">
      <c r="H250"/>
    </row>
    <row r="251" spans="8:8" x14ac:dyDescent="0.25">
      <c r="H251"/>
    </row>
    <row r="252" spans="8:8" x14ac:dyDescent="0.25">
      <c r="H252"/>
    </row>
    <row r="253" spans="8:8" x14ac:dyDescent="0.25">
      <c r="H253"/>
    </row>
    <row r="254" spans="8:8" x14ac:dyDescent="0.25">
      <c r="H254"/>
    </row>
    <row r="255" spans="8:8" x14ac:dyDescent="0.25">
      <c r="H255"/>
    </row>
    <row r="256" spans="8:8" x14ac:dyDescent="0.25">
      <c r="H256"/>
    </row>
    <row r="257" spans="8:8" x14ac:dyDescent="0.25">
      <c r="H257"/>
    </row>
  </sheetData>
  <sheetProtection password="FAA7" sheet="1" objects="1" scenarios="1"/>
  <mergeCells count="77">
    <mergeCell ref="A154:A160"/>
    <mergeCell ref="B154:B160"/>
    <mergeCell ref="C154:C160"/>
    <mergeCell ref="Q1:T1"/>
    <mergeCell ref="A106:A112"/>
    <mergeCell ref="B106:B112"/>
    <mergeCell ref="C106:C112"/>
    <mergeCell ref="A114:A120"/>
    <mergeCell ref="B114:B120"/>
    <mergeCell ref="C114:C120"/>
    <mergeCell ref="A58:A64"/>
    <mergeCell ref="B58:B64"/>
    <mergeCell ref="C58:C64"/>
    <mergeCell ref="A42:A48"/>
    <mergeCell ref="B42:B48"/>
    <mergeCell ref="C42:C48"/>
    <mergeCell ref="A18:A24"/>
    <mergeCell ref="B18:B24"/>
    <mergeCell ref="C18:C24"/>
    <mergeCell ref="A26:A32"/>
    <mergeCell ref="B26:B32"/>
    <mergeCell ref="C26:C32"/>
    <mergeCell ref="E1:G1"/>
    <mergeCell ref="A2:A8"/>
    <mergeCell ref="B2:B8"/>
    <mergeCell ref="C2:C8"/>
    <mergeCell ref="A10:A16"/>
    <mergeCell ref="B10:B16"/>
    <mergeCell ref="C10:C16"/>
    <mergeCell ref="B34:B40"/>
    <mergeCell ref="C34:C40"/>
    <mergeCell ref="A66:A72"/>
    <mergeCell ref="B66:B72"/>
    <mergeCell ref="C66:C72"/>
    <mergeCell ref="A50:A56"/>
    <mergeCell ref="B50:B56"/>
    <mergeCell ref="C50:C56"/>
    <mergeCell ref="A34:A40"/>
    <mergeCell ref="A74:A80"/>
    <mergeCell ref="B74:B80"/>
    <mergeCell ref="C74:C80"/>
    <mergeCell ref="A98:A104"/>
    <mergeCell ref="B98:B104"/>
    <mergeCell ref="C98:C104"/>
    <mergeCell ref="A82:A88"/>
    <mergeCell ref="B82:B88"/>
    <mergeCell ref="C82:C88"/>
    <mergeCell ref="A90:A96"/>
    <mergeCell ref="B90:B96"/>
    <mergeCell ref="C90:C96"/>
    <mergeCell ref="A122:A128"/>
    <mergeCell ref="B122:B128"/>
    <mergeCell ref="C122:C128"/>
    <mergeCell ref="A130:A136"/>
    <mergeCell ref="B130:B136"/>
    <mergeCell ref="C130:C136"/>
    <mergeCell ref="A138:A144"/>
    <mergeCell ref="B138:B144"/>
    <mergeCell ref="C138:C144"/>
    <mergeCell ref="A146:A152"/>
    <mergeCell ref="B146:B152"/>
    <mergeCell ref="C146:C152"/>
    <mergeCell ref="A162:A168"/>
    <mergeCell ref="B162:B168"/>
    <mergeCell ref="C162:C168"/>
    <mergeCell ref="A170:A176"/>
    <mergeCell ref="B170:B176"/>
    <mergeCell ref="C170:C176"/>
    <mergeCell ref="A194:A200"/>
    <mergeCell ref="B194:B200"/>
    <mergeCell ref="C194:C200"/>
    <mergeCell ref="A178:A184"/>
    <mergeCell ref="B178:B184"/>
    <mergeCell ref="C178:C184"/>
    <mergeCell ref="A186:A192"/>
    <mergeCell ref="B186:B192"/>
    <mergeCell ref="C186:C192"/>
  </mergeCells>
  <phoneticPr fontId="17" type="noConversion"/>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S320"/>
  <sheetViews>
    <sheetView topLeftCell="K1" workbookViewId="0">
      <selection activeCell="M9" sqref="M9"/>
    </sheetView>
  </sheetViews>
  <sheetFormatPr defaultColWidth="0" defaultRowHeight="15" zeroHeight="1" x14ac:dyDescent="0.25"/>
  <cols>
    <col min="1" max="1" width="16.5703125" customWidth="1"/>
    <col min="2" max="2" width="20.42578125" customWidth="1"/>
    <col min="3" max="3" width="16.5703125" customWidth="1"/>
    <col min="4" max="4" width="11" customWidth="1"/>
    <col min="5" max="5" width="21.28515625" customWidth="1"/>
    <col min="6" max="6" width="47.85546875" customWidth="1"/>
    <col min="7" max="7" width="30.42578125" customWidth="1"/>
    <col min="8" max="8" width="47.85546875" customWidth="1"/>
    <col min="9" max="9" width="21.7109375" customWidth="1"/>
    <col min="10" max="10" width="23.85546875" customWidth="1"/>
    <col min="11" max="11" width="22.85546875" customWidth="1"/>
    <col min="12" max="12" width="16.85546875" customWidth="1"/>
    <col min="13" max="13" width="30.140625" customWidth="1"/>
    <col min="14" max="14" width="19.5703125" customWidth="1"/>
    <col min="15" max="15" width="12.85546875" customWidth="1"/>
    <col min="16" max="16" width="19.5703125" customWidth="1"/>
    <col min="17" max="17" width="12.85546875" customWidth="1"/>
    <col min="18" max="18" width="31.7109375" customWidth="1"/>
    <col min="19" max="19" width="16.85546875" customWidth="1"/>
    <col min="20" max="16384" width="9.140625" hidden="1"/>
  </cols>
  <sheetData>
    <row r="1" spans="1:19" ht="27.75" customHeight="1" x14ac:dyDescent="0.25">
      <c r="A1" s="227" t="s">
        <v>310</v>
      </c>
      <c r="I1" s="226" t="s">
        <v>436</v>
      </c>
      <c r="O1" s="36"/>
      <c r="P1" s="36"/>
      <c r="Q1" s="36"/>
    </row>
    <row r="2" spans="1:19" ht="18.75" x14ac:dyDescent="0.3">
      <c r="A2" s="227"/>
      <c r="I2" s="226"/>
      <c r="P2" s="36"/>
      <c r="Q2" s="36"/>
      <c r="R2" t="s">
        <v>119</v>
      </c>
      <c r="S2" s="37" t="s">
        <v>136</v>
      </c>
    </row>
    <row r="3" spans="1:19" s="83" customFormat="1" ht="47.25" x14ac:dyDescent="0.25">
      <c r="A3" s="81" t="s">
        <v>104</v>
      </c>
      <c r="B3" s="82" t="s">
        <v>248</v>
      </c>
      <c r="C3" s="81" t="s">
        <v>247</v>
      </c>
      <c r="D3" s="82" t="s">
        <v>3</v>
      </c>
      <c r="E3" s="81" t="s">
        <v>105</v>
      </c>
      <c r="F3" s="82" t="s">
        <v>4</v>
      </c>
      <c r="G3" s="82" t="s">
        <v>249</v>
      </c>
      <c r="H3" s="82" t="s">
        <v>309</v>
      </c>
      <c r="I3" s="82" t="s">
        <v>103</v>
      </c>
      <c r="J3" s="82" t="s">
        <v>0</v>
      </c>
      <c r="K3" s="82" t="s">
        <v>6</v>
      </c>
      <c r="L3" s="82" t="s">
        <v>1</v>
      </c>
      <c r="M3" s="82" t="s">
        <v>110</v>
      </c>
      <c r="N3" s="81" t="s">
        <v>2</v>
      </c>
      <c r="O3" s="81" t="s">
        <v>109</v>
      </c>
      <c r="P3" s="81" t="s">
        <v>132</v>
      </c>
      <c r="Q3" s="81" t="s">
        <v>131</v>
      </c>
      <c r="R3" s="82" t="s">
        <v>133</v>
      </c>
      <c r="S3" s="82" t="s">
        <v>5</v>
      </c>
    </row>
    <row r="4" spans="1:19" ht="14.45" customHeight="1" x14ac:dyDescent="0.25">
      <c r="A4" t="s">
        <v>793</v>
      </c>
      <c r="B4" s="54" t="s">
        <v>255</v>
      </c>
      <c r="C4" s="54" t="s">
        <v>794</v>
      </c>
      <c r="D4" t="s">
        <v>8</v>
      </c>
      <c r="E4" t="s">
        <v>105</v>
      </c>
      <c r="F4" s="33" t="str">
        <f>IF(D4="","",IFERROR(VLOOKUP(D4,'Tabelas auxiliares'!$A$3:$B$61,2,FALSE),"DESCENTRALIZAÇÃO"))</f>
        <v>PROPES - PRÓ-REITORIA DE PESQUISA / CEM</v>
      </c>
      <c r="G4" s="33" t="str">
        <f>IFERROR(VLOOKUP($B4,'Tabelas auxiliares'!$A$65:$C$102,2,FALSE),"")</f>
        <v>ASSISTÊNCIA - PESQUISA</v>
      </c>
      <c r="H4" s="33" t="str">
        <f>IFERROR(VLOOKUP($B4,'Tabelas auxiliares'!$A$65:$C$102,3,FALSE),"")</f>
        <v>BOLSAS DE INICIACAO CIENTIFICA / AUXILIO PARA EVENTOS ESTUDANTIS PESQUISA / AUXILIO PARA PARTICIPAÇÃO DE DOCENTES EM EVENTOS DE DIVULGAÇÃO CIENTIFICA E TECNOLÓGICA</v>
      </c>
      <c r="I4" t="s">
        <v>797</v>
      </c>
      <c r="J4" t="s">
        <v>798</v>
      </c>
      <c r="K4" t="s">
        <v>799</v>
      </c>
      <c r="L4" t="s">
        <v>800</v>
      </c>
      <c r="M4" t="s">
        <v>801</v>
      </c>
      <c r="N4" t="s">
        <v>802</v>
      </c>
      <c r="O4" t="s">
        <v>803</v>
      </c>
      <c r="P4" s="33" t="str">
        <f t="shared" ref="P4:P43" si="0">LEFT(N4,1)</f>
        <v>3</v>
      </c>
      <c r="Q4" s="33" t="str">
        <f>IFERROR(VLOOKUP(O4,'Tabelas auxiliares'!$A$227:$E$236,5,FALSE),"")</f>
        <v/>
      </c>
      <c r="R4" s="33" t="str">
        <f>IF(Q4&lt;&gt;"",Q4,IF(P4='Tabelas auxiliares'!$A$240,"CUSTEIO",IF(P4='Tabelas auxiliares'!$A$239,"INVESTIMENTO","")))</f>
        <v>CUSTEIO</v>
      </c>
      <c r="S4" s="26">
        <v>1054.2</v>
      </c>
    </row>
    <row r="5" spans="1:19" x14ac:dyDescent="0.25">
      <c r="A5" t="s">
        <v>793</v>
      </c>
      <c r="B5" s="54" t="s">
        <v>257</v>
      </c>
      <c r="C5" s="54" t="s">
        <v>795</v>
      </c>
      <c r="D5" t="s">
        <v>46</v>
      </c>
      <c r="E5" t="s">
        <v>105</v>
      </c>
      <c r="F5" s="33" t="str">
        <f>IF(D5="","",IFERROR(VLOOKUP(D5,'Tabelas auxiliares'!$A$3:$B$61,2,FALSE),"DESCENTRALIZAÇÃO"))</f>
        <v>PROGRAD - PRÓ-REITORIA DE GRADUAÇÃO</v>
      </c>
      <c r="G5" s="33" t="str">
        <f>IFERROR(VLOOKUP($B5,'Tabelas auxiliares'!$A$65:$C$102,2,FALSE),"")</f>
        <v>ASSISTÊNCIA - GRADUAÇÃO</v>
      </c>
      <c r="H5" s="33" t="str">
        <f>IFERROR(VLOOKUP($B5,'Tabelas auxiliares'!$A$65:$C$102,3,FALSE),"")</f>
        <v>MONITORIA ACADEMICA DA GRADUACAO / MONITORIA SEMIPRESENCIAL / AUXILIO PARA EVENTOS ESTUDANTIS / AUXILIO PARA ATIVIDADE EXTRASSALA / AUXILIO ACESSIBILIDADE / MONITORIA INCLUSIVA</v>
      </c>
      <c r="I5" t="s">
        <v>804</v>
      </c>
      <c r="J5" t="s">
        <v>805</v>
      </c>
      <c r="K5" t="s">
        <v>806</v>
      </c>
      <c r="L5" t="s">
        <v>807</v>
      </c>
      <c r="M5" t="s">
        <v>107</v>
      </c>
      <c r="N5" t="s">
        <v>802</v>
      </c>
      <c r="O5" t="s">
        <v>803</v>
      </c>
      <c r="P5" s="33" t="str">
        <f t="shared" si="0"/>
        <v>3</v>
      </c>
      <c r="Q5" s="33" t="str">
        <f>IFERROR(VLOOKUP(O5,'Tabelas auxiliares'!$A$227:$E$236,5,FALSE),"")</f>
        <v/>
      </c>
      <c r="R5" s="33" t="str">
        <f>IF(Q5&lt;&gt;"",Q5,IF(P5='Tabelas auxiliares'!$A$240,"CUSTEIO",IF(P5='Tabelas auxiliares'!$A$239,"INVESTIMENTO","")))</f>
        <v>CUSTEIO</v>
      </c>
      <c r="S5" s="26">
        <v>27843</v>
      </c>
    </row>
    <row r="6" spans="1:19" ht="14.45" customHeight="1" x14ac:dyDescent="0.25">
      <c r="A6" t="s">
        <v>793</v>
      </c>
      <c r="B6" s="54" t="s">
        <v>271</v>
      </c>
      <c r="C6" s="54" t="s">
        <v>796</v>
      </c>
      <c r="D6" t="s">
        <v>8</v>
      </c>
      <c r="E6" t="s">
        <v>105</v>
      </c>
      <c r="F6" s="33" t="str">
        <f>IF(D6="","",IFERROR(VLOOKUP(D6,'Tabelas auxiliares'!$A$3:$B$61,2,FALSE),"DESCENTRALIZAÇÃO"))</f>
        <v>PROPES - PRÓ-REITORIA DE PESQUISA / CEM</v>
      </c>
      <c r="G6" s="33" t="str">
        <f>IFERROR(VLOOKUP($B6,'Tabelas auxiliares'!$A$65:$C$102,2,FALSE),"")</f>
        <v>EQUIPAMENTOS LABORATÓRIOS</v>
      </c>
      <c r="H6" s="33" t="str">
        <f>IFERROR(VLOOKUP($B6,'Tabelas auxiliares'!$A$65:$C$102,3,FALSE),"")</f>
        <v>AQUISICAO POR IMPORTACAO / EQUIPAMENTOS NOVOS / MANUTENÇÃO DE EQUIPAMENTOS LABORATORIAIS</v>
      </c>
      <c r="I6" t="s">
        <v>808</v>
      </c>
      <c r="J6" t="s">
        <v>809</v>
      </c>
      <c r="K6" t="s">
        <v>810</v>
      </c>
      <c r="L6" t="s">
        <v>811</v>
      </c>
      <c r="M6" t="s">
        <v>801</v>
      </c>
      <c r="N6" t="s">
        <v>812</v>
      </c>
      <c r="O6" t="s">
        <v>813</v>
      </c>
      <c r="P6" s="33" t="str">
        <f t="shared" si="0"/>
        <v>4</v>
      </c>
      <c r="Q6" s="33" t="str">
        <f>IFERROR(VLOOKUP(O6,'Tabelas auxiliares'!$A$227:$E$236,5,FALSE),"")</f>
        <v/>
      </c>
      <c r="R6" s="33" t="str">
        <f>IF(Q6&lt;&gt;"",Q6,IF(P6='Tabelas auxiliares'!$A$240,"CUSTEIO",IF(P6='Tabelas auxiliares'!$A$239,"INVESTIMENTO","")))</f>
        <v>INVESTIMENTO</v>
      </c>
      <c r="S6" s="26">
        <v>86116.86</v>
      </c>
    </row>
    <row r="7" spans="1:19" ht="14.45" customHeight="1" x14ac:dyDescent="0.25">
      <c r="A7" t="s">
        <v>793</v>
      </c>
      <c r="B7" s="54" t="s">
        <v>271</v>
      </c>
      <c r="C7" s="54" t="s">
        <v>796</v>
      </c>
      <c r="D7" t="s">
        <v>8</v>
      </c>
      <c r="E7" t="s">
        <v>105</v>
      </c>
      <c r="F7" s="33" t="str">
        <f>IF(D7="","",IFERROR(VLOOKUP(D7,'Tabelas auxiliares'!$A$3:$B$61,2,FALSE),"DESCENTRALIZAÇÃO"))</f>
        <v>PROPES - PRÓ-REITORIA DE PESQUISA / CEM</v>
      </c>
      <c r="G7" s="33" t="str">
        <f>IFERROR(VLOOKUP($B7,'Tabelas auxiliares'!$A$65:$C$102,2,FALSE),"")</f>
        <v>EQUIPAMENTOS LABORATÓRIOS</v>
      </c>
      <c r="H7" s="33" t="str">
        <f>IFERROR(VLOOKUP($B7,'Tabelas auxiliares'!$A$65:$C$102,3,FALSE),"")</f>
        <v>AQUISICAO POR IMPORTACAO / EQUIPAMENTOS NOVOS / MANUTENÇÃO DE EQUIPAMENTOS LABORATORIAIS</v>
      </c>
      <c r="I7" t="s">
        <v>808</v>
      </c>
      <c r="J7" t="s">
        <v>814</v>
      </c>
      <c r="K7" t="s">
        <v>815</v>
      </c>
      <c r="L7" t="s">
        <v>816</v>
      </c>
      <c r="M7" t="s">
        <v>801</v>
      </c>
      <c r="N7" t="s">
        <v>812</v>
      </c>
      <c r="O7" t="s">
        <v>813</v>
      </c>
      <c r="P7" s="33" t="str">
        <f t="shared" si="0"/>
        <v>4</v>
      </c>
      <c r="Q7" s="33" t="str">
        <f>IFERROR(VLOOKUP(O7,'Tabelas auxiliares'!$A$227:$E$236,5,FALSE),"")</f>
        <v/>
      </c>
      <c r="R7" s="33" t="str">
        <f>IF(Q7&lt;&gt;"",Q7,IF(P7='Tabelas auxiliares'!$A$240,"CUSTEIO",IF(P7='Tabelas auxiliares'!$A$239,"INVESTIMENTO","")))</f>
        <v>INVESTIMENTO</v>
      </c>
      <c r="S7" s="26">
        <v>158758.89000000001</v>
      </c>
    </row>
    <row r="8" spans="1:19" ht="14.45" customHeight="1" x14ac:dyDescent="0.25">
      <c r="A8" t="s">
        <v>793</v>
      </c>
      <c r="B8" s="54" t="s">
        <v>281</v>
      </c>
      <c r="C8" s="54" t="s">
        <v>795</v>
      </c>
      <c r="D8" t="s">
        <v>36</v>
      </c>
      <c r="E8" t="s">
        <v>105</v>
      </c>
      <c r="F8" s="33" t="str">
        <f>IF(D8="","",IFERROR(VLOOKUP(D8,'Tabelas auxiliares'!$A$3:$B$61,2,FALSE),"DESCENTRALIZAÇÃO"))</f>
        <v>CECS - COMPRAS COMPARTILHADAS</v>
      </c>
      <c r="G8" s="33" t="str">
        <f>IFERROR(VLOOKUP($B8,'Tabelas auxiliares'!$A$65:$C$102,2,FALSE),"")</f>
        <v>MATERIAIS DIDÁTICOS E SERVIÇOS - GRADUAÇÃO</v>
      </c>
      <c r="H8" s="33" t="str">
        <f>IFERROR(VLOOKUP($B8,'Tabelas auxiliares'!$A$65:$C$102,3,FALSE),"")</f>
        <v>SERVICO DE ENCADERNACAO / VIDRARIAS / MATERIAL DE CONSUMO / RACAO PARA ANIMAIS / REVISTAS E JORNAIS PARA USO DIDÁTICO/ REAGENTES QUIMICOS / MATERIAIS DIVERSOS DE LABORATORIO/MANUTENÇÃO DE EQUIPAMENTOS</v>
      </c>
      <c r="I8" t="s">
        <v>817</v>
      </c>
      <c r="J8" t="s">
        <v>818</v>
      </c>
      <c r="K8" t="s">
        <v>819</v>
      </c>
      <c r="L8" t="s">
        <v>820</v>
      </c>
      <c r="M8" t="s">
        <v>107</v>
      </c>
      <c r="N8" t="s">
        <v>821</v>
      </c>
      <c r="O8" t="s">
        <v>803</v>
      </c>
      <c r="P8" s="33" t="str">
        <f t="shared" si="0"/>
        <v>3</v>
      </c>
      <c r="Q8" s="33" t="str">
        <f>IFERROR(VLOOKUP(O8,'Tabelas auxiliares'!$A$227:$E$236,5,FALSE),"")</f>
        <v/>
      </c>
      <c r="R8" s="33" t="str">
        <f>IF(Q8&lt;&gt;"",Q8,IF(P8='Tabelas auxiliares'!$A$240,"CUSTEIO",IF(P8='Tabelas auxiliares'!$A$239,"INVESTIMENTO","")))</f>
        <v>CUSTEIO</v>
      </c>
      <c r="S8" s="26">
        <v>58860.74</v>
      </c>
    </row>
    <row r="9" spans="1:19" x14ac:dyDescent="0.25">
      <c r="A9" t="s">
        <v>459</v>
      </c>
      <c r="B9" s="54" t="s">
        <v>250</v>
      </c>
      <c r="C9" s="54" t="s">
        <v>460</v>
      </c>
      <c r="D9" t="s">
        <v>8</v>
      </c>
      <c r="E9" t="s">
        <v>105</v>
      </c>
      <c r="F9" s="33" t="str">
        <f>IF(D9="","",IFERROR(VLOOKUP(D9,'Tabelas auxiliares'!$A$3:$B$61,2,FALSE),"DESCENTRALIZAÇÃO"))</f>
        <v>PROPES - PRÓ-REITORIA DE PESQUISA / CEM</v>
      </c>
      <c r="G9" s="33" t="str">
        <f>IFERROR(VLOOKUP($B9,'Tabelas auxiliares'!$A$65:$C$102,2,FALSE),"")</f>
        <v>ADMINISTRAÇÃO GERAL</v>
      </c>
      <c r="H9" s="33" t="str">
        <f>IFERROR(VLOOKUP($B9,'Tabelas auxiliares'!$A$65:$C$102,3,FALSE),"")</f>
        <v>SUPRIMENTOS DE FUNDOS / PUBLICAÇÕES LEGAIS / ANUIDADES /ANOTAÇÃO DE RESPONSABILIDADE TÉCNICA/PROPRIEDADE INTELECTUAL  / CORREIOS / EXAMES PERIODICOS / AGENCIAMENTO DE TRANSPORTE INTERNACIONAL DE CARGAS/ DESEMBARAÇO ADUANEIRO / LAUDOS INSALUBRIDADE / CONSULTORIA</v>
      </c>
      <c r="I9" t="s">
        <v>822</v>
      </c>
      <c r="J9" t="s">
        <v>823</v>
      </c>
      <c r="K9" t="s">
        <v>824</v>
      </c>
      <c r="L9" t="s">
        <v>825</v>
      </c>
      <c r="M9" t="s">
        <v>107</v>
      </c>
      <c r="N9" t="s">
        <v>826</v>
      </c>
      <c r="O9" t="s">
        <v>827</v>
      </c>
      <c r="P9" s="33" t="str">
        <f t="shared" si="0"/>
        <v>3</v>
      </c>
      <c r="Q9" s="33" t="str">
        <f>IFERROR(VLOOKUP(O9,'Tabelas auxiliares'!$A$227:$E$236,5,FALSE),"")</f>
        <v/>
      </c>
      <c r="R9" s="33" t="str">
        <f>IF(Q9&lt;&gt;"",Q9,IF(P9='Tabelas auxiliares'!$A$240,"CUSTEIO",IF(P9='Tabelas auxiliares'!$A$239,"INVESTIMENTO","")))</f>
        <v>CUSTEIO</v>
      </c>
      <c r="S9" s="26">
        <v>1500</v>
      </c>
    </row>
    <row r="10" spans="1:19" ht="14.45" customHeight="1" x14ac:dyDescent="0.25">
      <c r="A10" t="s">
        <v>459</v>
      </c>
      <c r="B10" s="54" t="s">
        <v>250</v>
      </c>
      <c r="C10" s="54" t="s">
        <v>460</v>
      </c>
      <c r="D10" t="s">
        <v>28</v>
      </c>
      <c r="E10" t="s">
        <v>105</v>
      </c>
      <c r="F10" s="33" t="str">
        <f>IF(D10="","",IFERROR(VLOOKUP(D10,'Tabelas auxiliares'!$A$3:$B$61,2,FALSE),"DESCENTRALIZAÇÃO"))</f>
        <v>PU - PREFEITURA UNIVERSITÁRIA</v>
      </c>
      <c r="G10" s="33" t="str">
        <f>IFERROR(VLOOKUP($B10,'Tabelas auxiliares'!$A$65:$C$102,2,FALSE),"")</f>
        <v>ADMINISTRAÇÃO GERAL</v>
      </c>
      <c r="H10" s="33" t="str">
        <f>IFERROR(VLOOKUP($B10,'Tabelas auxiliares'!$A$65:$C$102,3,FALSE),"")</f>
        <v>SUPRIMENTOS DE FUNDOS / PUBLICAÇÕES LEGAIS / ANUIDADES /ANOTAÇÃO DE RESPONSABILIDADE TÉCNICA/PROPRIEDADE INTELECTUAL  / CORREIOS / EXAMES PERIODICOS / AGENCIAMENTO DE TRANSPORTE INTERNACIONAL DE CARGAS/ DESEMBARAÇO ADUANEIRO / LAUDOS INSALUBRIDADE / CONSULTORIA</v>
      </c>
      <c r="I10" t="s">
        <v>828</v>
      </c>
      <c r="J10" t="s">
        <v>829</v>
      </c>
      <c r="K10" t="s">
        <v>830</v>
      </c>
      <c r="L10" t="s">
        <v>831</v>
      </c>
      <c r="M10" t="s">
        <v>107</v>
      </c>
      <c r="N10" t="s">
        <v>832</v>
      </c>
      <c r="O10" t="s">
        <v>803</v>
      </c>
      <c r="P10" s="33" t="str">
        <f t="shared" si="0"/>
        <v>3</v>
      </c>
      <c r="Q10" s="33" t="str">
        <f>IFERROR(VLOOKUP(O10,'Tabelas auxiliares'!$A$227:$E$236,5,FALSE),"")</f>
        <v/>
      </c>
      <c r="R10" s="33" t="str">
        <f>IF(Q10&lt;&gt;"",Q10,IF(P10='Tabelas auxiliares'!$A$240,"CUSTEIO",IF(P10='Tabelas auxiliares'!$A$239,"INVESTIMENTO","")))</f>
        <v>CUSTEIO</v>
      </c>
      <c r="S10" s="26">
        <v>9000</v>
      </c>
    </row>
    <row r="11" spans="1:19" ht="14.45" customHeight="1" x14ac:dyDescent="0.25">
      <c r="A11" t="s">
        <v>459</v>
      </c>
      <c r="B11" s="54" t="s">
        <v>255</v>
      </c>
      <c r="C11" s="54" t="s">
        <v>796</v>
      </c>
      <c r="D11" t="s">
        <v>8</v>
      </c>
      <c r="E11" t="s">
        <v>105</v>
      </c>
      <c r="F11" s="33" t="str">
        <f>IF(D11="","",IFERROR(VLOOKUP(D11,'Tabelas auxiliares'!$A$3:$B$61,2,FALSE),"DESCENTRALIZAÇÃO"))</f>
        <v>PROPES - PRÓ-REITORIA DE PESQUISA / CEM</v>
      </c>
      <c r="G11" s="33" t="str">
        <f>IFERROR(VLOOKUP($B11,'Tabelas auxiliares'!$A$65:$C$102,2,FALSE),"")</f>
        <v>ASSISTÊNCIA - PESQUISA</v>
      </c>
      <c r="H11" s="33" t="str">
        <f>IFERROR(VLOOKUP($B11,'Tabelas auxiliares'!$A$65:$C$102,3,FALSE),"")</f>
        <v>BOLSAS DE INICIACAO CIENTIFICA / AUXILIO PARA EVENTOS ESTUDANTIS PESQUISA / AUXILIO PARA PARTICIPAÇÃO DE DOCENTES EM EVENTOS DE DIVULGAÇÃO CIENTIFICA E TECNOLÓGICA</v>
      </c>
      <c r="I11" t="s">
        <v>808</v>
      </c>
      <c r="J11" t="s">
        <v>833</v>
      </c>
      <c r="K11" t="s">
        <v>834</v>
      </c>
      <c r="L11" t="s">
        <v>835</v>
      </c>
      <c r="M11" t="s">
        <v>107</v>
      </c>
      <c r="N11" t="s">
        <v>802</v>
      </c>
      <c r="O11" t="s">
        <v>803</v>
      </c>
      <c r="P11" s="33" t="str">
        <f t="shared" si="0"/>
        <v>3</v>
      </c>
      <c r="Q11" s="33" t="str">
        <f>IFERROR(VLOOKUP(O11,'Tabelas auxiliares'!$A$227:$E$236,5,FALSE),"")</f>
        <v/>
      </c>
      <c r="R11" s="33" t="str">
        <f>IF(Q11&lt;&gt;"",Q11,IF(P11='Tabelas auxiliares'!$A$240,"CUSTEIO",IF(P11='Tabelas auxiliares'!$A$239,"INVESTIMENTO","")))</f>
        <v>CUSTEIO</v>
      </c>
      <c r="S11" s="26">
        <v>18900</v>
      </c>
    </row>
    <row r="12" spans="1:19" ht="14.45" customHeight="1" x14ac:dyDescent="0.25">
      <c r="A12" t="s">
        <v>459</v>
      </c>
      <c r="B12" s="54" t="s">
        <v>263</v>
      </c>
      <c r="C12" s="54" t="s">
        <v>460</v>
      </c>
      <c r="D12" t="s">
        <v>68</v>
      </c>
      <c r="E12" t="s">
        <v>105</v>
      </c>
      <c r="F12" s="33" t="str">
        <f>IF(D12="","",IFERROR(VLOOKUP(D12,'Tabelas auxiliares'!$A$3:$B$61,2,FALSE),"DESCENTRALIZAÇÃO"))</f>
        <v>BIBLIOTECA</v>
      </c>
      <c r="G12" s="33" t="str">
        <f>IFERROR(VLOOKUP($B12,'Tabelas auxiliares'!$A$65:$C$102,2,FALSE),"")</f>
        <v>ACERVO BIBLIOGRÁFICO</v>
      </c>
      <c r="H12" s="33" t="str">
        <f>IFERROR(VLOOKUP($B12,'Tabelas auxiliares'!$A$65:$C$102,3,FALSE),"")</f>
        <v>LIVROS / ASSINATURA DE JORNAIS E REVISTAS / PERIÓDICOS / BASES ACADÊMICAS/ENCADERNAÇÃO E REENCADERNAÇÃO DE LIVROS DO ACERVO</v>
      </c>
      <c r="I12" t="s">
        <v>836</v>
      </c>
      <c r="J12" t="s">
        <v>837</v>
      </c>
      <c r="K12" t="s">
        <v>838</v>
      </c>
      <c r="L12" t="s">
        <v>839</v>
      </c>
      <c r="M12" t="s">
        <v>107</v>
      </c>
      <c r="N12" t="s">
        <v>832</v>
      </c>
      <c r="O12" t="s">
        <v>803</v>
      </c>
      <c r="P12" s="33" t="str">
        <f t="shared" si="0"/>
        <v>3</v>
      </c>
      <c r="Q12" s="33" t="str">
        <f>IFERROR(VLOOKUP(O12,'Tabelas auxiliares'!$A$227:$E$236,5,FALSE),"")</f>
        <v/>
      </c>
      <c r="R12" s="33" t="str">
        <f>IF(Q12&lt;&gt;"",Q12,IF(P12='Tabelas auxiliares'!$A$240,"CUSTEIO",IF(P12='Tabelas auxiliares'!$A$239,"INVESTIMENTO","")))</f>
        <v>CUSTEIO</v>
      </c>
      <c r="S12" s="26">
        <v>13349.3</v>
      </c>
    </row>
    <row r="13" spans="1:19" ht="14.45" customHeight="1" x14ac:dyDescent="0.25">
      <c r="A13" t="s">
        <v>459</v>
      </c>
      <c r="B13" s="54" t="s">
        <v>267</v>
      </c>
      <c r="C13" s="54" t="s">
        <v>460</v>
      </c>
      <c r="D13" t="s">
        <v>81</v>
      </c>
      <c r="E13" t="s">
        <v>105</v>
      </c>
      <c r="F13" s="33" t="str">
        <f>IF(D13="","",IFERROR(VLOOKUP(D13,'Tabelas auxiliares'!$A$3:$B$61,2,FALSE),"DESCENTRALIZAÇÃO"))</f>
        <v>SUGEPE - SUPERINTENDÊNCIA DE GESTÃO DE PESSOAS</v>
      </c>
      <c r="G13" s="33" t="str">
        <f>IFERROR(VLOOKUP($B13,'Tabelas auxiliares'!$A$65:$C$102,2,FALSE),"")</f>
        <v>CURSOS E CONCURSOS</v>
      </c>
      <c r="H13" s="33" t="str">
        <f>IFERROR(VLOOKUP($B13,'Tabelas auxiliares'!$A$65:$C$102,3,FALSE),"")</f>
        <v>FOLHA DE PAGAMENTO (ENCARGOS DE CURSO E CONCURSO)</v>
      </c>
      <c r="I13" t="s">
        <v>840</v>
      </c>
      <c r="J13" t="s">
        <v>841</v>
      </c>
      <c r="K13" t="s">
        <v>842</v>
      </c>
      <c r="L13" t="s">
        <v>843</v>
      </c>
      <c r="M13" t="s">
        <v>107</v>
      </c>
      <c r="N13" t="s">
        <v>844</v>
      </c>
      <c r="O13" t="s">
        <v>803</v>
      </c>
      <c r="P13" s="33" t="str">
        <f t="shared" si="0"/>
        <v>3</v>
      </c>
      <c r="Q13" s="33" t="str">
        <f>IFERROR(VLOOKUP(O13,'Tabelas auxiliares'!$A$227:$E$236,5,FALSE),"")</f>
        <v/>
      </c>
      <c r="R13" s="33" t="str">
        <f>IF(Q13&lt;&gt;"",Q13,IF(P13='Tabelas auxiliares'!$A$240,"CUSTEIO",IF(P13='Tabelas auxiliares'!$A$239,"INVESTIMENTO","")))</f>
        <v>CUSTEIO</v>
      </c>
      <c r="S13" s="26">
        <v>11672.64</v>
      </c>
    </row>
    <row r="14" spans="1:19" ht="14.45" customHeight="1" x14ac:dyDescent="0.25">
      <c r="A14" t="s">
        <v>459</v>
      </c>
      <c r="B14" s="54" t="s">
        <v>633</v>
      </c>
      <c r="C14" s="54" t="s">
        <v>460</v>
      </c>
      <c r="D14" t="s">
        <v>20</v>
      </c>
      <c r="E14" t="s">
        <v>105</v>
      </c>
      <c r="F14" s="33" t="str">
        <f>IF(D14="","",IFERROR(VLOOKUP(D14,'Tabelas auxiliares'!$A$3:$B$61,2,FALSE),"DESCENTRALIZAÇÃO"))</f>
        <v>ACI - ASSESSORIA DE COMUNICAÇÃO E IMPRENSA</v>
      </c>
      <c r="G14" s="33" t="str">
        <f>IFERROR(VLOOKUP($B14,'Tabelas auxiliares'!$A$65:$C$102,2,FALSE),"")</f>
        <v>COMUNICAÇÃO E DIVULGAÇÃO INSTITUCIONAL</v>
      </c>
      <c r="H14" s="33" t="str">
        <f>IFERROR(VLOOKUP($B14,'Tabelas auxiliares'!$A$65:$C$102,3,FALSE),"")</f>
        <v>ASSESSORIA PARA DIVULGAÇÃO CIENTÍFICA/BANCO DE IMAGENS /CONFECÇÃO DE BANNERS E FAIXAS/MAILING, CLIPPING/MONITORAMENTO DE REDES SOCIAIS/ Serviço de mensagens automatizadas para aplicativos/SERVIÇOS GRÁFICOS - IMPRESSÃO OFFSET.</v>
      </c>
      <c r="I14" t="s">
        <v>828</v>
      </c>
      <c r="J14" t="s">
        <v>845</v>
      </c>
      <c r="K14" t="s">
        <v>846</v>
      </c>
      <c r="L14" t="s">
        <v>847</v>
      </c>
      <c r="M14" t="s">
        <v>107</v>
      </c>
      <c r="N14" t="s">
        <v>832</v>
      </c>
      <c r="O14" t="s">
        <v>803</v>
      </c>
      <c r="P14" s="33" t="str">
        <f t="shared" si="0"/>
        <v>3</v>
      </c>
      <c r="Q14" s="33" t="str">
        <f>IFERROR(VLOOKUP(O14,'Tabelas auxiliares'!$A$227:$E$236,5,FALSE),"")</f>
        <v/>
      </c>
      <c r="R14" s="33" t="str">
        <f>IF(Q14&lt;&gt;"",Q14,IF(P14='Tabelas auxiliares'!$A$240,"CUSTEIO",IF(P14='Tabelas auxiliares'!$A$239,"INVESTIMENTO","")))</f>
        <v>CUSTEIO</v>
      </c>
      <c r="S14" s="26">
        <v>5065</v>
      </c>
    </row>
    <row r="15" spans="1:19" ht="14.45" customHeight="1" x14ac:dyDescent="0.25">
      <c r="A15" t="s">
        <v>459</v>
      </c>
      <c r="B15" s="54" t="s">
        <v>271</v>
      </c>
      <c r="C15" s="54" t="s">
        <v>795</v>
      </c>
      <c r="D15" t="s">
        <v>38</v>
      </c>
      <c r="E15" t="s">
        <v>105</v>
      </c>
      <c r="F15" s="33" t="str">
        <f>IF(D15="","",IFERROR(VLOOKUP(D15,'Tabelas auxiliares'!$A$3:$B$61,2,FALSE),"DESCENTRALIZAÇÃO"))</f>
        <v>CMCC - CENTRO DE MATEMÁTICA, COMPUTAÇÃO E COGNIÇÃO</v>
      </c>
      <c r="G15" s="33" t="str">
        <f>IFERROR(VLOOKUP($B15,'Tabelas auxiliares'!$A$65:$C$102,2,FALSE),"")</f>
        <v>EQUIPAMENTOS LABORATÓRIOS</v>
      </c>
      <c r="H15" s="33" t="str">
        <f>IFERROR(VLOOKUP($B15,'Tabelas auxiliares'!$A$65:$C$102,3,FALSE),"")</f>
        <v>AQUISICAO POR IMPORTACAO / EQUIPAMENTOS NOVOS / MANUTENÇÃO DE EQUIPAMENTOS LABORATORIAIS</v>
      </c>
      <c r="I15" t="s">
        <v>848</v>
      </c>
      <c r="J15" t="s">
        <v>849</v>
      </c>
      <c r="K15" t="s">
        <v>850</v>
      </c>
      <c r="L15" t="s">
        <v>851</v>
      </c>
      <c r="M15" t="s">
        <v>107</v>
      </c>
      <c r="N15" t="s">
        <v>812</v>
      </c>
      <c r="O15" t="s">
        <v>813</v>
      </c>
      <c r="P15" s="33" t="str">
        <f t="shared" si="0"/>
        <v>4</v>
      </c>
      <c r="Q15" s="33" t="str">
        <f>IFERROR(VLOOKUP(O15,'Tabelas auxiliares'!$A$227:$E$236,5,FALSE),"")</f>
        <v/>
      </c>
      <c r="R15" s="33" t="str">
        <f>IF(Q15&lt;&gt;"",Q15,IF(P15='Tabelas auxiliares'!$A$240,"CUSTEIO",IF(P15='Tabelas auxiliares'!$A$239,"INVESTIMENTO","")))</f>
        <v>INVESTIMENTO</v>
      </c>
      <c r="S15" s="26">
        <v>3113.68</v>
      </c>
    </row>
    <row r="16" spans="1:19" ht="14.45" customHeight="1" x14ac:dyDescent="0.25">
      <c r="A16" t="s">
        <v>459</v>
      </c>
      <c r="B16" s="54" t="s">
        <v>275</v>
      </c>
      <c r="C16" s="54" t="s">
        <v>460</v>
      </c>
      <c r="D16" t="s">
        <v>83</v>
      </c>
      <c r="E16" t="s">
        <v>105</v>
      </c>
      <c r="F16" s="33" t="str">
        <f>IF(D16="","",IFERROR(VLOOKUP(D16,'Tabelas auxiliares'!$A$3:$B$61,2,FALSE),"DESCENTRALIZAÇÃO"))</f>
        <v>SUGEPE-FOLHA - PASEP + AUX. MORADIA</v>
      </c>
      <c r="G16" s="33" t="str">
        <f>IFERROR(VLOOKUP($B16,'Tabelas auxiliares'!$A$65:$C$102,2,FALSE),"")</f>
        <v>FOLHA DE PAGAMENTO - GERAL</v>
      </c>
      <c r="H16" s="33" t="str">
        <f>IFERROR(VLOOKUP($B16,'Tabelas auxiliares'!$A$65:$C$102,3,FALSE),"")</f>
        <v>FOLHA DE PAGAMENTO / CONTRIBUICAO PARA O PSS / SUBSTITUICOES / INSS PATRONAL / PASEP</v>
      </c>
      <c r="I16" t="s">
        <v>852</v>
      </c>
      <c r="J16" t="s">
        <v>853</v>
      </c>
      <c r="K16" t="s">
        <v>854</v>
      </c>
      <c r="L16" t="s">
        <v>855</v>
      </c>
      <c r="M16" t="s">
        <v>107</v>
      </c>
      <c r="N16" t="s">
        <v>856</v>
      </c>
      <c r="O16" t="s">
        <v>108</v>
      </c>
      <c r="P16" s="33" t="str">
        <f t="shared" si="0"/>
        <v>3</v>
      </c>
      <c r="Q16" s="33" t="str">
        <f>IFERROR(VLOOKUP(O16,'Tabelas auxiliares'!$A$227:$E$236,5,FALSE),"")</f>
        <v>FOLHA DE PESSOAL</v>
      </c>
      <c r="R16" s="33" t="str">
        <f>IF(Q16&lt;&gt;"",Q16,IF(P16='Tabelas auxiliares'!$A$240,"CUSTEIO",IF(P16='Tabelas auxiliares'!$A$239,"INVESTIMENTO","")))</f>
        <v>FOLHA DE PESSOAL</v>
      </c>
      <c r="S16" s="26">
        <v>16359.3</v>
      </c>
    </row>
    <row r="17" spans="1:19" ht="14.45" customHeight="1" x14ac:dyDescent="0.25">
      <c r="A17" t="s">
        <v>459</v>
      </c>
      <c r="B17" s="54" t="s">
        <v>275</v>
      </c>
      <c r="C17" s="54" t="s">
        <v>460</v>
      </c>
      <c r="D17" t="s">
        <v>83</v>
      </c>
      <c r="E17" t="s">
        <v>105</v>
      </c>
      <c r="F17" s="33" t="str">
        <f>IF(D17="","",IFERROR(VLOOKUP(D17,'Tabelas auxiliares'!$A$3:$B$61,2,FALSE),"DESCENTRALIZAÇÃO"))</f>
        <v>SUGEPE-FOLHA - PASEP + AUX. MORADIA</v>
      </c>
      <c r="G17" s="33" t="str">
        <f>IFERROR(VLOOKUP($B17,'Tabelas auxiliares'!$A$65:$C$102,2,FALSE),"")</f>
        <v>FOLHA DE PAGAMENTO - GERAL</v>
      </c>
      <c r="H17" s="33" t="str">
        <f>IFERROR(VLOOKUP($B17,'Tabelas auxiliares'!$A$65:$C$102,3,FALSE),"")</f>
        <v>FOLHA DE PAGAMENTO / CONTRIBUICAO PARA O PSS / SUBSTITUICOES / INSS PATRONAL / PASEP</v>
      </c>
      <c r="I17" t="s">
        <v>857</v>
      </c>
      <c r="J17" t="s">
        <v>858</v>
      </c>
      <c r="K17" t="s">
        <v>859</v>
      </c>
      <c r="L17" t="s">
        <v>860</v>
      </c>
      <c r="M17" t="s">
        <v>107</v>
      </c>
      <c r="N17" t="s">
        <v>856</v>
      </c>
      <c r="O17" t="s">
        <v>108</v>
      </c>
      <c r="P17" s="33" t="str">
        <f t="shared" si="0"/>
        <v>3</v>
      </c>
      <c r="Q17" s="33" t="str">
        <f>IFERROR(VLOOKUP(O17,'Tabelas auxiliares'!$A$227:$E$236,5,FALSE),"")</f>
        <v>FOLHA DE PESSOAL</v>
      </c>
      <c r="R17" s="33" t="str">
        <f>IF(Q17&lt;&gt;"",Q17,IF(P17='Tabelas auxiliares'!$A$240,"CUSTEIO",IF(P17='Tabelas auxiliares'!$A$239,"INVESTIMENTO","")))</f>
        <v>FOLHA DE PESSOAL</v>
      </c>
      <c r="S17" s="26">
        <v>47099.16</v>
      </c>
    </row>
    <row r="18" spans="1:19" ht="14.45" customHeight="1" x14ac:dyDescent="0.25">
      <c r="A18" t="s">
        <v>459</v>
      </c>
      <c r="B18" s="54" t="s">
        <v>275</v>
      </c>
      <c r="C18" s="54" t="s">
        <v>460</v>
      </c>
      <c r="D18" t="s">
        <v>83</v>
      </c>
      <c r="E18" t="s">
        <v>105</v>
      </c>
      <c r="F18" s="33" t="str">
        <f>IF(D18="","",IFERROR(VLOOKUP(D18,'Tabelas auxiliares'!$A$3:$B$61,2,FALSE),"DESCENTRALIZAÇÃO"))</f>
        <v>SUGEPE-FOLHA - PASEP + AUX. MORADIA</v>
      </c>
      <c r="G18" s="33" t="str">
        <f>IFERROR(VLOOKUP($B18,'Tabelas auxiliares'!$A$65:$C$102,2,FALSE),"")</f>
        <v>FOLHA DE PAGAMENTO - GERAL</v>
      </c>
      <c r="H18" s="33" t="str">
        <f>IFERROR(VLOOKUP($B18,'Tabelas auxiliares'!$A$65:$C$102,3,FALSE),"")</f>
        <v>FOLHA DE PAGAMENTO / CONTRIBUICAO PARA O PSS / SUBSTITUICOES / INSS PATRONAL / PASEP</v>
      </c>
      <c r="I18" t="s">
        <v>817</v>
      </c>
      <c r="J18" t="s">
        <v>861</v>
      </c>
      <c r="K18" t="s">
        <v>862</v>
      </c>
      <c r="L18" t="s">
        <v>863</v>
      </c>
      <c r="M18" t="s">
        <v>107</v>
      </c>
      <c r="N18" t="s">
        <v>856</v>
      </c>
      <c r="O18" t="s">
        <v>108</v>
      </c>
      <c r="P18" s="33" t="str">
        <f t="shared" si="0"/>
        <v>3</v>
      </c>
      <c r="Q18" s="33" t="str">
        <f>IFERROR(VLOOKUP(O18,'Tabelas auxiliares'!$A$227:$E$236,5,FALSE),"")</f>
        <v>FOLHA DE PESSOAL</v>
      </c>
      <c r="R18" s="33" t="str">
        <f>IF(Q18&lt;&gt;"",Q18,IF(P18='Tabelas auxiliares'!$A$240,"CUSTEIO",IF(P18='Tabelas auxiliares'!$A$239,"INVESTIMENTO","")))</f>
        <v>FOLHA DE PESSOAL</v>
      </c>
      <c r="S18" s="26">
        <v>16359.3</v>
      </c>
    </row>
    <row r="19" spans="1:19" ht="14.45" customHeight="1" x14ac:dyDescent="0.25">
      <c r="A19" t="s">
        <v>459</v>
      </c>
      <c r="B19" s="54" t="s">
        <v>304</v>
      </c>
      <c r="C19" s="54" t="s">
        <v>460</v>
      </c>
      <c r="D19" t="s">
        <v>83</v>
      </c>
      <c r="E19" t="s">
        <v>105</v>
      </c>
      <c r="F19" s="33" t="str">
        <f>IF(D19="","",IFERROR(VLOOKUP(D19,'Tabelas auxiliares'!$A$3:$B$61,2,FALSE),"DESCENTRALIZAÇÃO"))</f>
        <v>SUGEPE-FOLHA - PASEP + AUX. MORADIA</v>
      </c>
      <c r="G19" s="33" t="str">
        <f>IFERROR(VLOOKUP($B19,'Tabelas auxiliares'!$A$65:$C$102,2,FALSE),"")</f>
        <v>FOLHA DE PAGAMENTO - BENEFÍCIOS</v>
      </c>
      <c r="H19" s="33" t="str">
        <f>IFERROR(VLOOKUP($B19,'Tabelas auxiliares'!$A$65:$C$102,3,FALSE),"")</f>
        <v xml:space="preserve">AUXILIO FUNERAL / CONTRATACAO POR TEMPO DETERMINADO / BENEF.ASSIST. DO SERVIDOR E DO MILITAR / AUXILIO-ALIMENTACAO / AUXILIO-TRANSPORTE / INDENIZACOES E RESTITUICOES / DESPESAS DE EXERCICIOS ANTERIORES </v>
      </c>
      <c r="I19" t="s">
        <v>840</v>
      </c>
      <c r="J19" t="s">
        <v>864</v>
      </c>
      <c r="K19" t="s">
        <v>865</v>
      </c>
      <c r="L19" t="s">
        <v>866</v>
      </c>
      <c r="M19" t="s">
        <v>107</v>
      </c>
      <c r="N19" t="s">
        <v>867</v>
      </c>
      <c r="O19" t="s">
        <v>129</v>
      </c>
      <c r="P19" s="33" t="str">
        <f t="shared" si="0"/>
        <v>3</v>
      </c>
      <c r="Q19" s="33" t="str">
        <f>IFERROR(VLOOKUP(O19,'Tabelas auxiliares'!$A$227:$E$236,5,FALSE),"")</f>
        <v>FOLHA DE PESSOAL</v>
      </c>
      <c r="R19" s="33" t="str">
        <f>IF(Q19&lt;&gt;"",Q19,IF(P19='Tabelas auxiliares'!$A$240,"CUSTEIO",IF(P19='Tabelas auxiliares'!$A$239,"INVESTIMENTO","")))</f>
        <v>FOLHA DE PESSOAL</v>
      </c>
      <c r="S19" s="26">
        <v>122.73</v>
      </c>
    </row>
    <row r="20" spans="1:19" ht="14.45" customHeight="1" x14ac:dyDescent="0.25">
      <c r="A20" t="s">
        <v>459</v>
      </c>
      <c r="B20" s="54" t="s">
        <v>279</v>
      </c>
      <c r="C20" s="54" t="s">
        <v>460</v>
      </c>
      <c r="D20" t="s">
        <v>64</v>
      </c>
      <c r="E20" t="s">
        <v>105</v>
      </c>
      <c r="F20" s="33" t="str">
        <f>IF(D20="","",IFERROR(VLOOKUP(D20,'Tabelas auxiliares'!$A$3:$B$61,2,FALSE),"DESCENTRALIZAÇÃO"))</f>
        <v>ARI - ASSESSORIA DE RELAÇÕES INTERNACIONAIS</v>
      </c>
      <c r="G20" s="33" t="str">
        <f>IFERROR(VLOOKUP($B20,'Tabelas auxiliares'!$A$65:$C$102,2,FALSE),"")</f>
        <v>INTERNACIONALIZAÇÃO</v>
      </c>
      <c r="H20" s="33" t="str">
        <f>IFERROR(VLOOKUP($B20,'Tabelas auxiliares'!$A$65:$C$102,3,FALSE),"")</f>
        <v>DIARIAS INTERNACIONAIS / PASSAGENS AEREAS INTERNACIONAIS / AUXILIO PARA EVENTOS INTERNACIONAIS / INSCRICAO PARA  EVENTOS INTERNACIONAIS / ANUIDADES ARI / ENCARGO DE CURSOS E CONCURSOS ARI / CURSOS DE LINGUAS NETEL/BOLSA DE MOBILIDADE DE ESTUDANTES ESTRANGEIROS</v>
      </c>
      <c r="I20" t="s">
        <v>857</v>
      </c>
      <c r="J20" t="s">
        <v>868</v>
      </c>
      <c r="K20" t="s">
        <v>869</v>
      </c>
      <c r="L20" t="s">
        <v>870</v>
      </c>
      <c r="M20" t="s">
        <v>107</v>
      </c>
      <c r="N20" t="s">
        <v>832</v>
      </c>
      <c r="O20" t="s">
        <v>803</v>
      </c>
      <c r="P20" s="33" t="str">
        <f t="shared" si="0"/>
        <v>3</v>
      </c>
      <c r="Q20" s="33" t="str">
        <f>IFERROR(VLOOKUP(O20,'Tabelas auxiliares'!$A$227:$E$236,5,FALSE),"")</f>
        <v/>
      </c>
      <c r="R20" s="33" t="str">
        <f>IF(Q20&lt;&gt;"",Q20,IF(P20='Tabelas auxiliares'!$A$240,"CUSTEIO",IF(P20='Tabelas auxiliares'!$A$239,"INVESTIMENTO","")))</f>
        <v>CUSTEIO</v>
      </c>
      <c r="S20" s="26">
        <v>2190.71</v>
      </c>
    </row>
    <row r="21" spans="1:19" ht="14.45" customHeight="1" x14ac:dyDescent="0.25">
      <c r="A21" t="s">
        <v>459</v>
      </c>
      <c r="B21" s="54" t="s">
        <v>279</v>
      </c>
      <c r="C21" s="54" t="s">
        <v>460</v>
      </c>
      <c r="D21" t="s">
        <v>64</v>
      </c>
      <c r="E21" t="s">
        <v>105</v>
      </c>
      <c r="F21" s="33" t="str">
        <f>IF(D21="","",IFERROR(VLOOKUP(D21,'Tabelas auxiliares'!$A$3:$B$61,2,FALSE),"DESCENTRALIZAÇÃO"))</f>
        <v>ARI - ASSESSORIA DE RELAÇÕES INTERNACIONAIS</v>
      </c>
      <c r="G21" s="33" t="str">
        <f>IFERROR(VLOOKUP($B21,'Tabelas auxiliares'!$A$65:$C$102,2,FALSE),"")</f>
        <v>INTERNACIONALIZAÇÃO</v>
      </c>
      <c r="H21" s="33" t="str">
        <f>IFERROR(VLOOKUP($B21,'Tabelas auxiliares'!$A$65:$C$102,3,FALSE),"")</f>
        <v>DIARIAS INTERNACIONAIS / PASSAGENS AEREAS INTERNACIONAIS / AUXILIO PARA EVENTOS INTERNACIONAIS / INSCRICAO PARA  EVENTOS INTERNACIONAIS / ANUIDADES ARI / ENCARGO DE CURSOS E CONCURSOS ARI / CURSOS DE LINGUAS NETEL/BOLSA DE MOBILIDADE DE ESTUDANTES ESTRANGEIROS</v>
      </c>
      <c r="I21" t="s">
        <v>808</v>
      </c>
      <c r="J21" t="s">
        <v>871</v>
      </c>
      <c r="K21" t="s">
        <v>872</v>
      </c>
      <c r="L21" t="s">
        <v>873</v>
      </c>
      <c r="M21" t="s">
        <v>107</v>
      </c>
      <c r="N21" t="s">
        <v>802</v>
      </c>
      <c r="O21" t="s">
        <v>803</v>
      </c>
      <c r="P21" s="33" t="str">
        <f t="shared" si="0"/>
        <v>3</v>
      </c>
      <c r="Q21" s="33" t="str">
        <f>IFERROR(VLOOKUP(O21,'Tabelas auxiliares'!$A$227:$E$236,5,FALSE),"")</f>
        <v/>
      </c>
      <c r="R21" s="33" t="str">
        <f>IF(Q21&lt;&gt;"",Q21,IF(P21='Tabelas auxiliares'!$A$240,"CUSTEIO",IF(P21='Tabelas auxiliares'!$A$239,"INVESTIMENTO","")))</f>
        <v>CUSTEIO</v>
      </c>
      <c r="S21" s="26">
        <v>66000</v>
      </c>
    </row>
    <row r="22" spans="1:19" ht="14.45" customHeight="1" x14ac:dyDescent="0.25">
      <c r="A22" t="s">
        <v>459</v>
      </c>
      <c r="B22" s="54" t="s">
        <v>280</v>
      </c>
      <c r="C22" s="54" t="s">
        <v>460</v>
      </c>
      <c r="D22" t="s">
        <v>28</v>
      </c>
      <c r="E22" t="s">
        <v>105</v>
      </c>
      <c r="F22" s="33" t="str">
        <f>IF(D22="","",IFERROR(VLOOKUP(D22,'Tabelas auxiliares'!$A$3:$B$61,2,FALSE),"DESCENTRALIZAÇÃO"))</f>
        <v>PU - PREFEITURA UNIVERSITÁRIA</v>
      </c>
      <c r="G22" s="33" t="str">
        <f>IFERROR(VLOOKUP($B22,'Tabelas auxiliares'!$A$65:$C$102,2,FALSE),"")</f>
        <v>LIMPEZA E COPEIRAGEM</v>
      </c>
      <c r="H22" s="33" t="str">
        <f>IFERROR(VLOOKUP($B22,'Tabelas auxiliares'!$A$65:$C$102,3,FALSE),"")</f>
        <v>LIMPEZA / COPEIRAGEM / COLETA DE LIXO INFECTANTE /MATERIAIS DE LIMPEZA (PAPEL TOALHA, HIGIÊNICO) / COPA (AÇUCAR, CAFÉ, COPOS)/BOMBONAS RESÍDUOS QUÍMICOS</v>
      </c>
      <c r="I22" t="s">
        <v>874</v>
      </c>
      <c r="J22" t="s">
        <v>875</v>
      </c>
      <c r="K22" t="s">
        <v>876</v>
      </c>
      <c r="L22" t="s">
        <v>877</v>
      </c>
      <c r="M22" t="s">
        <v>107</v>
      </c>
      <c r="N22" t="s">
        <v>821</v>
      </c>
      <c r="O22" t="s">
        <v>803</v>
      </c>
      <c r="P22" s="33" t="str">
        <f t="shared" si="0"/>
        <v>3</v>
      </c>
      <c r="Q22" s="33" t="str">
        <f>IFERROR(VLOOKUP(O22,'Tabelas auxiliares'!$A$227:$E$236,5,FALSE),"")</f>
        <v/>
      </c>
      <c r="R22" s="33" t="str">
        <f>IF(Q22&lt;&gt;"",Q22,IF(P22='Tabelas auxiliares'!$A$240,"CUSTEIO",IF(P22='Tabelas auxiliares'!$A$239,"INVESTIMENTO","")))</f>
        <v>CUSTEIO</v>
      </c>
      <c r="S22" s="26">
        <v>3325</v>
      </c>
    </row>
    <row r="23" spans="1:19" ht="14.45" customHeight="1" x14ac:dyDescent="0.25">
      <c r="A23" t="s">
        <v>459</v>
      </c>
      <c r="B23" s="54" t="s">
        <v>280</v>
      </c>
      <c r="C23" s="54" t="s">
        <v>460</v>
      </c>
      <c r="D23" t="s">
        <v>28</v>
      </c>
      <c r="E23" t="s">
        <v>105</v>
      </c>
      <c r="F23" s="33" t="str">
        <f>IF(D23="","",IFERROR(VLOOKUP(D23,'Tabelas auxiliares'!$A$3:$B$61,2,FALSE),"DESCENTRALIZAÇÃO"))</f>
        <v>PU - PREFEITURA UNIVERSITÁRIA</v>
      </c>
      <c r="G23" s="33" t="str">
        <f>IFERROR(VLOOKUP($B23,'Tabelas auxiliares'!$A$65:$C$102,2,FALSE),"")</f>
        <v>LIMPEZA E COPEIRAGEM</v>
      </c>
      <c r="H23" s="33" t="str">
        <f>IFERROR(VLOOKUP($B23,'Tabelas auxiliares'!$A$65:$C$102,3,FALSE),"")</f>
        <v>LIMPEZA / COPEIRAGEM / COLETA DE LIXO INFECTANTE /MATERIAIS DE LIMPEZA (PAPEL TOALHA, HIGIÊNICO) / COPA (AÇUCAR, CAFÉ, COPOS)/BOMBONAS RESÍDUOS QUÍMICOS</v>
      </c>
      <c r="I23" t="s">
        <v>822</v>
      </c>
      <c r="J23" t="s">
        <v>878</v>
      </c>
      <c r="K23" t="s">
        <v>879</v>
      </c>
      <c r="L23" t="s">
        <v>880</v>
      </c>
      <c r="M23" t="s">
        <v>107</v>
      </c>
      <c r="N23" t="s">
        <v>821</v>
      </c>
      <c r="O23" t="s">
        <v>803</v>
      </c>
      <c r="P23" s="33" t="str">
        <f t="shared" si="0"/>
        <v>3</v>
      </c>
      <c r="Q23" s="33" t="str">
        <f>IFERROR(VLOOKUP(O23,'Tabelas auxiliares'!$A$227:$E$236,5,FALSE),"")</f>
        <v/>
      </c>
      <c r="R23" s="33" t="str">
        <f>IF(Q23&lt;&gt;"",Q23,IF(P23='Tabelas auxiliares'!$A$240,"CUSTEIO",IF(P23='Tabelas auxiliares'!$A$239,"INVESTIMENTO","")))</f>
        <v>CUSTEIO</v>
      </c>
      <c r="S23" s="26">
        <v>1075.8</v>
      </c>
    </row>
    <row r="24" spans="1:19" ht="14.45" customHeight="1" x14ac:dyDescent="0.25">
      <c r="A24" t="s">
        <v>459</v>
      </c>
      <c r="B24" s="54" t="s">
        <v>280</v>
      </c>
      <c r="C24" s="54" t="s">
        <v>460</v>
      </c>
      <c r="D24" t="s">
        <v>28</v>
      </c>
      <c r="E24" t="s">
        <v>105</v>
      </c>
      <c r="F24" s="33" t="str">
        <f>IF(D24="","",IFERROR(VLOOKUP(D24,'Tabelas auxiliares'!$A$3:$B$61,2,FALSE),"DESCENTRALIZAÇÃO"))</f>
        <v>PU - PREFEITURA UNIVERSITÁRIA</v>
      </c>
      <c r="G24" s="33" t="str">
        <f>IFERROR(VLOOKUP($B24,'Tabelas auxiliares'!$A$65:$C$102,2,FALSE),"")</f>
        <v>LIMPEZA E COPEIRAGEM</v>
      </c>
      <c r="H24" s="33" t="str">
        <f>IFERROR(VLOOKUP($B24,'Tabelas auxiliares'!$A$65:$C$102,3,FALSE),"")</f>
        <v>LIMPEZA / COPEIRAGEM / COLETA DE LIXO INFECTANTE /MATERIAIS DE LIMPEZA (PAPEL TOALHA, HIGIÊNICO) / COPA (AÇUCAR, CAFÉ, COPOS)/BOMBONAS RESÍDUOS QUÍMICOS</v>
      </c>
      <c r="I24" t="s">
        <v>822</v>
      </c>
      <c r="J24" t="s">
        <v>881</v>
      </c>
      <c r="K24" t="s">
        <v>882</v>
      </c>
      <c r="L24" t="s">
        <v>883</v>
      </c>
      <c r="M24" t="s">
        <v>107</v>
      </c>
      <c r="N24" t="s">
        <v>821</v>
      </c>
      <c r="O24" t="s">
        <v>803</v>
      </c>
      <c r="P24" s="33" t="str">
        <f t="shared" si="0"/>
        <v>3</v>
      </c>
      <c r="Q24" s="33" t="str">
        <f>IFERROR(VLOOKUP(O24,'Tabelas auxiliares'!$A$227:$E$236,5,FALSE),"")</f>
        <v/>
      </c>
      <c r="R24" s="33" t="str">
        <f>IF(Q24&lt;&gt;"",Q24,IF(P24='Tabelas auxiliares'!$A$240,"CUSTEIO",IF(P24='Tabelas auxiliares'!$A$239,"INVESTIMENTO","")))</f>
        <v>CUSTEIO</v>
      </c>
      <c r="S24" s="26">
        <v>749.5</v>
      </c>
    </row>
    <row r="25" spans="1:19" ht="14.45" customHeight="1" x14ac:dyDescent="0.25">
      <c r="A25" t="s">
        <v>459</v>
      </c>
      <c r="B25" s="54" t="s">
        <v>285</v>
      </c>
      <c r="C25" s="54" t="s">
        <v>460</v>
      </c>
      <c r="D25" t="s">
        <v>50</v>
      </c>
      <c r="E25" t="s">
        <v>105</v>
      </c>
      <c r="F25" s="33" t="str">
        <f>IF(D25="","",IFERROR(VLOOKUP(D25,'Tabelas auxiliares'!$A$3:$B$61,2,FALSE),"DESCENTRALIZAÇÃO"))</f>
        <v>EDITORA DA UFABC</v>
      </c>
      <c r="G25" s="33" t="str">
        <f>IFERROR(VLOOKUP($B25,'Tabelas auxiliares'!$A$65:$C$102,2,FALSE),"")</f>
        <v>MATERIAIS DIDÁTICOS E SERVIÇOS - EDITORA</v>
      </c>
      <c r="H25" s="33" t="str">
        <f>IFERROR(VLOOKUP($B25,'Tabelas auxiliares'!$A$65:$C$102,3,FALSE),"")</f>
        <v>LOCAÇÃO DE ESPAÇO EM ESTANDE COLETIVO/MATERIAL DE CONSUMO/MATERIAL PARA ATIVIDADES DA EDITORA/ REGISTRO ISBN/SERVICO DE ENCADERNACAO</v>
      </c>
      <c r="I25" t="s">
        <v>828</v>
      </c>
      <c r="J25" t="s">
        <v>884</v>
      </c>
      <c r="K25" t="s">
        <v>885</v>
      </c>
      <c r="L25" t="s">
        <v>886</v>
      </c>
      <c r="M25" t="s">
        <v>107</v>
      </c>
      <c r="N25" t="s">
        <v>832</v>
      </c>
      <c r="O25" t="s">
        <v>803</v>
      </c>
      <c r="P25" s="33" t="str">
        <f t="shared" si="0"/>
        <v>3</v>
      </c>
      <c r="Q25" s="33" t="str">
        <f>IFERROR(VLOOKUP(O25,'Tabelas auxiliares'!$A$227:$E$236,5,FALSE),"")</f>
        <v/>
      </c>
      <c r="R25" s="33" t="str">
        <f>IF(Q25&lt;&gt;"",Q25,IF(P25='Tabelas auxiliares'!$A$240,"CUSTEIO",IF(P25='Tabelas auxiliares'!$A$239,"INVESTIMENTO","")))</f>
        <v>CUSTEIO</v>
      </c>
      <c r="S25" s="26">
        <v>1200</v>
      </c>
    </row>
    <row r="26" spans="1:19" ht="14.45" customHeight="1" x14ac:dyDescent="0.25">
      <c r="A26" t="s">
        <v>459</v>
      </c>
      <c r="B26" s="54" t="s">
        <v>287</v>
      </c>
      <c r="C26" s="54" t="s">
        <v>460</v>
      </c>
      <c r="D26" t="s">
        <v>28</v>
      </c>
      <c r="E26" t="s">
        <v>105</v>
      </c>
      <c r="F26" s="33" t="str">
        <f>IF(D26="","",IFERROR(VLOOKUP(D26,'Tabelas auxiliares'!$A$3:$B$61,2,FALSE),"DESCENTRALIZAÇÃO"))</f>
        <v>PU - PREFEITURA UNIVERSITÁRIA</v>
      </c>
      <c r="G26" s="33" t="str">
        <f>IFERROR(VLOOKUP($B26,'Tabelas auxiliares'!$A$65:$C$102,2,FALSE),"")</f>
        <v>MANUTENÇÃO</v>
      </c>
      <c r="H26" s="33" t="str">
        <f>IFERROR(VLOOKUP($B26,'Tabelas auxiliares'!$A$65:$C$102,3,FALSE),"")</f>
        <v>GERENCIAMENTO ALMOXARIFADO / AR CONDICIONADO / COMBATE INCÊNDIO / CORTINAS / ELEVADORES / GERADORES DE ENERGIA / HIDRÁULICA / IMÓVEIS / INSTALAÇÕES ELÉTRICAS  / JARDINAGEM / MANUTENÇÃO PREDIAL / DESINSETIZAÇÃO / CHAVEIRO / INVENTÁRIO PATRIMONIAL/EQUIPAMENTOS ACADEMIA</v>
      </c>
      <c r="I26" t="s">
        <v>887</v>
      </c>
      <c r="J26" t="s">
        <v>888</v>
      </c>
      <c r="K26" t="s">
        <v>889</v>
      </c>
      <c r="L26" t="s">
        <v>890</v>
      </c>
      <c r="M26" t="s">
        <v>107</v>
      </c>
      <c r="N26" t="s">
        <v>832</v>
      </c>
      <c r="O26" t="s">
        <v>803</v>
      </c>
      <c r="P26" s="33" t="str">
        <f t="shared" si="0"/>
        <v>3</v>
      </c>
      <c r="Q26" s="33" t="str">
        <f>IFERROR(VLOOKUP(O26,'Tabelas auxiliares'!$A$227:$E$236,5,FALSE),"")</f>
        <v/>
      </c>
      <c r="R26" s="33" t="str">
        <f>IF(Q26&lt;&gt;"",Q26,IF(P26='Tabelas auxiliares'!$A$240,"CUSTEIO",IF(P26='Tabelas auxiliares'!$A$239,"INVESTIMENTO","")))</f>
        <v>CUSTEIO</v>
      </c>
      <c r="S26" s="26">
        <v>187880.32000000001</v>
      </c>
    </row>
    <row r="27" spans="1:19" ht="14.45" customHeight="1" x14ac:dyDescent="0.25">
      <c r="A27" t="s">
        <v>459</v>
      </c>
      <c r="B27" s="54" t="s">
        <v>287</v>
      </c>
      <c r="C27" s="54" t="s">
        <v>460</v>
      </c>
      <c r="D27" t="s">
        <v>28</v>
      </c>
      <c r="E27" t="s">
        <v>105</v>
      </c>
      <c r="F27" s="33" t="str">
        <f>IF(D27="","",IFERROR(VLOOKUP(D27,'Tabelas auxiliares'!$A$3:$B$61,2,FALSE),"DESCENTRALIZAÇÃO"))</f>
        <v>PU - PREFEITURA UNIVERSITÁRIA</v>
      </c>
      <c r="G27" s="33" t="str">
        <f>IFERROR(VLOOKUP($B27,'Tabelas auxiliares'!$A$65:$C$102,2,FALSE),"")</f>
        <v>MANUTENÇÃO</v>
      </c>
      <c r="H27" s="33" t="str">
        <f>IFERROR(VLOOKUP($B27,'Tabelas auxiliares'!$A$65:$C$102,3,FALSE),"")</f>
        <v>GERENCIAMENTO ALMOXARIFADO / AR CONDICIONADO / COMBATE INCÊNDIO / CORTINAS / ELEVADORES / GERADORES DE ENERGIA / HIDRÁULICA / IMÓVEIS / INSTALAÇÕES ELÉTRICAS  / JARDINAGEM / MANUTENÇÃO PREDIAL / DESINSETIZAÇÃO / CHAVEIRO / INVENTÁRIO PATRIMONIAL/EQUIPAMENTOS ACADEMIA</v>
      </c>
      <c r="I27" t="s">
        <v>891</v>
      </c>
      <c r="J27" t="s">
        <v>892</v>
      </c>
      <c r="K27" t="s">
        <v>893</v>
      </c>
      <c r="L27" t="s">
        <v>894</v>
      </c>
      <c r="M27" t="s">
        <v>107</v>
      </c>
      <c r="N27" t="s">
        <v>832</v>
      </c>
      <c r="O27" t="s">
        <v>803</v>
      </c>
      <c r="P27" s="33" t="str">
        <f t="shared" si="0"/>
        <v>3</v>
      </c>
      <c r="Q27" s="33" t="str">
        <f>IFERROR(VLOOKUP(O27,'Tabelas auxiliares'!$A$227:$E$236,5,FALSE),"")</f>
        <v/>
      </c>
      <c r="R27" s="33" t="str">
        <f>IF(Q27&lt;&gt;"",Q27,IF(P27='Tabelas auxiliares'!$A$240,"CUSTEIO",IF(P27='Tabelas auxiliares'!$A$239,"INVESTIMENTO","")))</f>
        <v>CUSTEIO</v>
      </c>
      <c r="S27" s="26">
        <v>122400</v>
      </c>
    </row>
    <row r="28" spans="1:19" ht="14.45" customHeight="1" x14ac:dyDescent="0.25">
      <c r="A28" t="s">
        <v>459</v>
      </c>
      <c r="B28" s="54" t="s">
        <v>294</v>
      </c>
      <c r="C28" s="54" t="s">
        <v>460</v>
      </c>
      <c r="D28" t="s">
        <v>20</v>
      </c>
      <c r="E28" t="s">
        <v>105</v>
      </c>
      <c r="F28" s="33" t="str">
        <f>IF(D28="","",IFERROR(VLOOKUP(D28,'Tabelas auxiliares'!$A$3:$B$61,2,FALSE),"DESCENTRALIZAÇÃO"))</f>
        <v>ACI - ASSESSORIA DE COMUNICAÇÃO E IMPRENSA</v>
      </c>
      <c r="G28" s="33" t="str">
        <f>IFERROR(VLOOKUP($B28,'Tabelas auxiliares'!$A$65:$C$102,2,FALSE),"")</f>
        <v>TECNOLOGIA DA INFORMAÇÃO E COMUNICAÇÃO</v>
      </c>
      <c r="H28" s="33" t="str">
        <f>IFERROR(VLOOKUP($B28,'Tabelas auxiliares'!$A$65:$C$102,3,FALSE),"")</f>
        <v>TELEFONIA / TI</v>
      </c>
      <c r="I28" t="s">
        <v>895</v>
      </c>
      <c r="J28" t="s">
        <v>896</v>
      </c>
      <c r="K28" t="s">
        <v>897</v>
      </c>
      <c r="L28" t="s">
        <v>898</v>
      </c>
      <c r="M28" t="s">
        <v>107</v>
      </c>
      <c r="N28" t="s">
        <v>899</v>
      </c>
      <c r="O28" t="s">
        <v>803</v>
      </c>
      <c r="P28" s="33" t="str">
        <f t="shared" si="0"/>
        <v>3</v>
      </c>
      <c r="Q28" s="33" t="str">
        <f>IFERROR(VLOOKUP(O28,'Tabelas auxiliares'!$A$227:$E$236,5,FALSE),"")</f>
        <v/>
      </c>
      <c r="R28" s="33" t="str">
        <f>IF(Q28&lt;&gt;"",Q28,IF(P28='Tabelas auxiliares'!$A$240,"CUSTEIO",IF(P28='Tabelas auxiliares'!$A$239,"INVESTIMENTO","")))</f>
        <v>CUSTEIO</v>
      </c>
      <c r="S28" s="26">
        <v>5291.16</v>
      </c>
    </row>
    <row r="29" spans="1:19" ht="14.45" customHeight="1" x14ac:dyDescent="0.25">
      <c r="A29" t="s">
        <v>459</v>
      </c>
      <c r="B29" s="54" t="s">
        <v>296</v>
      </c>
      <c r="C29" s="54" t="s">
        <v>460</v>
      </c>
      <c r="D29" t="s">
        <v>81</v>
      </c>
      <c r="E29" t="s">
        <v>105</v>
      </c>
      <c r="F29" s="33" t="str">
        <f>IF(D29="","",IFERROR(VLOOKUP(D29,'Tabelas auxiliares'!$A$3:$B$61,2,FALSE),"DESCENTRALIZAÇÃO"))</f>
        <v>SUGEPE - SUPERINTENDÊNCIA DE GESTÃO DE PESSOAS</v>
      </c>
      <c r="G29" s="33" t="str">
        <f>IFERROR(VLOOKUP($B29,'Tabelas auxiliares'!$A$65:$C$102,2,FALSE),"")</f>
        <v/>
      </c>
      <c r="H29" s="33" t="str">
        <f>IFERROR(VLOOKUP($B29,'Tabelas auxiliares'!$A$65:$C$102,3,FALSE),"")</f>
        <v/>
      </c>
      <c r="I29" t="s">
        <v>828</v>
      </c>
      <c r="J29" t="s">
        <v>900</v>
      </c>
      <c r="K29" t="s">
        <v>901</v>
      </c>
      <c r="L29" t="s">
        <v>902</v>
      </c>
      <c r="M29" t="s">
        <v>107</v>
      </c>
      <c r="N29" t="s">
        <v>832</v>
      </c>
      <c r="O29" t="s">
        <v>803</v>
      </c>
      <c r="P29" s="33" t="str">
        <f t="shared" si="0"/>
        <v>3</v>
      </c>
      <c r="Q29" s="33" t="str">
        <f>IFERROR(VLOOKUP(O29,'Tabelas auxiliares'!$A$227:$E$236,5,FALSE),"")</f>
        <v/>
      </c>
      <c r="R29" s="33" t="str">
        <f>IF(Q29&lt;&gt;"",Q29,IF(P29='Tabelas auxiliares'!$A$240,"CUSTEIO",IF(P29='Tabelas auxiliares'!$A$239,"INVESTIMENTO","")))</f>
        <v>CUSTEIO</v>
      </c>
      <c r="S29" s="26">
        <v>5592</v>
      </c>
    </row>
    <row r="30" spans="1:19" ht="14.45" customHeight="1" x14ac:dyDescent="0.25">
      <c r="B30" s="54"/>
      <c r="C30" s="54"/>
      <c r="F30" s="33" t="str">
        <f>IF(D30="","",IFERROR(VLOOKUP(D30,'Tabelas auxiliares'!$A$3:$B$61,2,FALSE),"DESCENTRALIZAÇÃO"))</f>
        <v/>
      </c>
      <c r="G30" s="33" t="str">
        <f>IFERROR(VLOOKUP($B30,'Tabelas auxiliares'!$A$65:$C$102,2,FALSE),"")</f>
        <v/>
      </c>
      <c r="H30" s="33" t="str">
        <f>IFERROR(VLOOKUP($B30,'Tabelas auxiliares'!$A$65:$C$102,3,FALSE),"")</f>
        <v/>
      </c>
      <c r="P30" s="33" t="str">
        <f t="shared" si="0"/>
        <v/>
      </c>
      <c r="Q30" s="33" t="str">
        <f>IFERROR(VLOOKUP(O30,'Tabelas auxiliares'!$A$227:$E$236,5,FALSE),"")</f>
        <v/>
      </c>
      <c r="R30" s="33" t="str">
        <f>IF(Q30&lt;&gt;"",Q30,IF(P30='Tabelas auxiliares'!$A$240,"CUSTEIO",IF(P30='Tabelas auxiliares'!$A$239,"INVESTIMENTO","")))</f>
        <v/>
      </c>
      <c r="S30" s="26"/>
    </row>
    <row r="31" spans="1:19" ht="14.45" customHeight="1" x14ac:dyDescent="0.25">
      <c r="B31" s="54"/>
      <c r="C31" s="54"/>
      <c r="F31" s="33" t="str">
        <f>IF(D31="","",IFERROR(VLOOKUP(D31,'Tabelas auxiliares'!$A$3:$B$61,2,FALSE),"DESCENTRALIZAÇÃO"))</f>
        <v/>
      </c>
      <c r="G31" s="33" t="str">
        <f>IFERROR(VLOOKUP($B31,'Tabelas auxiliares'!$A$65:$C$102,2,FALSE),"")</f>
        <v/>
      </c>
      <c r="H31" s="33" t="str">
        <f>IFERROR(VLOOKUP($B31,'Tabelas auxiliares'!$A$65:$C$102,3,FALSE),"")</f>
        <v/>
      </c>
      <c r="P31" s="33" t="str">
        <f t="shared" si="0"/>
        <v/>
      </c>
      <c r="Q31" s="33" t="str">
        <f>IFERROR(VLOOKUP(O31,'Tabelas auxiliares'!$A$227:$E$236,5,FALSE),"")</f>
        <v/>
      </c>
      <c r="R31" s="33" t="str">
        <f>IF(Q31&lt;&gt;"",Q31,IF(P31='Tabelas auxiliares'!$A$240,"CUSTEIO",IF(P31='Tabelas auxiliares'!$A$239,"INVESTIMENTO","")))</f>
        <v/>
      </c>
      <c r="S31" s="26"/>
    </row>
    <row r="32" spans="1:19" ht="14.45" customHeight="1" x14ac:dyDescent="0.25">
      <c r="B32" s="54"/>
      <c r="C32" s="54"/>
      <c r="F32" s="33" t="str">
        <f>IF(D32="","",IFERROR(VLOOKUP(D32,'Tabelas auxiliares'!$A$3:$B$61,2,FALSE),"DESCENTRALIZAÇÃO"))</f>
        <v/>
      </c>
      <c r="G32" s="33" t="str">
        <f>IFERROR(VLOOKUP($B32,'Tabelas auxiliares'!$A$65:$C$102,2,FALSE),"")</f>
        <v/>
      </c>
      <c r="H32" s="33" t="str">
        <f>IFERROR(VLOOKUP($B32,'Tabelas auxiliares'!$A$65:$C$102,3,FALSE),"")</f>
        <v/>
      </c>
      <c r="P32" s="33" t="str">
        <f t="shared" si="0"/>
        <v/>
      </c>
      <c r="Q32" s="33" t="str">
        <f>IFERROR(VLOOKUP(O32,'Tabelas auxiliares'!$A$227:$E$236,5,FALSE),"")</f>
        <v/>
      </c>
      <c r="R32" s="33" t="str">
        <f>IF(Q32&lt;&gt;"",Q32,IF(P32='Tabelas auxiliares'!$A$240,"CUSTEIO",IF(P32='Tabelas auxiliares'!$A$239,"INVESTIMENTO","")))</f>
        <v/>
      </c>
      <c r="S32" s="26"/>
    </row>
    <row r="33" spans="2:19" ht="14.45" customHeight="1" x14ac:dyDescent="0.25">
      <c r="B33" s="54"/>
      <c r="C33" s="54"/>
      <c r="F33" s="33" t="str">
        <f>IF(D33="","",IFERROR(VLOOKUP(D33,'Tabelas auxiliares'!$A$3:$B$61,2,FALSE),"DESCENTRALIZAÇÃO"))</f>
        <v/>
      </c>
      <c r="G33" s="33" t="str">
        <f>IFERROR(VLOOKUP($B33,'Tabelas auxiliares'!$A$65:$C$102,2,FALSE),"")</f>
        <v/>
      </c>
      <c r="H33" s="33" t="str">
        <f>IFERROR(VLOOKUP($B33,'Tabelas auxiliares'!$A$65:$C$102,3,FALSE),"")</f>
        <v/>
      </c>
      <c r="P33" s="33" t="str">
        <f t="shared" si="0"/>
        <v/>
      </c>
      <c r="Q33" s="33" t="str">
        <f>IFERROR(VLOOKUP(O33,'Tabelas auxiliares'!$A$227:$E$236,5,FALSE),"")</f>
        <v/>
      </c>
      <c r="R33" s="33" t="str">
        <f>IF(Q33&lt;&gt;"",Q33,IF(P33='Tabelas auxiliares'!$A$240,"CUSTEIO",IF(P33='Tabelas auxiliares'!$A$239,"INVESTIMENTO","")))</f>
        <v/>
      </c>
      <c r="S33" s="26"/>
    </row>
    <row r="34" spans="2:19" ht="14.45" customHeight="1" x14ac:dyDescent="0.25">
      <c r="B34" s="54"/>
      <c r="C34" s="54"/>
      <c r="F34" s="33" t="str">
        <f>IF(D34="","",IFERROR(VLOOKUP(D34,'Tabelas auxiliares'!$A$3:$B$61,2,FALSE),"DESCENTRALIZAÇÃO"))</f>
        <v/>
      </c>
      <c r="G34" s="33" t="str">
        <f>IFERROR(VLOOKUP($B34,'Tabelas auxiliares'!$A$65:$C$102,2,FALSE),"")</f>
        <v/>
      </c>
      <c r="H34" s="33" t="str">
        <f>IFERROR(VLOOKUP($B34,'Tabelas auxiliares'!$A$65:$C$102,3,FALSE),"")</f>
        <v/>
      </c>
      <c r="P34" s="33" t="str">
        <f t="shared" si="0"/>
        <v/>
      </c>
      <c r="Q34" s="33" t="str">
        <f>IFERROR(VLOOKUP(O34,'Tabelas auxiliares'!$A$227:$E$236,5,FALSE),"")</f>
        <v/>
      </c>
      <c r="R34" s="33" t="str">
        <f>IF(Q34&lt;&gt;"",Q34,IF(P34='Tabelas auxiliares'!$A$240,"CUSTEIO",IF(P34='Tabelas auxiliares'!$A$239,"INVESTIMENTO","")))</f>
        <v/>
      </c>
      <c r="S34" s="26"/>
    </row>
    <row r="35" spans="2:19" x14ac:dyDescent="0.25">
      <c r="F35" s="33" t="str">
        <f>IF(D35="","",IFERROR(VLOOKUP(D35,'Tabelas auxiliares'!$A$3:$B$61,2,FALSE),"DESCENTRALIZAÇÃO"))</f>
        <v/>
      </c>
      <c r="G35" s="33" t="str">
        <f>IFERROR(VLOOKUP($B35,'Tabelas auxiliares'!$A$65:$C$102,2,FALSE),"")</f>
        <v/>
      </c>
      <c r="H35" s="33" t="str">
        <f>IFERROR(VLOOKUP($B35,'Tabelas auxiliares'!$A$65:$C$102,3,FALSE),"")</f>
        <v/>
      </c>
      <c r="P35" s="33" t="str">
        <f t="shared" si="0"/>
        <v/>
      </c>
      <c r="Q35" s="33" t="str">
        <f>IFERROR(VLOOKUP(O35,'Tabelas auxiliares'!$A$227:$E$236,5,FALSE),"")</f>
        <v/>
      </c>
      <c r="R35" s="33" t="str">
        <f>IF(Q35&lt;&gt;"",Q35,IF(P35='Tabelas auxiliares'!$A$240,"CUSTEIO",IF(P35='Tabelas auxiliares'!$A$239,"INVESTIMENTO","")))</f>
        <v/>
      </c>
      <c r="S35" s="26"/>
    </row>
    <row r="36" spans="2:19" x14ac:dyDescent="0.25">
      <c r="F36" s="33" t="str">
        <f>IF(D36="","",IFERROR(VLOOKUP(D36,'Tabelas auxiliares'!$A$3:$B$61,2,FALSE),"DESCENTRALIZAÇÃO"))</f>
        <v/>
      </c>
      <c r="G36" s="33" t="str">
        <f>IFERROR(VLOOKUP($B36,'Tabelas auxiliares'!$A$65:$C$102,2,FALSE),"")</f>
        <v/>
      </c>
      <c r="H36" s="33" t="str">
        <f>IFERROR(VLOOKUP($B36,'Tabelas auxiliares'!$A$65:$C$102,3,FALSE),"")</f>
        <v/>
      </c>
      <c r="P36" s="33" t="str">
        <f t="shared" si="0"/>
        <v/>
      </c>
      <c r="Q36" s="33" t="str">
        <f>IFERROR(VLOOKUP(O36,'Tabelas auxiliares'!$A$227:$E$236,5,FALSE),"")</f>
        <v/>
      </c>
      <c r="R36" s="33" t="str">
        <f>IF(Q36&lt;&gt;"",Q36,IF(P36='Tabelas auxiliares'!$A$240,"CUSTEIO",IF(P36='Tabelas auxiliares'!$A$239,"INVESTIMENTO","")))</f>
        <v/>
      </c>
      <c r="S36" s="26"/>
    </row>
    <row r="37" spans="2:19" x14ac:dyDescent="0.25">
      <c r="F37" s="33" t="str">
        <f>IF(D37="","",IFERROR(VLOOKUP(D37,'Tabelas auxiliares'!$A$3:$B$61,2,FALSE),"DESCENTRALIZAÇÃO"))</f>
        <v/>
      </c>
      <c r="G37" s="33" t="str">
        <f>IFERROR(VLOOKUP($B37,'Tabelas auxiliares'!$A$65:$C$102,2,FALSE),"")</f>
        <v/>
      </c>
      <c r="H37" s="33" t="str">
        <f>IFERROR(VLOOKUP($B37,'Tabelas auxiliares'!$A$65:$C$102,3,FALSE),"")</f>
        <v/>
      </c>
      <c r="P37" s="33" t="str">
        <f t="shared" si="0"/>
        <v/>
      </c>
      <c r="Q37" s="33" t="str">
        <f>IFERROR(VLOOKUP(O37,'Tabelas auxiliares'!$A$227:$E$236,5,FALSE),"")</f>
        <v/>
      </c>
      <c r="R37" s="33" t="str">
        <f>IF(Q37&lt;&gt;"",Q37,IF(P37='Tabelas auxiliares'!$A$240,"CUSTEIO",IF(P37='Tabelas auxiliares'!$A$239,"INVESTIMENTO","")))</f>
        <v/>
      </c>
      <c r="S37" s="26"/>
    </row>
    <row r="38" spans="2:19" x14ac:dyDescent="0.25">
      <c r="F38" s="33" t="str">
        <f>IF(D38="","",IFERROR(VLOOKUP(D38,'Tabelas auxiliares'!$A$3:$B$61,2,FALSE),"DESCENTRALIZAÇÃO"))</f>
        <v/>
      </c>
      <c r="G38" s="33" t="str">
        <f>IFERROR(VLOOKUP($B38,'Tabelas auxiliares'!$A$65:$C$102,2,FALSE),"")</f>
        <v/>
      </c>
      <c r="H38" s="33" t="str">
        <f>IFERROR(VLOOKUP($B38,'Tabelas auxiliares'!$A$65:$C$102,3,FALSE),"")</f>
        <v/>
      </c>
      <c r="P38" s="33" t="str">
        <f t="shared" si="0"/>
        <v/>
      </c>
      <c r="Q38" s="33" t="str">
        <f>IFERROR(VLOOKUP(O38,'Tabelas auxiliares'!$A$227:$E$236,5,FALSE),"")</f>
        <v/>
      </c>
      <c r="R38" s="33" t="str">
        <f>IF(Q38&lt;&gt;"",Q38,IF(P38='Tabelas auxiliares'!$A$240,"CUSTEIO",IF(P38='Tabelas auxiliares'!$A$239,"INVESTIMENTO","")))</f>
        <v/>
      </c>
      <c r="S38" s="26"/>
    </row>
    <row r="39" spans="2:19" x14ac:dyDescent="0.25">
      <c r="F39" s="33" t="str">
        <f>IF(D39="","",IFERROR(VLOOKUP(D39,'Tabelas auxiliares'!$A$3:$B$61,2,FALSE),"DESCENTRALIZAÇÃO"))</f>
        <v/>
      </c>
      <c r="G39" s="33" t="str">
        <f>IFERROR(VLOOKUP($B39,'Tabelas auxiliares'!$A$65:$C$102,2,FALSE),"")</f>
        <v/>
      </c>
      <c r="H39" s="33" t="str">
        <f>IFERROR(VLOOKUP($B39,'Tabelas auxiliares'!$A$65:$C$102,3,FALSE),"")</f>
        <v/>
      </c>
      <c r="P39" s="33" t="str">
        <f t="shared" si="0"/>
        <v/>
      </c>
      <c r="Q39" s="33" t="str">
        <f>IFERROR(VLOOKUP(O39,'Tabelas auxiliares'!$A$227:$E$236,5,FALSE),"")</f>
        <v/>
      </c>
      <c r="R39" s="33" t="str">
        <f>IF(Q39&lt;&gt;"",Q39,IF(P39='Tabelas auxiliares'!$A$240,"CUSTEIO",IF(P39='Tabelas auxiliares'!$A$239,"INVESTIMENTO","")))</f>
        <v/>
      </c>
      <c r="S39" s="26"/>
    </row>
    <row r="40" spans="2:19" x14ac:dyDescent="0.25">
      <c r="F40" s="33" t="str">
        <f>IF(D40="","",IFERROR(VLOOKUP(D40,'Tabelas auxiliares'!$A$3:$B$61,2,FALSE),"DESCENTRALIZAÇÃO"))</f>
        <v/>
      </c>
      <c r="G40" s="33" t="str">
        <f>IFERROR(VLOOKUP($B40,'Tabelas auxiliares'!$A$65:$C$102,2,FALSE),"")</f>
        <v/>
      </c>
      <c r="H40" s="33" t="str">
        <f>IFERROR(VLOOKUP($B40,'Tabelas auxiliares'!$A$65:$C$102,3,FALSE),"")</f>
        <v/>
      </c>
      <c r="P40" s="33" t="str">
        <f t="shared" si="0"/>
        <v/>
      </c>
      <c r="Q40" s="33" t="str">
        <f>IFERROR(VLOOKUP(O40,'Tabelas auxiliares'!$A$227:$E$236,5,FALSE),"")</f>
        <v/>
      </c>
      <c r="R40" s="33" t="str">
        <f>IF(Q40&lt;&gt;"",Q40,IF(P40='Tabelas auxiliares'!$A$240,"CUSTEIO",IF(P40='Tabelas auxiliares'!$A$239,"INVESTIMENTO","")))</f>
        <v/>
      </c>
      <c r="S40" s="26"/>
    </row>
    <row r="41" spans="2:19" x14ac:dyDescent="0.25">
      <c r="F41" s="33" t="str">
        <f>IF(D41="","",IFERROR(VLOOKUP(D41,'Tabelas auxiliares'!$A$3:$B$61,2,FALSE),"DESCENTRALIZAÇÃO"))</f>
        <v/>
      </c>
      <c r="G41" s="33" t="str">
        <f>IFERROR(VLOOKUP($B41,'Tabelas auxiliares'!$A$65:$C$102,2,FALSE),"")</f>
        <v/>
      </c>
      <c r="H41" s="33" t="str">
        <f>IFERROR(VLOOKUP($B41,'Tabelas auxiliares'!$A$65:$C$102,3,FALSE),"")</f>
        <v/>
      </c>
      <c r="P41" s="33" t="str">
        <f t="shared" si="0"/>
        <v/>
      </c>
      <c r="Q41" s="33" t="str">
        <f>IFERROR(VLOOKUP(O41,'Tabelas auxiliares'!$A$227:$E$236,5,FALSE),"")</f>
        <v/>
      </c>
      <c r="R41" s="33" t="str">
        <f>IF(Q41&lt;&gt;"",Q41,IF(P41='Tabelas auxiliares'!$A$240,"CUSTEIO",IF(P41='Tabelas auxiliares'!$A$239,"INVESTIMENTO","")))</f>
        <v/>
      </c>
      <c r="S41" s="26"/>
    </row>
    <row r="42" spans="2:19" x14ac:dyDescent="0.25">
      <c r="F42" s="33" t="str">
        <f>IF(D42="","",IFERROR(VLOOKUP(D42,'Tabelas auxiliares'!$A$3:$B$61,2,FALSE),"DESCENTRALIZAÇÃO"))</f>
        <v/>
      </c>
      <c r="G42" s="33" t="str">
        <f>IFERROR(VLOOKUP($B42,'Tabelas auxiliares'!$A$65:$C$102,2,FALSE),"")</f>
        <v/>
      </c>
      <c r="H42" s="33" t="str">
        <f>IFERROR(VLOOKUP($B42,'Tabelas auxiliares'!$A$65:$C$102,3,FALSE),"")</f>
        <v/>
      </c>
      <c r="P42" s="33" t="str">
        <f t="shared" si="0"/>
        <v/>
      </c>
      <c r="Q42" s="33" t="str">
        <f>IFERROR(VLOOKUP(O42,'Tabelas auxiliares'!$A$227:$E$236,5,FALSE),"")</f>
        <v/>
      </c>
      <c r="R42" s="33" t="str">
        <f>IF(Q42&lt;&gt;"",Q42,IF(P42='Tabelas auxiliares'!$A$240,"CUSTEIO",IF(P42='Tabelas auxiliares'!$A$239,"INVESTIMENTO","")))</f>
        <v/>
      </c>
      <c r="S42" s="26"/>
    </row>
    <row r="43" spans="2:19" x14ac:dyDescent="0.25">
      <c r="F43" s="33" t="str">
        <f>IF(D43="","",IFERROR(VLOOKUP(D43,'Tabelas auxiliares'!$A$3:$B$61,2,FALSE),"DESCENTRALIZAÇÃO"))</f>
        <v/>
      </c>
      <c r="G43" s="33" t="str">
        <f>IFERROR(VLOOKUP($B43,'Tabelas auxiliares'!$A$65:$C$102,2,FALSE),"")</f>
        <v/>
      </c>
      <c r="H43" s="33" t="str">
        <f>IFERROR(VLOOKUP($B43,'Tabelas auxiliares'!$A$65:$C$102,3,FALSE),"")</f>
        <v/>
      </c>
      <c r="P43" s="33" t="str">
        <f t="shared" si="0"/>
        <v/>
      </c>
      <c r="Q43" s="33" t="str">
        <f>IFERROR(VLOOKUP(O43,'Tabelas auxiliares'!$A$227:$E$236,5,FALSE),"")</f>
        <v/>
      </c>
      <c r="R43" s="33" t="str">
        <f>IF(Q43&lt;&gt;"",Q43,IF(P43='Tabelas auxiliares'!$A$240,"CUSTEIO",IF(P43='Tabelas auxiliares'!$A$239,"INVESTIMENTO","")))</f>
        <v/>
      </c>
      <c r="S43" s="26"/>
    </row>
    <row r="44" spans="2:19" x14ac:dyDescent="0.25">
      <c r="F44" s="33" t="str">
        <f>IF(D44="","",IFERROR(VLOOKUP(D44,'Tabelas auxiliares'!$A$3:$B$61,2,FALSE),"DESCENTRALIZAÇÃO"))</f>
        <v/>
      </c>
      <c r="G44" s="33" t="str">
        <f>IFERROR(VLOOKUP($B44,'Tabelas auxiliares'!$A$65:$C$102,2,FALSE),"")</f>
        <v/>
      </c>
      <c r="H44" s="33" t="str">
        <f>IFERROR(VLOOKUP($B44,'Tabelas auxiliares'!$A$65:$C$102,3,FALSE),"")</f>
        <v/>
      </c>
      <c r="P44" s="33" t="str">
        <f t="shared" ref="P44:P67" si="1">LEFT(N44,1)</f>
        <v/>
      </c>
      <c r="Q44" s="33" t="str">
        <f>IFERROR(VLOOKUP(O44,'Tabelas auxiliares'!$A$227:$E$236,5,FALSE),"")</f>
        <v/>
      </c>
      <c r="R44" s="33" t="str">
        <f>IF(Q44&lt;&gt;"",Q44,IF(P44='Tabelas auxiliares'!$A$240,"CUSTEIO",IF(P44='Tabelas auxiliares'!$A$239,"INVESTIMENTO","")))</f>
        <v/>
      </c>
      <c r="S44" s="26"/>
    </row>
    <row r="45" spans="2:19" x14ac:dyDescent="0.25">
      <c r="F45" s="33" t="str">
        <f>IF(D45="","",IFERROR(VLOOKUP(D45,'Tabelas auxiliares'!$A$3:$B$61,2,FALSE),"DESCENTRALIZAÇÃO"))</f>
        <v/>
      </c>
      <c r="G45" s="33" t="str">
        <f>IFERROR(VLOOKUP($B45,'Tabelas auxiliares'!$A$65:$C$102,2,FALSE),"")</f>
        <v/>
      </c>
      <c r="H45" s="33" t="str">
        <f>IFERROR(VLOOKUP($B45,'Tabelas auxiliares'!$A$65:$C$102,3,FALSE),"")</f>
        <v/>
      </c>
      <c r="P45" s="33" t="str">
        <f t="shared" si="1"/>
        <v/>
      </c>
      <c r="Q45" s="33" t="str">
        <f>IFERROR(VLOOKUP(O45,'Tabelas auxiliares'!$A$227:$E$236,5,FALSE),"")</f>
        <v/>
      </c>
      <c r="R45" s="33" t="str">
        <f>IF(Q45&lt;&gt;"",Q45,IF(P45='Tabelas auxiliares'!$A$240,"CUSTEIO",IF(P45='Tabelas auxiliares'!$A$239,"INVESTIMENTO","")))</f>
        <v/>
      </c>
      <c r="S45" s="26"/>
    </row>
    <row r="46" spans="2:19" x14ac:dyDescent="0.25">
      <c r="F46" s="33" t="str">
        <f>IF(D46="","",IFERROR(VLOOKUP(D46,'Tabelas auxiliares'!$A$3:$B$61,2,FALSE),"DESCENTRALIZAÇÃO"))</f>
        <v/>
      </c>
      <c r="G46" s="33" t="str">
        <f>IFERROR(VLOOKUP($B46,'Tabelas auxiliares'!$A$65:$C$102,2,FALSE),"")</f>
        <v/>
      </c>
      <c r="H46" s="33" t="str">
        <f>IFERROR(VLOOKUP($B46,'Tabelas auxiliares'!$A$65:$C$102,3,FALSE),"")</f>
        <v/>
      </c>
      <c r="P46" s="33" t="str">
        <f t="shared" si="1"/>
        <v/>
      </c>
      <c r="Q46" s="33" t="str">
        <f>IFERROR(VLOOKUP(O46,'Tabelas auxiliares'!$A$227:$E$236,5,FALSE),"")</f>
        <v/>
      </c>
      <c r="R46" s="33" t="str">
        <f>IF(Q46&lt;&gt;"",Q46,IF(P46='Tabelas auxiliares'!$A$240,"CUSTEIO",IF(P46='Tabelas auxiliares'!$A$239,"INVESTIMENTO","")))</f>
        <v/>
      </c>
      <c r="S46" s="26"/>
    </row>
    <row r="47" spans="2:19" x14ac:dyDescent="0.25">
      <c r="F47" s="33" t="str">
        <f>IF(D47="","",IFERROR(VLOOKUP(D47,'Tabelas auxiliares'!$A$3:$B$61,2,FALSE),"DESCENTRALIZAÇÃO"))</f>
        <v/>
      </c>
      <c r="G47" s="33" t="str">
        <f>IFERROR(VLOOKUP($B47,'Tabelas auxiliares'!$A$65:$C$102,2,FALSE),"")</f>
        <v/>
      </c>
      <c r="H47" s="33" t="str">
        <f>IFERROR(VLOOKUP($B47,'Tabelas auxiliares'!$A$65:$C$102,3,FALSE),"")</f>
        <v/>
      </c>
      <c r="P47" s="33" t="str">
        <f t="shared" si="1"/>
        <v/>
      </c>
      <c r="Q47" s="33" t="str">
        <f>IFERROR(VLOOKUP(O47,'Tabelas auxiliares'!$A$227:$E$236,5,FALSE),"")</f>
        <v/>
      </c>
      <c r="R47" s="33" t="str">
        <f>IF(Q47&lt;&gt;"",Q47,IF(P47='Tabelas auxiliares'!$A$240,"CUSTEIO",IF(P47='Tabelas auxiliares'!$A$239,"INVESTIMENTO","")))</f>
        <v/>
      </c>
      <c r="S47" s="26"/>
    </row>
    <row r="48" spans="2:19" x14ac:dyDescent="0.25">
      <c r="F48" s="33" t="str">
        <f>IF(D48="","",IFERROR(VLOOKUP(D48,'Tabelas auxiliares'!$A$3:$B$61,2,FALSE),"DESCENTRALIZAÇÃO"))</f>
        <v/>
      </c>
      <c r="G48" s="33" t="str">
        <f>IFERROR(VLOOKUP($B48,'Tabelas auxiliares'!$A$65:$C$102,2,FALSE),"")</f>
        <v/>
      </c>
      <c r="H48" s="33" t="str">
        <f>IFERROR(VLOOKUP($B48,'Tabelas auxiliares'!$A$65:$C$102,3,FALSE),"")</f>
        <v/>
      </c>
      <c r="P48" s="33" t="str">
        <f t="shared" si="1"/>
        <v/>
      </c>
      <c r="Q48" s="33" t="str">
        <f>IFERROR(VLOOKUP(O48,'Tabelas auxiliares'!$A$227:$E$236,5,FALSE),"")</f>
        <v/>
      </c>
      <c r="R48" s="33" t="str">
        <f>IF(Q48&lt;&gt;"",Q48,IF(P48='Tabelas auxiliares'!$A$240,"CUSTEIO",IF(P48='Tabelas auxiliares'!$A$239,"INVESTIMENTO","")))</f>
        <v/>
      </c>
      <c r="S48" s="26"/>
    </row>
    <row r="49" spans="6:19" x14ac:dyDescent="0.25">
      <c r="F49" s="33" t="str">
        <f>IF(D49="","",IFERROR(VLOOKUP(D49,'Tabelas auxiliares'!$A$3:$B$61,2,FALSE),"DESCENTRALIZAÇÃO"))</f>
        <v/>
      </c>
      <c r="G49" s="33" t="str">
        <f>IFERROR(VLOOKUP($B49,'Tabelas auxiliares'!$A$65:$C$102,2,FALSE),"")</f>
        <v/>
      </c>
      <c r="H49" s="33" t="str">
        <f>IFERROR(VLOOKUP($B49,'Tabelas auxiliares'!$A$65:$C$102,3,FALSE),"")</f>
        <v/>
      </c>
      <c r="P49" s="33" t="str">
        <f t="shared" si="1"/>
        <v/>
      </c>
      <c r="Q49" s="33" t="str">
        <f>IFERROR(VLOOKUP(O49,'Tabelas auxiliares'!$A$227:$E$236,5,FALSE),"")</f>
        <v/>
      </c>
      <c r="R49" s="33" t="str">
        <f>IF(Q49&lt;&gt;"",Q49,IF(P49='Tabelas auxiliares'!$A$240,"CUSTEIO",IF(P49='Tabelas auxiliares'!$A$239,"INVESTIMENTO","")))</f>
        <v/>
      </c>
      <c r="S49" s="26"/>
    </row>
    <row r="50" spans="6:19" x14ac:dyDescent="0.25">
      <c r="F50" s="33" t="str">
        <f>IF(D50="","",IFERROR(VLOOKUP(D50,'Tabelas auxiliares'!$A$3:$B$61,2,FALSE),"DESCENTRALIZAÇÃO"))</f>
        <v/>
      </c>
      <c r="G50" s="33" t="str">
        <f>IFERROR(VLOOKUP($B50,'Tabelas auxiliares'!$A$65:$C$102,2,FALSE),"")</f>
        <v/>
      </c>
      <c r="H50" s="33" t="str">
        <f>IFERROR(VLOOKUP($B50,'Tabelas auxiliares'!$A$65:$C$102,3,FALSE),"")</f>
        <v/>
      </c>
      <c r="P50" s="33" t="str">
        <f t="shared" si="1"/>
        <v/>
      </c>
      <c r="Q50" s="33" t="str">
        <f>IFERROR(VLOOKUP(O50,'Tabelas auxiliares'!$A$227:$E$236,5,FALSE),"")</f>
        <v/>
      </c>
      <c r="R50" s="33" t="str">
        <f>IF(Q50&lt;&gt;"",Q50,IF(P50='Tabelas auxiliares'!$A$240,"CUSTEIO",IF(P50='Tabelas auxiliares'!$A$239,"INVESTIMENTO","")))</f>
        <v/>
      </c>
      <c r="S50" s="26"/>
    </row>
    <row r="51" spans="6:19" x14ac:dyDescent="0.25">
      <c r="F51" s="33" t="str">
        <f>IF(D51="","",IFERROR(VLOOKUP(D51,'Tabelas auxiliares'!$A$3:$B$61,2,FALSE),"DESCENTRALIZAÇÃO"))</f>
        <v/>
      </c>
      <c r="G51" s="33" t="str">
        <f>IFERROR(VLOOKUP($B51,'Tabelas auxiliares'!$A$65:$C$102,2,FALSE),"")</f>
        <v/>
      </c>
      <c r="H51" s="33" t="str">
        <f>IFERROR(VLOOKUP($B51,'Tabelas auxiliares'!$A$65:$C$102,3,FALSE),"")</f>
        <v/>
      </c>
      <c r="P51" s="33" t="str">
        <f t="shared" si="1"/>
        <v/>
      </c>
      <c r="Q51" s="33" t="str">
        <f>IFERROR(VLOOKUP(O51,'Tabelas auxiliares'!$A$227:$E$236,5,FALSE),"")</f>
        <v/>
      </c>
      <c r="R51" s="33" t="str">
        <f>IF(Q51&lt;&gt;"",Q51,IF(P51='Tabelas auxiliares'!$A$240,"CUSTEIO",IF(P51='Tabelas auxiliares'!$A$239,"INVESTIMENTO","")))</f>
        <v/>
      </c>
      <c r="S51" s="26"/>
    </row>
    <row r="52" spans="6:19" x14ac:dyDescent="0.25">
      <c r="F52" s="33" t="str">
        <f>IF(D52="","",IFERROR(VLOOKUP(D52,'Tabelas auxiliares'!$A$3:$B$61,2,FALSE),"DESCENTRALIZAÇÃO"))</f>
        <v/>
      </c>
      <c r="G52" s="33" t="str">
        <f>IFERROR(VLOOKUP($B52,'Tabelas auxiliares'!$A$65:$C$102,2,FALSE),"")</f>
        <v/>
      </c>
      <c r="H52" s="33" t="str">
        <f>IFERROR(VLOOKUP($B52,'Tabelas auxiliares'!$A$65:$C$102,3,FALSE),"")</f>
        <v/>
      </c>
      <c r="P52" s="33" t="str">
        <f t="shared" si="1"/>
        <v/>
      </c>
      <c r="Q52" s="33" t="str">
        <f>IFERROR(VLOOKUP(O52,'Tabelas auxiliares'!$A$227:$E$236,5,FALSE),"")</f>
        <v/>
      </c>
      <c r="R52" s="33" t="str">
        <f>IF(Q52&lt;&gt;"",Q52,IF(P52='Tabelas auxiliares'!$A$240,"CUSTEIO",IF(P52='Tabelas auxiliares'!$A$239,"INVESTIMENTO","")))</f>
        <v/>
      </c>
      <c r="S52" s="26"/>
    </row>
    <row r="53" spans="6:19" x14ac:dyDescent="0.25">
      <c r="F53" s="33" t="str">
        <f>IF(D53="","",IFERROR(VLOOKUP(D53,'Tabelas auxiliares'!$A$3:$B$61,2,FALSE),"DESCENTRALIZAÇÃO"))</f>
        <v/>
      </c>
      <c r="G53" s="33" t="str">
        <f>IFERROR(VLOOKUP($B53,'Tabelas auxiliares'!$A$65:$C$102,2,FALSE),"")</f>
        <v/>
      </c>
      <c r="H53" s="33" t="str">
        <f>IFERROR(VLOOKUP($B53,'Tabelas auxiliares'!$A$65:$C$102,3,FALSE),"")</f>
        <v/>
      </c>
      <c r="P53" s="33" t="str">
        <f t="shared" si="1"/>
        <v/>
      </c>
      <c r="Q53" s="33" t="str">
        <f>IFERROR(VLOOKUP(O53,'Tabelas auxiliares'!$A$227:$E$236,5,FALSE),"")</f>
        <v/>
      </c>
      <c r="R53" s="33" t="str">
        <f>IF(Q53&lt;&gt;"",Q53,IF(P53='Tabelas auxiliares'!$A$240,"CUSTEIO",IF(P53='Tabelas auxiliares'!$A$239,"INVESTIMENTO","")))</f>
        <v/>
      </c>
      <c r="S53" s="26"/>
    </row>
    <row r="54" spans="6:19" x14ac:dyDescent="0.25">
      <c r="F54" s="33" t="str">
        <f>IF(D54="","",IFERROR(VLOOKUP(D54,'Tabelas auxiliares'!$A$3:$B$61,2,FALSE),"DESCENTRALIZAÇÃO"))</f>
        <v/>
      </c>
      <c r="G54" s="33" t="str">
        <f>IFERROR(VLOOKUP($B54,'Tabelas auxiliares'!$A$65:$C$102,2,FALSE),"")</f>
        <v/>
      </c>
      <c r="H54" s="33" t="str">
        <f>IFERROR(VLOOKUP($B54,'Tabelas auxiliares'!$A$65:$C$102,3,FALSE),"")</f>
        <v/>
      </c>
      <c r="P54" s="33" t="str">
        <f t="shared" si="1"/>
        <v/>
      </c>
      <c r="Q54" s="33" t="str">
        <f>IFERROR(VLOOKUP(O54,'Tabelas auxiliares'!$A$227:$E$236,5,FALSE),"")</f>
        <v/>
      </c>
      <c r="R54" s="33" t="str">
        <f>IF(Q54&lt;&gt;"",Q54,IF(P54='Tabelas auxiliares'!$A$240,"CUSTEIO",IF(P54='Tabelas auxiliares'!$A$239,"INVESTIMENTO","")))</f>
        <v/>
      </c>
      <c r="S54" s="26"/>
    </row>
    <row r="55" spans="6:19" x14ac:dyDescent="0.25">
      <c r="F55" s="33" t="str">
        <f>IF(D55="","",IFERROR(VLOOKUP(D55,'Tabelas auxiliares'!$A$3:$B$61,2,FALSE),"DESCENTRALIZAÇÃO"))</f>
        <v/>
      </c>
      <c r="G55" s="33" t="str">
        <f>IFERROR(VLOOKUP($B55,'Tabelas auxiliares'!$A$65:$C$102,2,FALSE),"")</f>
        <v/>
      </c>
      <c r="H55" s="33" t="str">
        <f>IFERROR(VLOOKUP($B55,'Tabelas auxiliares'!$A$65:$C$102,3,FALSE),"")</f>
        <v/>
      </c>
      <c r="P55" s="33" t="str">
        <f t="shared" si="1"/>
        <v/>
      </c>
      <c r="Q55" s="33" t="str">
        <f>IFERROR(VLOOKUP(O55,'Tabelas auxiliares'!$A$227:$E$236,5,FALSE),"")</f>
        <v/>
      </c>
      <c r="R55" s="33" t="str">
        <f>IF(Q55&lt;&gt;"",Q55,IF(P55='Tabelas auxiliares'!$A$240,"CUSTEIO",IF(P55='Tabelas auxiliares'!$A$239,"INVESTIMENTO","")))</f>
        <v/>
      </c>
      <c r="S55" s="26"/>
    </row>
    <row r="56" spans="6:19" x14ac:dyDescent="0.25">
      <c r="F56" s="33" t="str">
        <f>IF(D56="","",IFERROR(VLOOKUP(D56,'Tabelas auxiliares'!$A$3:$B$61,2,FALSE),"DESCENTRALIZAÇÃO"))</f>
        <v/>
      </c>
      <c r="G56" s="33" t="str">
        <f>IFERROR(VLOOKUP($B56,'Tabelas auxiliares'!$A$65:$C$102,2,FALSE),"")</f>
        <v/>
      </c>
      <c r="H56" s="33" t="str">
        <f>IFERROR(VLOOKUP($B56,'Tabelas auxiliares'!$A$65:$C$102,3,FALSE),"")</f>
        <v/>
      </c>
      <c r="P56" s="33" t="str">
        <f t="shared" si="1"/>
        <v/>
      </c>
      <c r="Q56" s="33" t="str">
        <f>IFERROR(VLOOKUP(O56,'Tabelas auxiliares'!$A$227:$E$236,5,FALSE),"")</f>
        <v/>
      </c>
      <c r="R56" s="33" t="str">
        <f>IF(Q56&lt;&gt;"",Q56,IF(P56='Tabelas auxiliares'!$A$240,"CUSTEIO",IF(P56='Tabelas auxiliares'!$A$239,"INVESTIMENTO","")))</f>
        <v/>
      </c>
      <c r="S56" s="26"/>
    </row>
    <row r="57" spans="6:19" x14ac:dyDescent="0.25">
      <c r="F57" s="33" t="str">
        <f>IF(D57="","",IFERROR(VLOOKUP(D57,'Tabelas auxiliares'!$A$3:$B$61,2,FALSE),"DESCENTRALIZAÇÃO"))</f>
        <v/>
      </c>
      <c r="G57" s="33" t="str">
        <f>IFERROR(VLOOKUP($B57,'Tabelas auxiliares'!$A$65:$C$102,2,FALSE),"")</f>
        <v/>
      </c>
      <c r="H57" s="33" t="str">
        <f>IFERROR(VLOOKUP($B57,'Tabelas auxiliares'!$A$65:$C$102,3,FALSE),"")</f>
        <v/>
      </c>
      <c r="P57" s="33" t="str">
        <f t="shared" si="1"/>
        <v/>
      </c>
      <c r="Q57" s="33" t="str">
        <f>IFERROR(VLOOKUP(O57,'Tabelas auxiliares'!$A$227:$E$236,5,FALSE),"")</f>
        <v/>
      </c>
      <c r="R57" s="33" t="str">
        <f>IF(Q57&lt;&gt;"",Q57,IF(P57='Tabelas auxiliares'!$A$240,"CUSTEIO",IF(P57='Tabelas auxiliares'!$A$239,"INVESTIMENTO","")))</f>
        <v/>
      </c>
      <c r="S57" s="26"/>
    </row>
    <row r="58" spans="6:19" x14ac:dyDescent="0.25">
      <c r="F58" s="33" t="str">
        <f>IF(D58="","",IFERROR(VLOOKUP(D58,'Tabelas auxiliares'!$A$3:$B$61,2,FALSE),"DESCENTRALIZAÇÃO"))</f>
        <v/>
      </c>
      <c r="G58" s="33" t="str">
        <f>IFERROR(VLOOKUP($B58,'Tabelas auxiliares'!$A$65:$C$102,2,FALSE),"")</f>
        <v/>
      </c>
      <c r="H58" s="33" t="str">
        <f>IFERROR(VLOOKUP($B58,'Tabelas auxiliares'!$A$65:$C$102,3,FALSE),"")</f>
        <v/>
      </c>
      <c r="P58" s="33" t="str">
        <f t="shared" si="1"/>
        <v/>
      </c>
      <c r="Q58" s="33" t="str">
        <f>IFERROR(VLOOKUP(O58,'Tabelas auxiliares'!$A$227:$E$236,5,FALSE),"")</f>
        <v/>
      </c>
      <c r="R58" s="33" t="str">
        <f>IF(Q58&lt;&gt;"",Q58,IF(P58='Tabelas auxiliares'!$A$240,"CUSTEIO",IF(P58='Tabelas auxiliares'!$A$239,"INVESTIMENTO","")))</f>
        <v/>
      </c>
      <c r="S58" s="26"/>
    </row>
    <row r="59" spans="6:19" x14ac:dyDescent="0.25">
      <c r="F59" s="33" t="str">
        <f>IF(D59="","",IFERROR(VLOOKUP(D59,'Tabelas auxiliares'!$A$3:$B$61,2,FALSE),"DESCENTRALIZAÇÃO"))</f>
        <v/>
      </c>
      <c r="G59" s="33" t="str">
        <f>IFERROR(VLOOKUP($B59,'Tabelas auxiliares'!$A$65:$C$102,2,FALSE),"")</f>
        <v/>
      </c>
      <c r="H59" s="33" t="str">
        <f>IFERROR(VLOOKUP($B59,'Tabelas auxiliares'!$A$65:$C$102,3,FALSE),"")</f>
        <v/>
      </c>
      <c r="P59" s="33" t="str">
        <f t="shared" si="1"/>
        <v/>
      </c>
      <c r="Q59" s="33" t="str">
        <f>IFERROR(VLOOKUP(O59,'Tabelas auxiliares'!$A$227:$E$236,5,FALSE),"")</f>
        <v/>
      </c>
      <c r="R59" s="33" t="str">
        <f>IF(Q59&lt;&gt;"",Q59,IF(P59='Tabelas auxiliares'!$A$240,"CUSTEIO",IF(P59='Tabelas auxiliares'!$A$239,"INVESTIMENTO","")))</f>
        <v/>
      </c>
      <c r="S59" s="26"/>
    </row>
    <row r="60" spans="6:19" x14ac:dyDescent="0.25">
      <c r="F60" s="33" t="str">
        <f>IF(D60="","",IFERROR(VLOOKUP(D60,'Tabelas auxiliares'!$A$3:$B$61,2,FALSE),"DESCENTRALIZAÇÃO"))</f>
        <v/>
      </c>
      <c r="G60" s="33" t="str">
        <f>IFERROR(VLOOKUP($B60,'Tabelas auxiliares'!$A$65:$C$102,2,FALSE),"")</f>
        <v/>
      </c>
      <c r="H60" s="33" t="str">
        <f>IFERROR(VLOOKUP($B60,'Tabelas auxiliares'!$A$65:$C$102,3,FALSE),"")</f>
        <v/>
      </c>
      <c r="P60" s="33" t="str">
        <f t="shared" si="1"/>
        <v/>
      </c>
      <c r="Q60" s="33" t="str">
        <f>IFERROR(VLOOKUP(O60,'Tabelas auxiliares'!$A$227:$E$236,5,FALSE),"")</f>
        <v/>
      </c>
      <c r="R60" s="33" t="str">
        <f>IF(Q60&lt;&gt;"",Q60,IF(P60='Tabelas auxiliares'!$A$240,"CUSTEIO",IF(P60='Tabelas auxiliares'!$A$239,"INVESTIMENTO","")))</f>
        <v/>
      </c>
      <c r="S60" s="26"/>
    </row>
    <row r="61" spans="6:19" x14ac:dyDescent="0.25">
      <c r="F61" s="33" t="str">
        <f>IF(D61="","",IFERROR(VLOOKUP(D61,'Tabelas auxiliares'!$A$3:$B$61,2,FALSE),"DESCENTRALIZAÇÃO"))</f>
        <v/>
      </c>
      <c r="G61" s="33" t="str">
        <f>IFERROR(VLOOKUP($B61,'Tabelas auxiliares'!$A$65:$C$102,2,FALSE),"")</f>
        <v/>
      </c>
      <c r="H61" s="33" t="str">
        <f>IFERROR(VLOOKUP($B61,'Tabelas auxiliares'!$A$65:$C$102,3,FALSE),"")</f>
        <v/>
      </c>
      <c r="P61" s="33" t="str">
        <f t="shared" si="1"/>
        <v/>
      </c>
      <c r="Q61" s="33" t="str">
        <f>IFERROR(VLOOKUP(O61,'Tabelas auxiliares'!$A$227:$E$236,5,FALSE),"")</f>
        <v/>
      </c>
      <c r="R61" s="33" t="str">
        <f>IF(Q61&lt;&gt;"",Q61,IF(P61='Tabelas auxiliares'!$A$240,"CUSTEIO",IF(P61='Tabelas auxiliares'!$A$239,"INVESTIMENTO","")))</f>
        <v/>
      </c>
      <c r="S61" s="26"/>
    </row>
    <row r="62" spans="6:19" x14ac:dyDescent="0.25">
      <c r="F62" s="33" t="str">
        <f>IF(D62="","",IFERROR(VLOOKUP(D62,'Tabelas auxiliares'!$A$3:$B$61,2,FALSE),"DESCENTRALIZAÇÃO"))</f>
        <v/>
      </c>
      <c r="G62" s="33" t="str">
        <f>IFERROR(VLOOKUP($B62,'Tabelas auxiliares'!$A$65:$C$102,2,FALSE),"")</f>
        <v/>
      </c>
      <c r="H62" s="33" t="str">
        <f>IFERROR(VLOOKUP($B62,'Tabelas auxiliares'!$A$65:$C$102,3,FALSE),"")</f>
        <v/>
      </c>
      <c r="P62" s="33" t="str">
        <f t="shared" si="1"/>
        <v/>
      </c>
      <c r="Q62" s="33" t="str">
        <f>IFERROR(VLOOKUP(O62,'Tabelas auxiliares'!$A$227:$E$236,5,FALSE),"")</f>
        <v/>
      </c>
      <c r="R62" s="33" t="str">
        <f>IF(Q62&lt;&gt;"",Q62,IF(P62='Tabelas auxiliares'!$A$240,"CUSTEIO",IF(P62='Tabelas auxiliares'!$A$239,"INVESTIMENTO","")))</f>
        <v/>
      </c>
      <c r="S62" s="26"/>
    </row>
    <row r="63" spans="6:19" x14ac:dyDescent="0.25">
      <c r="F63" s="33" t="str">
        <f>IF(D63="","",IFERROR(VLOOKUP(D63,'Tabelas auxiliares'!$A$3:$B$61,2,FALSE),"DESCENTRALIZAÇÃO"))</f>
        <v/>
      </c>
      <c r="G63" s="33" t="str">
        <f>IFERROR(VLOOKUP($B63,'Tabelas auxiliares'!$A$65:$C$102,2,FALSE),"")</f>
        <v/>
      </c>
      <c r="H63" s="33" t="str">
        <f>IFERROR(VLOOKUP($B63,'Tabelas auxiliares'!$A$65:$C$102,3,FALSE),"")</f>
        <v/>
      </c>
      <c r="P63" s="33" t="str">
        <f t="shared" si="1"/>
        <v/>
      </c>
      <c r="Q63" s="33" t="str">
        <f>IFERROR(VLOOKUP(O63,'Tabelas auxiliares'!$A$227:$E$236,5,FALSE),"")</f>
        <v/>
      </c>
      <c r="R63" s="33" t="str">
        <f>IF(Q63&lt;&gt;"",Q63,IF(P63='Tabelas auxiliares'!$A$240,"CUSTEIO",IF(P63='Tabelas auxiliares'!$A$239,"INVESTIMENTO","")))</f>
        <v/>
      </c>
      <c r="S63" s="26"/>
    </row>
    <row r="64" spans="6:19" x14ac:dyDescent="0.25">
      <c r="F64" s="33" t="str">
        <f>IF(D64="","",IFERROR(VLOOKUP(D64,'Tabelas auxiliares'!$A$3:$B$61,2,FALSE),"DESCENTRALIZAÇÃO"))</f>
        <v/>
      </c>
      <c r="G64" s="33" t="str">
        <f>IFERROR(VLOOKUP($B64,'Tabelas auxiliares'!$A$65:$C$102,2,FALSE),"")</f>
        <v/>
      </c>
      <c r="H64" s="33" t="str">
        <f>IFERROR(VLOOKUP($B64,'Tabelas auxiliares'!$A$65:$C$102,3,FALSE),"")</f>
        <v/>
      </c>
      <c r="P64" s="33" t="str">
        <f t="shared" si="1"/>
        <v/>
      </c>
      <c r="Q64" s="33" t="str">
        <f>IFERROR(VLOOKUP(O64,'Tabelas auxiliares'!$A$227:$E$236,5,FALSE),"")</f>
        <v/>
      </c>
      <c r="R64" s="33" t="str">
        <f>IF(Q64&lt;&gt;"",Q64,IF(P64='Tabelas auxiliares'!$A$240,"CUSTEIO",IF(P64='Tabelas auxiliares'!$A$239,"INVESTIMENTO","")))</f>
        <v/>
      </c>
      <c r="S64" s="26"/>
    </row>
    <row r="65" spans="6:19" x14ac:dyDescent="0.25">
      <c r="F65" s="33" t="str">
        <f>IF(D65="","",IFERROR(VLOOKUP(D65,'Tabelas auxiliares'!$A$3:$B$61,2,FALSE),"DESCENTRALIZAÇÃO"))</f>
        <v/>
      </c>
      <c r="G65" s="33" t="str">
        <f>IFERROR(VLOOKUP($B65,'Tabelas auxiliares'!$A$65:$C$102,2,FALSE),"")</f>
        <v/>
      </c>
      <c r="H65" s="33" t="str">
        <f>IFERROR(VLOOKUP($B65,'Tabelas auxiliares'!$A$65:$C$102,3,FALSE),"")</f>
        <v/>
      </c>
      <c r="P65" s="33" t="str">
        <f t="shared" si="1"/>
        <v/>
      </c>
      <c r="Q65" s="33" t="str">
        <f>IFERROR(VLOOKUP(O65,'Tabelas auxiliares'!$A$227:$E$236,5,FALSE),"")</f>
        <v/>
      </c>
      <c r="R65" s="33" t="str">
        <f>IF(Q65&lt;&gt;"",Q65,IF(P65='Tabelas auxiliares'!$A$240,"CUSTEIO",IF(P65='Tabelas auxiliares'!$A$239,"INVESTIMENTO","")))</f>
        <v/>
      </c>
      <c r="S65" s="26"/>
    </row>
    <row r="66" spans="6:19" x14ac:dyDescent="0.25">
      <c r="F66" s="33" t="str">
        <f>IF(D66="","",IFERROR(VLOOKUP(D66,'Tabelas auxiliares'!$A$3:$B$61,2,FALSE),"DESCENTRALIZAÇÃO"))</f>
        <v/>
      </c>
      <c r="G66" s="33" t="str">
        <f>IFERROR(VLOOKUP($B66,'Tabelas auxiliares'!$A$65:$C$102,2,FALSE),"")</f>
        <v/>
      </c>
      <c r="H66" s="33" t="str">
        <f>IFERROR(VLOOKUP($B66,'Tabelas auxiliares'!$A$65:$C$102,3,FALSE),"")</f>
        <v/>
      </c>
      <c r="P66" s="33" t="str">
        <f t="shared" si="1"/>
        <v/>
      </c>
      <c r="Q66" s="33" t="str">
        <f>IFERROR(VLOOKUP(O66,'Tabelas auxiliares'!$A$227:$E$236,5,FALSE),"")</f>
        <v/>
      </c>
      <c r="R66" s="33" t="str">
        <f>IF(Q66&lt;&gt;"",Q66,IF(P66='Tabelas auxiliares'!$A$240,"CUSTEIO",IF(P66='Tabelas auxiliares'!$A$239,"INVESTIMENTO","")))</f>
        <v/>
      </c>
      <c r="S66" s="26"/>
    </row>
    <row r="67" spans="6:19" x14ac:dyDescent="0.25">
      <c r="F67" s="33" t="str">
        <f>IF(D67="","",IFERROR(VLOOKUP(D67,'Tabelas auxiliares'!$A$3:$B$61,2,FALSE),"DESCENTRALIZAÇÃO"))</f>
        <v/>
      </c>
      <c r="G67" s="33" t="str">
        <f>IFERROR(VLOOKUP($B67,'Tabelas auxiliares'!$A$65:$C$102,2,FALSE),"")</f>
        <v/>
      </c>
      <c r="H67" s="33" t="str">
        <f>IFERROR(VLOOKUP($B67,'Tabelas auxiliares'!$A$65:$C$102,3,FALSE),"")</f>
        <v/>
      </c>
      <c r="P67" s="33" t="str">
        <f t="shared" si="1"/>
        <v/>
      </c>
      <c r="Q67" s="33" t="str">
        <f>IFERROR(VLOOKUP(O67,'Tabelas auxiliares'!$A$227:$E$236,5,FALSE),"")</f>
        <v/>
      </c>
      <c r="R67" s="33" t="str">
        <f>IF(Q67&lt;&gt;"",Q67,IF(P67='Tabelas auxiliares'!$A$240,"CUSTEIO",IF(P67='Tabelas auxiliares'!$A$239,"INVESTIMENTO","")))</f>
        <v/>
      </c>
      <c r="S67" s="26"/>
    </row>
    <row r="68" spans="6:19" x14ac:dyDescent="0.25">
      <c r="F68" s="33" t="str">
        <f>IF(D68="","",IFERROR(VLOOKUP(D68,'Tabelas auxiliares'!$A$3:$B$61,2,FALSE),"DESCENTRALIZAÇÃO"))</f>
        <v/>
      </c>
      <c r="G68" s="33" t="str">
        <f>IFERROR(VLOOKUP($B68,'Tabelas auxiliares'!$A$65:$C$102,2,FALSE),"")</f>
        <v/>
      </c>
      <c r="H68" s="33" t="str">
        <f>IFERROR(VLOOKUP($B68,'Tabelas auxiliares'!$A$65:$C$102,3,FALSE),"")</f>
        <v/>
      </c>
      <c r="P68" s="33" t="str">
        <f t="shared" ref="P68:P131" si="2">LEFT(N68,1)</f>
        <v/>
      </c>
      <c r="Q68" s="33" t="str">
        <f>IFERROR(VLOOKUP(O68,'Tabelas auxiliares'!$A$227:$E$236,5,FALSE),"")</f>
        <v/>
      </c>
      <c r="R68" s="33" t="str">
        <f>IF(Q68&lt;&gt;"",Q68,IF(P68='Tabelas auxiliares'!$A$240,"CUSTEIO",IF(P68='Tabelas auxiliares'!$A$239,"INVESTIMENTO","")))</f>
        <v/>
      </c>
      <c r="S68" s="26"/>
    </row>
    <row r="69" spans="6:19" x14ac:dyDescent="0.25">
      <c r="F69" s="33" t="str">
        <f>IF(D69="","",IFERROR(VLOOKUP(D69,'Tabelas auxiliares'!$A$3:$B$61,2,FALSE),"DESCENTRALIZAÇÃO"))</f>
        <v/>
      </c>
      <c r="G69" s="33" t="str">
        <f>IFERROR(VLOOKUP($B69,'Tabelas auxiliares'!$A$65:$C$102,2,FALSE),"")</f>
        <v/>
      </c>
      <c r="H69" s="33" t="str">
        <f>IFERROR(VLOOKUP($B69,'Tabelas auxiliares'!$A$65:$C$102,3,FALSE),"")</f>
        <v/>
      </c>
      <c r="P69" s="33" t="str">
        <f t="shared" si="2"/>
        <v/>
      </c>
      <c r="Q69" s="33" t="str">
        <f>IFERROR(VLOOKUP(O69,'Tabelas auxiliares'!$A$227:$E$236,5,FALSE),"")</f>
        <v/>
      </c>
      <c r="R69" s="33" t="str">
        <f>IF(Q69&lt;&gt;"",Q69,IF(P69='Tabelas auxiliares'!$A$240,"CUSTEIO",IF(P69='Tabelas auxiliares'!$A$239,"INVESTIMENTO","")))</f>
        <v/>
      </c>
      <c r="S69" s="26"/>
    </row>
    <row r="70" spans="6:19" x14ac:dyDescent="0.25">
      <c r="F70" s="33" t="str">
        <f>IF(D70="","",IFERROR(VLOOKUP(D70,'Tabelas auxiliares'!$A$3:$B$61,2,FALSE),"DESCENTRALIZAÇÃO"))</f>
        <v/>
      </c>
      <c r="G70" s="33" t="str">
        <f>IFERROR(VLOOKUP($B70,'Tabelas auxiliares'!$A$65:$C$102,2,FALSE),"")</f>
        <v/>
      </c>
      <c r="H70" s="33" t="str">
        <f>IFERROR(VLOOKUP($B70,'Tabelas auxiliares'!$A$65:$C$102,3,FALSE),"")</f>
        <v/>
      </c>
      <c r="P70" s="33" t="str">
        <f t="shared" si="2"/>
        <v/>
      </c>
      <c r="Q70" s="33" t="str">
        <f>IFERROR(VLOOKUP(O70,'Tabelas auxiliares'!$A$227:$E$236,5,FALSE),"")</f>
        <v/>
      </c>
      <c r="R70" s="33" t="str">
        <f>IF(Q70&lt;&gt;"",Q70,IF(P70='Tabelas auxiliares'!$A$240,"CUSTEIO",IF(P70='Tabelas auxiliares'!$A$239,"INVESTIMENTO","")))</f>
        <v/>
      </c>
      <c r="S70" s="26"/>
    </row>
    <row r="71" spans="6:19" x14ac:dyDescent="0.25">
      <c r="F71" s="33" t="str">
        <f>IF(D71="","",IFERROR(VLOOKUP(D71,'Tabelas auxiliares'!$A$3:$B$61,2,FALSE),"DESCENTRALIZAÇÃO"))</f>
        <v/>
      </c>
      <c r="G71" s="33" t="str">
        <f>IFERROR(VLOOKUP($B71,'Tabelas auxiliares'!$A$65:$C$102,2,FALSE),"")</f>
        <v/>
      </c>
      <c r="H71" s="33" t="str">
        <f>IFERROR(VLOOKUP($B71,'Tabelas auxiliares'!$A$65:$C$102,3,FALSE),"")</f>
        <v/>
      </c>
      <c r="P71" s="33" t="str">
        <f t="shared" si="2"/>
        <v/>
      </c>
      <c r="Q71" s="33" t="str">
        <f>IFERROR(VLOOKUP(O71,'Tabelas auxiliares'!$A$227:$E$236,5,FALSE),"")</f>
        <v/>
      </c>
      <c r="R71" s="33" t="str">
        <f>IF(Q71&lt;&gt;"",Q71,IF(P71='Tabelas auxiliares'!$A$240,"CUSTEIO",IF(P71='Tabelas auxiliares'!$A$239,"INVESTIMENTO","")))</f>
        <v/>
      </c>
      <c r="S71" s="26"/>
    </row>
    <row r="72" spans="6:19" x14ac:dyDescent="0.25">
      <c r="F72" s="33" t="str">
        <f>IF(D72="","",IFERROR(VLOOKUP(D72,'Tabelas auxiliares'!$A$3:$B$61,2,FALSE),"DESCENTRALIZAÇÃO"))</f>
        <v/>
      </c>
      <c r="G72" s="33" t="str">
        <f>IFERROR(VLOOKUP($B72,'Tabelas auxiliares'!$A$65:$C$102,2,FALSE),"")</f>
        <v/>
      </c>
      <c r="H72" s="33" t="str">
        <f>IFERROR(VLOOKUP($B72,'Tabelas auxiliares'!$A$65:$C$102,3,FALSE),"")</f>
        <v/>
      </c>
      <c r="P72" s="33" t="str">
        <f t="shared" si="2"/>
        <v/>
      </c>
      <c r="Q72" s="33" t="str">
        <f>IFERROR(VLOOKUP(O72,'Tabelas auxiliares'!$A$227:$E$236,5,FALSE),"")</f>
        <v/>
      </c>
      <c r="R72" s="33" t="str">
        <f>IF(Q72&lt;&gt;"",Q72,IF(P72='Tabelas auxiliares'!$A$240,"CUSTEIO",IF(P72='Tabelas auxiliares'!$A$239,"INVESTIMENTO","")))</f>
        <v/>
      </c>
      <c r="S72" s="26"/>
    </row>
    <row r="73" spans="6:19" x14ac:dyDescent="0.25">
      <c r="F73" s="33" t="str">
        <f>IF(D73="","",IFERROR(VLOOKUP(D73,'Tabelas auxiliares'!$A$3:$B$61,2,FALSE),"DESCENTRALIZAÇÃO"))</f>
        <v/>
      </c>
      <c r="G73" s="33" t="str">
        <f>IFERROR(VLOOKUP($B73,'Tabelas auxiliares'!$A$65:$C$102,2,FALSE),"")</f>
        <v/>
      </c>
      <c r="H73" s="33" t="str">
        <f>IFERROR(VLOOKUP($B73,'Tabelas auxiliares'!$A$65:$C$102,3,FALSE),"")</f>
        <v/>
      </c>
      <c r="P73" s="33" t="str">
        <f t="shared" si="2"/>
        <v/>
      </c>
      <c r="Q73" s="33" t="str">
        <f>IFERROR(VLOOKUP(O73,'Tabelas auxiliares'!$A$227:$E$236,5,FALSE),"")</f>
        <v/>
      </c>
      <c r="R73" s="33" t="str">
        <f>IF(Q73&lt;&gt;"",Q73,IF(P73='Tabelas auxiliares'!$A$240,"CUSTEIO",IF(P73='Tabelas auxiliares'!$A$239,"INVESTIMENTO","")))</f>
        <v/>
      </c>
      <c r="S73" s="26"/>
    </row>
    <row r="74" spans="6:19" x14ac:dyDescent="0.25">
      <c r="F74" s="33" t="str">
        <f>IF(D74="","",IFERROR(VLOOKUP(D74,'Tabelas auxiliares'!$A$3:$B$61,2,FALSE),"DESCENTRALIZAÇÃO"))</f>
        <v/>
      </c>
      <c r="G74" s="33" t="str">
        <f>IFERROR(VLOOKUP($B74,'Tabelas auxiliares'!$A$65:$C$102,2,FALSE),"")</f>
        <v/>
      </c>
      <c r="H74" s="33" t="str">
        <f>IFERROR(VLOOKUP($B74,'Tabelas auxiliares'!$A$65:$C$102,3,FALSE),"")</f>
        <v/>
      </c>
      <c r="P74" s="33" t="str">
        <f t="shared" si="2"/>
        <v/>
      </c>
      <c r="Q74" s="33" t="str">
        <f>IFERROR(VLOOKUP(O74,'Tabelas auxiliares'!$A$227:$E$236,5,FALSE),"")</f>
        <v/>
      </c>
      <c r="R74" s="33" t="str">
        <f>IF(Q74&lt;&gt;"",Q74,IF(P74='Tabelas auxiliares'!$A$240,"CUSTEIO",IF(P74='Tabelas auxiliares'!$A$239,"INVESTIMENTO","")))</f>
        <v/>
      </c>
      <c r="S74" s="26"/>
    </row>
    <row r="75" spans="6:19" x14ac:dyDescent="0.25">
      <c r="F75" s="33" t="str">
        <f>IF(D75="","",IFERROR(VLOOKUP(D75,'Tabelas auxiliares'!$A$3:$B$61,2,FALSE),"DESCENTRALIZAÇÃO"))</f>
        <v/>
      </c>
      <c r="G75" s="33" t="str">
        <f>IFERROR(VLOOKUP($B75,'Tabelas auxiliares'!$A$65:$C$102,2,FALSE),"")</f>
        <v/>
      </c>
      <c r="H75" s="33" t="str">
        <f>IFERROR(VLOOKUP($B75,'Tabelas auxiliares'!$A$65:$C$102,3,FALSE),"")</f>
        <v/>
      </c>
      <c r="P75" s="33" t="str">
        <f t="shared" si="2"/>
        <v/>
      </c>
      <c r="Q75" s="33" t="str">
        <f>IFERROR(VLOOKUP(O75,'Tabelas auxiliares'!$A$227:$E$236,5,FALSE),"")</f>
        <v/>
      </c>
      <c r="R75" s="33" t="str">
        <f>IF(Q75&lt;&gt;"",Q75,IF(P75='Tabelas auxiliares'!$A$240,"CUSTEIO",IF(P75='Tabelas auxiliares'!$A$239,"INVESTIMENTO","")))</f>
        <v/>
      </c>
      <c r="S75" s="26"/>
    </row>
    <row r="76" spans="6:19" x14ac:dyDescent="0.25">
      <c r="F76" s="33" t="str">
        <f>IF(D76="","",IFERROR(VLOOKUP(D76,'Tabelas auxiliares'!$A$3:$B$61,2,FALSE),"DESCENTRALIZAÇÃO"))</f>
        <v/>
      </c>
      <c r="G76" s="33" t="str">
        <f>IFERROR(VLOOKUP($B76,'Tabelas auxiliares'!$A$65:$C$102,2,FALSE),"")</f>
        <v/>
      </c>
      <c r="H76" s="33" t="str">
        <f>IFERROR(VLOOKUP($B76,'Tabelas auxiliares'!$A$65:$C$102,3,FALSE),"")</f>
        <v/>
      </c>
      <c r="P76" s="33" t="str">
        <f t="shared" si="2"/>
        <v/>
      </c>
      <c r="Q76" s="33" t="str">
        <f>IFERROR(VLOOKUP(O76,'Tabelas auxiliares'!$A$227:$E$236,5,FALSE),"")</f>
        <v/>
      </c>
      <c r="R76" s="33" t="str">
        <f>IF(Q76&lt;&gt;"",Q76,IF(P76='Tabelas auxiliares'!$A$240,"CUSTEIO",IF(P76='Tabelas auxiliares'!$A$239,"INVESTIMENTO","")))</f>
        <v/>
      </c>
      <c r="S76" s="26"/>
    </row>
    <row r="77" spans="6:19" x14ac:dyDescent="0.25">
      <c r="F77" s="33" t="str">
        <f>IF(D77="","",IFERROR(VLOOKUP(D77,'Tabelas auxiliares'!$A$3:$B$61,2,FALSE),"DESCENTRALIZAÇÃO"))</f>
        <v/>
      </c>
      <c r="G77" s="33" t="str">
        <f>IFERROR(VLOOKUP($B77,'Tabelas auxiliares'!$A$65:$C$102,2,FALSE),"")</f>
        <v/>
      </c>
      <c r="H77" s="33" t="str">
        <f>IFERROR(VLOOKUP($B77,'Tabelas auxiliares'!$A$65:$C$102,3,FALSE),"")</f>
        <v/>
      </c>
      <c r="P77" s="33" t="str">
        <f t="shared" si="2"/>
        <v/>
      </c>
      <c r="Q77" s="33" t="str">
        <f>IFERROR(VLOOKUP(O77,'Tabelas auxiliares'!$A$227:$E$236,5,FALSE),"")</f>
        <v/>
      </c>
      <c r="R77" s="33" t="str">
        <f>IF(Q77&lt;&gt;"",Q77,IF(P77='Tabelas auxiliares'!$A$240,"CUSTEIO",IF(P77='Tabelas auxiliares'!$A$239,"INVESTIMENTO","")))</f>
        <v/>
      </c>
      <c r="S77" s="26"/>
    </row>
    <row r="78" spans="6:19" x14ac:dyDescent="0.25">
      <c r="F78" s="33" t="str">
        <f>IF(D78="","",IFERROR(VLOOKUP(D78,'Tabelas auxiliares'!$A$3:$B$61,2,FALSE),"DESCENTRALIZAÇÃO"))</f>
        <v/>
      </c>
      <c r="G78" s="33" t="str">
        <f>IFERROR(VLOOKUP($B78,'Tabelas auxiliares'!$A$65:$C$102,2,FALSE),"")</f>
        <v/>
      </c>
      <c r="H78" s="33" t="str">
        <f>IFERROR(VLOOKUP($B78,'Tabelas auxiliares'!$A$65:$C$102,3,FALSE),"")</f>
        <v/>
      </c>
      <c r="P78" s="33" t="str">
        <f t="shared" si="2"/>
        <v/>
      </c>
      <c r="Q78" s="33" t="str">
        <f>IFERROR(VLOOKUP(O78,'Tabelas auxiliares'!$A$227:$E$236,5,FALSE),"")</f>
        <v/>
      </c>
      <c r="R78" s="33" t="str">
        <f>IF(Q78&lt;&gt;"",Q78,IF(P78='Tabelas auxiliares'!$A$240,"CUSTEIO",IF(P78='Tabelas auxiliares'!$A$239,"INVESTIMENTO","")))</f>
        <v/>
      </c>
      <c r="S78" s="26"/>
    </row>
    <row r="79" spans="6:19" x14ac:dyDescent="0.25">
      <c r="F79" s="33" t="str">
        <f>IF(D79="","",IFERROR(VLOOKUP(D79,'Tabelas auxiliares'!$A$3:$B$61,2,FALSE),"DESCENTRALIZAÇÃO"))</f>
        <v/>
      </c>
      <c r="G79" s="33" t="str">
        <f>IFERROR(VLOOKUP($B79,'Tabelas auxiliares'!$A$65:$C$102,2,FALSE),"")</f>
        <v/>
      </c>
      <c r="H79" s="33" t="str">
        <f>IFERROR(VLOOKUP($B79,'Tabelas auxiliares'!$A$65:$C$102,3,FALSE),"")</f>
        <v/>
      </c>
      <c r="P79" s="33" t="str">
        <f t="shared" si="2"/>
        <v/>
      </c>
      <c r="Q79" s="33" t="str">
        <f>IFERROR(VLOOKUP(O79,'Tabelas auxiliares'!$A$227:$E$236,5,FALSE),"")</f>
        <v/>
      </c>
      <c r="R79" s="33" t="str">
        <f>IF(Q79&lt;&gt;"",Q79,IF(P79='Tabelas auxiliares'!$A$240,"CUSTEIO",IF(P79='Tabelas auxiliares'!$A$239,"INVESTIMENTO","")))</f>
        <v/>
      </c>
      <c r="S79" s="26"/>
    </row>
    <row r="80" spans="6:19" x14ac:dyDescent="0.25">
      <c r="F80" s="33" t="str">
        <f>IF(D80="","",IFERROR(VLOOKUP(D80,'Tabelas auxiliares'!$A$3:$B$61,2,FALSE),"DESCENTRALIZAÇÃO"))</f>
        <v/>
      </c>
      <c r="G80" s="33" t="str">
        <f>IFERROR(VLOOKUP($B80,'Tabelas auxiliares'!$A$65:$C$102,2,FALSE),"")</f>
        <v/>
      </c>
      <c r="H80" s="33" t="str">
        <f>IFERROR(VLOOKUP($B80,'Tabelas auxiliares'!$A$65:$C$102,3,FALSE),"")</f>
        <v/>
      </c>
      <c r="P80" s="33" t="str">
        <f t="shared" si="2"/>
        <v/>
      </c>
      <c r="Q80" s="33" t="str">
        <f>IFERROR(VLOOKUP(O80,'Tabelas auxiliares'!$A$227:$E$236,5,FALSE),"")</f>
        <v/>
      </c>
      <c r="R80" s="33" t="str">
        <f>IF(Q80&lt;&gt;"",Q80,IF(P80='Tabelas auxiliares'!$A$240,"CUSTEIO",IF(P80='Tabelas auxiliares'!$A$239,"INVESTIMENTO","")))</f>
        <v/>
      </c>
      <c r="S80" s="26"/>
    </row>
    <row r="81" spans="6:19" x14ac:dyDescent="0.25">
      <c r="F81" s="33" t="str">
        <f>IF(D81="","",IFERROR(VLOOKUP(D81,'Tabelas auxiliares'!$A$3:$B$61,2,FALSE),"DESCENTRALIZAÇÃO"))</f>
        <v/>
      </c>
      <c r="G81" s="33" t="str">
        <f>IFERROR(VLOOKUP($B81,'Tabelas auxiliares'!$A$65:$C$102,2,FALSE),"")</f>
        <v/>
      </c>
      <c r="H81" s="33" t="str">
        <f>IFERROR(VLOOKUP($B81,'Tabelas auxiliares'!$A$65:$C$102,3,FALSE),"")</f>
        <v/>
      </c>
      <c r="P81" s="33" t="str">
        <f t="shared" si="2"/>
        <v/>
      </c>
      <c r="Q81" s="33" t="str">
        <f>IFERROR(VLOOKUP(O81,'Tabelas auxiliares'!$A$227:$E$236,5,FALSE),"")</f>
        <v/>
      </c>
      <c r="R81" s="33" t="str">
        <f>IF(Q81&lt;&gt;"",Q81,IF(P81='Tabelas auxiliares'!$A$240,"CUSTEIO",IF(P81='Tabelas auxiliares'!$A$239,"INVESTIMENTO","")))</f>
        <v/>
      </c>
      <c r="S81" s="26"/>
    </row>
    <row r="82" spans="6:19" x14ac:dyDescent="0.25">
      <c r="F82" s="33" t="str">
        <f>IF(D82="","",IFERROR(VLOOKUP(D82,'Tabelas auxiliares'!$A$3:$B$61,2,FALSE),"DESCENTRALIZAÇÃO"))</f>
        <v/>
      </c>
      <c r="G82" s="33" t="str">
        <f>IFERROR(VLOOKUP($B82,'Tabelas auxiliares'!$A$65:$C$102,2,FALSE),"")</f>
        <v/>
      </c>
      <c r="H82" s="33" t="str">
        <f>IFERROR(VLOOKUP($B82,'Tabelas auxiliares'!$A$65:$C$102,3,FALSE),"")</f>
        <v/>
      </c>
      <c r="P82" s="33" t="str">
        <f t="shared" si="2"/>
        <v/>
      </c>
      <c r="Q82" s="33" t="str">
        <f>IFERROR(VLOOKUP(O82,'Tabelas auxiliares'!$A$227:$E$236,5,FALSE),"")</f>
        <v/>
      </c>
      <c r="R82" s="33" t="str">
        <f>IF(Q82&lt;&gt;"",Q82,IF(P82='Tabelas auxiliares'!$A$240,"CUSTEIO",IF(P82='Tabelas auxiliares'!$A$239,"INVESTIMENTO","")))</f>
        <v/>
      </c>
      <c r="S82" s="26"/>
    </row>
    <row r="83" spans="6:19" x14ac:dyDescent="0.25">
      <c r="F83" s="33" t="str">
        <f>IF(D83="","",IFERROR(VLOOKUP(D83,'Tabelas auxiliares'!$A$3:$B$61,2,FALSE),"DESCENTRALIZAÇÃO"))</f>
        <v/>
      </c>
      <c r="G83" s="33" t="str">
        <f>IFERROR(VLOOKUP($B83,'Tabelas auxiliares'!$A$65:$C$102,2,FALSE),"")</f>
        <v/>
      </c>
      <c r="H83" s="33" t="str">
        <f>IFERROR(VLOOKUP($B83,'Tabelas auxiliares'!$A$65:$C$102,3,FALSE),"")</f>
        <v/>
      </c>
      <c r="P83" s="33" t="str">
        <f t="shared" si="2"/>
        <v/>
      </c>
      <c r="Q83" s="33" t="str">
        <f>IFERROR(VLOOKUP(O83,'Tabelas auxiliares'!$A$227:$E$236,5,FALSE),"")</f>
        <v/>
      </c>
      <c r="R83" s="33" t="str">
        <f>IF(Q83&lt;&gt;"",Q83,IF(P83='Tabelas auxiliares'!$A$240,"CUSTEIO",IF(P83='Tabelas auxiliares'!$A$239,"INVESTIMENTO","")))</f>
        <v/>
      </c>
      <c r="S83" s="26"/>
    </row>
    <row r="84" spans="6:19" x14ac:dyDescent="0.25">
      <c r="F84" s="33" t="str">
        <f>IF(D84="","",IFERROR(VLOOKUP(D84,'Tabelas auxiliares'!$A$3:$B$61,2,FALSE),"DESCENTRALIZAÇÃO"))</f>
        <v/>
      </c>
      <c r="G84" s="33" t="str">
        <f>IFERROR(VLOOKUP($B84,'Tabelas auxiliares'!$A$65:$C$102,2,FALSE),"")</f>
        <v/>
      </c>
      <c r="H84" s="33" t="str">
        <f>IFERROR(VLOOKUP($B84,'Tabelas auxiliares'!$A$65:$C$102,3,FALSE),"")</f>
        <v/>
      </c>
      <c r="P84" s="33" t="str">
        <f t="shared" si="2"/>
        <v/>
      </c>
      <c r="Q84" s="33" t="str">
        <f>IFERROR(VLOOKUP(O84,'Tabelas auxiliares'!$A$227:$E$236,5,FALSE),"")</f>
        <v/>
      </c>
      <c r="R84" s="33" t="str">
        <f>IF(Q84&lt;&gt;"",Q84,IF(P84='Tabelas auxiliares'!$A$240,"CUSTEIO",IF(P84='Tabelas auxiliares'!$A$239,"INVESTIMENTO","")))</f>
        <v/>
      </c>
      <c r="S84" s="26"/>
    </row>
    <row r="85" spans="6:19" x14ac:dyDescent="0.25">
      <c r="F85" s="33" t="str">
        <f>IF(D85="","",IFERROR(VLOOKUP(D85,'Tabelas auxiliares'!$A$3:$B$61,2,FALSE),"DESCENTRALIZAÇÃO"))</f>
        <v/>
      </c>
      <c r="G85" s="33" t="str">
        <f>IFERROR(VLOOKUP($B85,'Tabelas auxiliares'!$A$65:$C$102,2,FALSE),"")</f>
        <v/>
      </c>
      <c r="H85" s="33" t="str">
        <f>IFERROR(VLOOKUP($B85,'Tabelas auxiliares'!$A$65:$C$102,3,FALSE),"")</f>
        <v/>
      </c>
      <c r="P85" s="33" t="str">
        <f t="shared" si="2"/>
        <v/>
      </c>
      <c r="Q85" s="33" t="str">
        <f>IFERROR(VLOOKUP(O85,'Tabelas auxiliares'!$A$227:$E$236,5,FALSE),"")</f>
        <v/>
      </c>
      <c r="R85" s="33" t="str">
        <f>IF(Q85&lt;&gt;"",Q85,IF(P85='Tabelas auxiliares'!$A$240,"CUSTEIO",IF(P85='Tabelas auxiliares'!$A$239,"INVESTIMENTO","")))</f>
        <v/>
      </c>
      <c r="S85" s="26"/>
    </row>
    <row r="86" spans="6:19" x14ac:dyDescent="0.25">
      <c r="F86" s="33" t="str">
        <f>IF(D86="","",IFERROR(VLOOKUP(D86,'Tabelas auxiliares'!$A$3:$B$61,2,FALSE),"DESCENTRALIZAÇÃO"))</f>
        <v/>
      </c>
      <c r="G86" s="33" t="str">
        <f>IFERROR(VLOOKUP($B86,'Tabelas auxiliares'!$A$65:$C$102,2,FALSE),"")</f>
        <v/>
      </c>
      <c r="H86" s="33" t="str">
        <f>IFERROR(VLOOKUP($B86,'Tabelas auxiliares'!$A$65:$C$102,3,FALSE),"")</f>
        <v/>
      </c>
      <c r="P86" s="33" t="str">
        <f t="shared" si="2"/>
        <v/>
      </c>
      <c r="Q86" s="33" t="str">
        <f>IFERROR(VLOOKUP(O86,'Tabelas auxiliares'!$A$227:$E$236,5,FALSE),"")</f>
        <v/>
      </c>
      <c r="R86" s="33" t="str">
        <f>IF(Q86&lt;&gt;"",Q86,IF(P86='Tabelas auxiliares'!$A$240,"CUSTEIO",IF(P86='Tabelas auxiliares'!$A$239,"INVESTIMENTO","")))</f>
        <v/>
      </c>
      <c r="S86" s="26"/>
    </row>
    <row r="87" spans="6:19" x14ac:dyDescent="0.25">
      <c r="F87" s="33" t="str">
        <f>IF(D87="","",IFERROR(VLOOKUP(D87,'Tabelas auxiliares'!$A$3:$B$61,2,FALSE),"DESCENTRALIZAÇÃO"))</f>
        <v/>
      </c>
      <c r="G87" s="33" t="str">
        <f>IFERROR(VLOOKUP($B87,'Tabelas auxiliares'!$A$65:$C$102,2,FALSE),"")</f>
        <v/>
      </c>
      <c r="H87" s="33" t="str">
        <f>IFERROR(VLOOKUP($B87,'Tabelas auxiliares'!$A$65:$C$102,3,FALSE),"")</f>
        <v/>
      </c>
      <c r="P87" s="33" t="str">
        <f t="shared" si="2"/>
        <v/>
      </c>
      <c r="Q87" s="33" t="str">
        <f>IFERROR(VLOOKUP(O87,'Tabelas auxiliares'!$A$227:$E$236,5,FALSE),"")</f>
        <v/>
      </c>
      <c r="R87" s="33" t="str">
        <f>IF(Q87&lt;&gt;"",Q87,IF(P87='Tabelas auxiliares'!$A$240,"CUSTEIO",IF(P87='Tabelas auxiliares'!$A$239,"INVESTIMENTO","")))</f>
        <v/>
      </c>
      <c r="S87" s="26"/>
    </row>
    <row r="88" spans="6:19" x14ac:dyDescent="0.25">
      <c r="F88" s="33" t="str">
        <f>IF(D88="","",IFERROR(VLOOKUP(D88,'Tabelas auxiliares'!$A$3:$B$61,2,FALSE),"DESCENTRALIZAÇÃO"))</f>
        <v/>
      </c>
      <c r="G88" s="33" t="str">
        <f>IFERROR(VLOOKUP($B88,'Tabelas auxiliares'!$A$65:$C$102,2,FALSE),"")</f>
        <v/>
      </c>
      <c r="H88" s="33" t="str">
        <f>IFERROR(VLOOKUP($B88,'Tabelas auxiliares'!$A$65:$C$102,3,FALSE),"")</f>
        <v/>
      </c>
      <c r="P88" s="33" t="str">
        <f t="shared" si="2"/>
        <v/>
      </c>
      <c r="Q88" s="33" t="str">
        <f>IFERROR(VLOOKUP(O88,'Tabelas auxiliares'!$A$227:$E$236,5,FALSE),"")</f>
        <v/>
      </c>
      <c r="R88" s="33" t="str">
        <f>IF(Q88&lt;&gt;"",Q88,IF(P88='Tabelas auxiliares'!$A$240,"CUSTEIO",IF(P88='Tabelas auxiliares'!$A$239,"INVESTIMENTO","")))</f>
        <v/>
      </c>
      <c r="S88" s="26"/>
    </row>
    <row r="89" spans="6:19" x14ac:dyDescent="0.25">
      <c r="F89" s="33" t="str">
        <f>IF(D89="","",IFERROR(VLOOKUP(D89,'Tabelas auxiliares'!$A$3:$B$61,2,FALSE),"DESCENTRALIZAÇÃO"))</f>
        <v/>
      </c>
      <c r="G89" s="33" t="str">
        <f>IFERROR(VLOOKUP($B89,'Tabelas auxiliares'!$A$65:$C$102,2,FALSE),"")</f>
        <v/>
      </c>
      <c r="H89" s="33" t="str">
        <f>IFERROR(VLOOKUP($B89,'Tabelas auxiliares'!$A$65:$C$102,3,FALSE),"")</f>
        <v/>
      </c>
      <c r="P89" s="33" t="str">
        <f t="shared" si="2"/>
        <v/>
      </c>
      <c r="Q89" s="33" t="str">
        <f>IFERROR(VLOOKUP(O89,'Tabelas auxiliares'!$A$227:$E$236,5,FALSE),"")</f>
        <v/>
      </c>
      <c r="R89" s="33" t="str">
        <f>IF(Q89&lt;&gt;"",Q89,IF(P89='Tabelas auxiliares'!$A$240,"CUSTEIO",IF(P89='Tabelas auxiliares'!$A$239,"INVESTIMENTO","")))</f>
        <v/>
      </c>
      <c r="S89" s="26"/>
    </row>
    <row r="90" spans="6:19" x14ac:dyDescent="0.25">
      <c r="F90" s="33" t="str">
        <f>IF(D90="","",IFERROR(VLOOKUP(D90,'Tabelas auxiliares'!$A$3:$B$61,2,FALSE),"DESCENTRALIZAÇÃO"))</f>
        <v/>
      </c>
      <c r="G90" s="33" t="str">
        <f>IFERROR(VLOOKUP($B90,'Tabelas auxiliares'!$A$65:$C$102,2,FALSE),"")</f>
        <v/>
      </c>
      <c r="H90" s="33" t="str">
        <f>IFERROR(VLOOKUP($B90,'Tabelas auxiliares'!$A$65:$C$102,3,FALSE),"")</f>
        <v/>
      </c>
      <c r="P90" s="33" t="str">
        <f t="shared" si="2"/>
        <v/>
      </c>
      <c r="Q90" s="33" t="str">
        <f>IFERROR(VLOOKUP(O90,'Tabelas auxiliares'!$A$227:$E$236,5,FALSE),"")</f>
        <v/>
      </c>
      <c r="R90" s="33" t="str">
        <f>IF(Q90&lt;&gt;"",Q90,IF(P90='Tabelas auxiliares'!$A$240,"CUSTEIO",IF(P90='Tabelas auxiliares'!$A$239,"INVESTIMENTO","")))</f>
        <v/>
      </c>
      <c r="S90" s="26"/>
    </row>
    <row r="91" spans="6:19" x14ac:dyDescent="0.25">
      <c r="F91" s="33" t="str">
        <f>IF(D91="","",IFERROR(VLOOKUP(D91,'Tabelas auxiliares'!$A$3:$B$61,2,FALSE),"DESCENTRALIZAÇÃO"))</f>
        <v/>
      </c>
      <c r="G91" s="33" t="str">
        <f>IFERROR(VLOOKUP($B91,'Tabelas auxiliares'!$A$65:$C$102,2,FALSE),"")</f>
        <v/>
      </c>
      <c r="H91" s="33" t="str">
        <f>IFERROR(VLOOKUP($B91,'Tabelas auxiliares'!$A$65:$C$102,3,FALSE),"")</f>
        <v/>
      </c>
      <c r="P91" s="33" t="str">
        <f t="shared" si="2"/>
        <v/>
      </c>
      <c r="Q91" s="33" t="str">
        <f>IFERROR(VLOOKUP(O91,'Tabelas auxiliares'!$A$227:$E$236,5,FALSE),"")</f>
        <v/>
      </c>
      <c r="R91" s="33" t="str">
        <f>IF(Q91&lt;&gt;"",Q91,IF(P91='Tabelas auxiliares'!$A$240,"CUSTEIO",IF(P91='Tabelas auxiliares'!$A$239,"INVESTIMENTO","")))</f>
        <v/>
      </c>
      <c r="S91" s="26"/>
    </row>
    <row r="92" spans="6:19" x14ac:dyDescent="0.25">
      <c r="F92" s="33" t="str">
        <f>IF(D92="","",IFERROR(VLOOKUP(D92,'Tabelas auxiliares'!$A$3:$B$61,2,FALSE),"DESCENTRALIZAÇÃO"))</f>
        <v/>
      </c>
      <c r="G92" s="33" t="str">
        <f>IFERROR(VLOOKUP($B92,'Tabelas auxiliares'!$A$65:$C$102,2,FALSE),"")</f>
        <v/>
      </c>
      <c r="H92" s="33" t="str">
        <f>IFERROR(VLOOKUP($B92,'Tabelas auxiliares'!$A$65:$C$102,3,FALSE),"")</f>
        <v/>
      </c>
      <c r="P92" s="33" t="str">
        <f t="shared" si="2"/>
        <v/>
      </c>
      <c r="Q92" s="33" t="str">
        <f>IFERROR(VLOOKUP(O92,'Tabelas auxiliares'!$A$227:$E$236,5,FALSE),"")</f>
        <v/>
      </c>
      <c r="R92" s="33" t="str">
        <f>IF(Q92&lt;&gt;"",Q92,IF(P92='Tabelas auxiliares'!$A$240,"CUSTEIO",IF(P92='Tabelas auxiliares'!$A$239,"INVESTIMENTO","")))</f>
        <v/>
      </c>
      <c r="S92" s="26"/>
    </row>
    <row r="93" spans="6:19" x14ac:dyDescent="0.25">
      <c r="F93" s="33" t="str">
        <f>IF(D93="","",IFERROR(VLOOKUP(D93,'Tabelas auxiliares'!$A$3:$B$61,2,FALSE),"DESCENTRALIZAÇÃO"))</f>
        <v/>
      </c>
      <c r="G93" s="33" t="str">
        <f>IFERROR(VLOOKUP($B93,'Tabelas auxiliares'!$A$65:$C$102,2,FALSE),"")</f>
        <v/>
      </c>
      <c r="H93" s="33" t="str">
        <f>IFERROR(VLOOKUP($B93,'Tabelas auxiliares'!$A$65:$C$102,3,FALSE),"")</f>
        <v/>
      </c>
      <c r="P93" s="33" t="str">
        <f t="shared" si="2"/>
        <v/>
      </c>
      <c r="Q93" s="33" t="str">
        <f>IFERROR(VLOOKUP(O93,'Tabelas auxiliares'!$A$227:$E$236,5,FALSE),"")</f>
        <v/>
      </c>
      <c r="R93" s="33" t="str">
        <f>IF(Q93&lt;&gt;"",Q93,IF(P93='Tabelas auxiliares'!$A$240,"CUSTEIO",IF(P93='Tabelas auxiliares'!$A$239,"INVESTIMENTO","")))</f>
        <v/>
      </c>
      <c r="S93" s="26"/>
    </row>
    <row r="94" spans="6:19" x14ac:dyDescent="0.25">
      <c r="F94" s="33" t="str">
        <f>IF(D94="","",IFERROR(VLOOKUP(D94,'Tabelas auxiliares'!$A$3:$B$61,2,FALSE),"DESCENTRALIZAÇÃO"))</f>
        <v/>
      </c>
      <c r="G94" s="33" t="str">
        <f>IFERROR(VLOOKUP($B94,'Tabelas auxiliares'!$A$65:$C$102,2,FALSE),"")</f>
        <v/>
      </c>
      <c r="H94" s="33" t="str">
        <f>IFERROR(VLOOKUP($B94,'Tabelas auxiliares'!$A$65:$C$102,3,FALSE),"")</f>
        <v/>
      </c>
      <c r="P94" s="33" t="str">
        <f t="shared" si="2"/>
        <v/>
      </c>
      <c r="Q94" s="33" t="str">
        <f>IFERROR(VLOOKUP(O94,'Tabelas auxiliares'!$A$227:$E$236,5,FALSE),"")</f>
        <v/>
      </c>
      <c r="R94" s="33" t="str">
        <f>IF(Q94&lt;&gt;"",Q94,IF(P94='Tabelas auxiliares'!$A$240,"CUSTEIO",IF(P94='Tabelas auxiliares'!$A$239,"INVESTIMENTO","")))</f>
        <v/>
      </c>
      <c r="S94" s="26"/>
    </row>
    <row r="95" spans="6:19" x14ac:dyDescent="0.25">
      <c r="F95" s="33" t="str">
        <f>IF(D95="","",IFERROR(VLOOKUP(D95,'Tabelas auxiliares'!$A$3:$B$61,2,FALSE),"DESCENTRALIZAÇÃO"))</f>
        <v/>
      </c>
      <c r="G95" s="33" t="str">
        <f>IFERROR(VLOOKUP($B95,'Tabelas auxiliares'!$A$65:$C$102,2,FALSE),"")</f>
        <v/>
      </c>
      <c r="H95" s="33" t="str">
        <f>IFERROR(VLOOKUP($B95,'Tabelas auxiliares'!$A$65:$C$102,3,FALSE),"")</f>
        <v/>
      </c>
      <c r="P95" s="33" t="str">
        <f t="shared" si="2"/>
        <v/>
      </c>
      <c r="Q95" s="33" t="str">
        <f>IFERROR(VLOOKUP(O95,'Tabelas auxiliares'!$A$227:$E$236,5,FALSE),"")</f>
        <v/>
      </c>
      <c r="R95" s="33" t="str">
        <f>IF(Q95&lt;&gt;"",Q95,IF(P95='Tabelas auxiliares'!$A$240,"CUSTEIO",IF(P95='Tabelas auxiliares'!$A$239,"INVESTIMENTO","")))</f>
        <v/>
      </c>
      <c r="S95" s="26"/>
    </row>
    <row r="96" spans="6:19" x14ac:dyDescent="0.25">
      <c r="F96" s="33" t="str">
        <f>IF(D96="","",IFERROR(VLOOKUP(D96,'Tabelas auxiliares'!$A$3:$B$61,2,FALSE),"DESCENTRALIZAÇÃO"))</f>
        <v/>
      </c>
      <c r="G96" s="33" t="str">
        <f>IFERROR(VLOOKUP($B96,'Tabelas auxiliares'!$A$65:$C$102,2,FALSE),"")</f>
        <v/>
      </c>
      <c r="H96" s="33" t="str">
        <f>IFERROR(VLOOKUP($B96,'Tabelas auxiliares'!$A$65:$C$102,3,FALSE),"")</f>
        <v/>
      </c>
      <c r="P96" s="33" t="str">
        <f t="shared" si="2"/>
        <v/>
      </c>
      <c r="Q96" s="33" t="str">
        <f>IFERROR(VLOOKUP(O96,'Tabelas auxiliares'!$A$227:$E$236,5,FALSE),"")</f>
        <v/>
      </c>
      <c r="R96" s="33" t="str">
        <f>IF(Q96&lt;&gt;"",Q96,IF(P96='Tabelas auxiliares'!$A$240,"CUSTEIO",IF(P96='Tabelas auxiliares'!$A$239,"INVESTIMENTO","")))</f>
        <v/>
      </c>
      <c r="S96" s="26"/>
    </row>
    <row r="97" spans="6:19" x14ac:dyDescent="0.25">
      <c r="F97" s="33" t="str">
        <f>IF(D97="","",IFERROR(VLOOKUP(D97,'Tabelas auxiliares'!$A$3:$B$61,2,FALSE),"DESCENTRALIZAÇÃO"))</f>
        <v/>
      </c>
      <c r="G97" s="33" t="str">
        <f>IFERROR(VLOOKUP($B97,'Tabelas auxiliares'!$A$65:$C$102,2,FALSE),"")</f>
        <v/>
      </c>
      <c r="H97" s="33" t="str">
        <f>IFERROR(VLOOKUP($B97,'Tabelas auxiliares'!$A$65:$C$102,3,FALSE),"")</f>
        <v/>
      </c>
      <c r="P97" s="33" t="str">
        <f t="shared" si="2"/>
        <v/>
      </c>
      <c r="Q97" s="33" t="str">
        <f>IFERROR(VLOOKUP(O97,'Tabelas auxiliares'!$A$227:$E$236,5,FALSE),"")</f>
        <v/>
      </c>
      <c r="R97" s="33" t="str">
        <f>IF(Q97&lt;&gt;"",Q97,IF(P97='Tabelas auxiliares'!$A$240,"CUSTEIO",IF(P97='Tabelas auxiliares'!$A$239,"INVESTIMENTO","")))</f>
        <v/>
      </c>
      <c r="S97" s="26"/>
    </row>
    <row r="98" spans="6:19" x14ac:dyDescent="0.25">
      <c r="F98" s="33" t="str">
        <f>IF(D98="","",IFERROR(VLOOKUP(D98,'Tabelas auxiliares'!$A$3:$B$61,2,FALSE),"DESCENTRALIZAÇÃO"))</f>
        <v/>
      </c>
      <c r="G98" s="33" t="str">
        <f>IFERROR(VLOOKUP($B98,'Tabelas auxiliares'!$A$65:$C$102,2,FALSE),"")</f>
        <v/>
      </c>
      <c r="H98" s="33" t="str">
        <f>IFERROR(VLOOKUP($B98,'Tabelas auxiliares'!$A$65:$C$102,3,FALSE),"")</f>
        <v/>
      </c>
      <c r="P98" s="33" t="str">
        <f t="shared" si="2"/>
        <v/>
      </c>
      <c r="Q98" s="33" t="str">
        <f>IFERROR(VLOOKUP(O98,'Tabelas auxiliares'!$A$227:$E$236,5,FALSE),"")</f>
        <v/>
      </c>
      <c r="R98" s="33" t="str">
        <f>IF(Q98&lt;&gt;"",Q98,IF(P98='Tabelas auxiliares'!$A$240,"CUSTEIO",IF(P98='Tabelas auxiliares'!$A$239,"INVESTIMENTO","")))</f>
        <v/>
      </c>
      <c r="S98" s="26"/>
    </row>
    <row r="99" spans="6:19" x14ac:dyDescent="0.25">
      <c r="F99" s="33" t="str">
        <f>IF(D99="","",IFERROR(VLOOKUP(D99,'Tabelas auxiliares'!$A$3:$B$61,2,FALSE),"DESCENTRALIZAÇÃO"))</f>
        <v/>
      </c>
      <c r="G99" s="33" t="str">
        <f>IFERROR(VLOOKUP($B99,'Tabelas auxiliares'!$A$65:$C$102,2,FALSE),"")</f>
        <v/>
      </c>
      <c r="H99" s="33" t="str">
        <f>IFERROR(VLOOKUP($B99,'Tabelas auxiliares'!$A$65:$C$102,3,FALSE),"")</f>
        <v/>
      </c>
      <c r="P99" s="33" t="str">
        <f t="shared" si="2"/>
        <v/>
      </c>
      <c r="Q99" s="33" t="str">
        <f>IFERROR(VLOOKUP(O99,'Tabelas auxiliares'!$A$227:$E$236,5,FALSE),"")</f>
        <v/>
      </c>
      <c r="R99" s="33" t="str">
        <f>IF(Q99&lt;&gt;"",Q99,IF(P99='Tabelas auxiliares'!$A$240,"CUSTEIO",IF(P99='Tabelas auxiliares'!$A$239,"INVESTIMENTO","")))</f>
        <v/>
      </c>
      <c r="S99" s="26"/>
    </row>
    <row r="100" spans="6:19" x14ac:dyDescent="0.25">
      <c r="F100" s="33" t="str">
        <f>IF(D100="","",IFERROR(VLOOKUP(D100,'Tabelas auxiliares'!$A$3:$B$61,2,FALSE),"DESCENTRALIZAÇÃO"))</f>
        <v/>
      </c>
      <c r="G100" s="33" t="str">
        <f>IFERROR(VLOOKUP($B100,'Tabelas auxiliares'!$A$65:$C$102,2,FALSE),"")</f>
        <v/>
      </c>
      <c r="H100" s="33" t="str">
        <f>IFERROR(VLOOKUP($B100,'Tabelas auxiliares'!$A$65:$C$102,3,FALSE),"")</f>
        <v/>
      </c>
      <c r="P100" s="33" t="str">
        <f t="shared" si="2"/>
        <v/>
      </c>
      <c r="Q100" s="33" t="str">
        <f>IFERROR(VLOOKUP(O100,'Tabelas auxiliares'!$A$227:$E$236,5,FALSE),"")</f>
        <v/>
      </c>
      <c r="R100" s="33" t="str">
        <f>IF(Q100&lt;&gt;"",Q100,IF(P100='Tabelas auxiliares'!$A$240,"CUSTEIO",IF(P100='Tabelas auxiliares'!$A$239,"INVESTIMENTO","")))</f>
        <v/>
      </c>
      <c r="S100" s="26"/>
    </row>
    <row r="101" spans="6:19" x14ac:dyDescent="0.25">
      <c r="F101" s="33" t="str">
        <f>IF(D101="","",IFERROR(VLOOKUP(D101,'Tabelas auxiliares'!$A$3:$B$61,2,FALSE),"DESCENTRALIZAÇÃO"))</f>
        <v/>
      </c>
      <c r="G101" s="33" t="str">
        <f>IFERROR(VLOOKUP($B101,'Tabelas auxiliares'!$A$65:$C$102,2,FALSE),"")</f>
        <v/>
      </c>
      <c r="H101" s="33" t="str">
        <f>IFERROR(VLOOKUP($B101,'Tabelas auxiliares'!$A$65:$C$102,3,FALSE),"")</f>
        <v/>
      </c>
      <c r="P101" s="33" t="str">
        <f t="shared" si="2"/>
        <v/>
      </c>
      <c r="Q101" s="33" t="str">
        <f>IFERROR(VLOOKUP(O101,'Tabelas auxiliares'!$A$227:$E$236,5,FALSE),"")</f>
        <v/>
      </c>
      <c r="R101" s="33" t="str">
        <f>IF(Q101&lt;&gt;"",Q101,IF(P101='Tabelas auxiliares'!$A$240,"CUSTEIO",IF(P101='Tabelas auxiliares'!$A$239,"INVESTIMENTO","")))</f>
        <v/>
      </c>
      <c r="S101" s="26"/>
    </row>
    <row r="102" spans="6:19" x14ac:dyDescent="0.25">
      <c r="F102" s="33" t="str">
        <f>IF(D102="","",IFERROR(VLOOKUP(D102,'Tabelas auxiliares'!$A$3:$B$61,2,FALSE),"DESCENTRALIZAÇÃO"))</f>
        <v/>
      </c>
      <c r="G102" s="33" t="str">
        <f>IFERROR(VLOOKUP($B102,'Tabelas auxiliares'!$A$65:$C$102,2,FALSE),"")</f>
        <v/>
      </c>
      <c r="H102" s="33" t="str">
        <f>IFERROR(VLOOKUP($B102,'Tabelas auxiliares'!$A$65:$C$102,3,FALSE),"")</f>
        <v/>
      </c>
      <c r="P102" s="33" t="str">
        <f t="shared" si="2"/>
        <v/>
      </c>
      <c r="Q102" s="33" t="str">
        <f>IFERROR(VLOOKUP(O102,'Tabelas auxiliares'!$A$227:$E$236,5,FALSE),"")</f>
        <v/>
      </c>
      <c r="R102" s="33" t="str">
        <f>IF(Q102&lt;&gt;"",Q102,IF(P102='Tabelas auxiliares'!$A$240,"CUSTEIO",IF(P102='Tabelas auxiliares'!$A$239,"INVESTIMENTO","")))</f>
        <v/>
      </c>
      <c r="S102" s="26"/>
    </row>
    <row r="103" spans="6:19" x14ac:dyDescent="0.25">
      <c r="F103" s="33" t="str">
        <f>IF(D103="","",IFERROR(VLOOKUP(D103,'Tabelas auxiliares'!$A$3:$B$61,2,FALSE),"DESCENTRALIZAÇÃO"))</f>
        <v/>
      </c>
      <c r="G103" s="33" t="str">
        <f>IFERROR(VLOOKUP($B103,'Tabelas auxiliares'!$A$65:$C$102,2,FALSE),"")</f>
        <v/>
      </c>
      <c r="H103" s="33" t="str">
        <f>IFERROR(VLOOKUP($B103,'Tabelas auxiliares'!$A$65:$C$102,3,FALSE),"")</f>
        <v/>
      </c>
      <c r="P103" s="33" t="str">
        <f t="shared" si="2"/>
        <v/>
      </c>
      <c r="Q103" s="33" t="str">
        <f>IFERROR(VLOOKUP(O103,'Tabelas auxiliares'!$A$227:$E$236,5,FALSE),"")</f>
        <v/>
      </c>
      <c r="R103" s="33" t="str">
        <f>IF(Q103&lt;&gt;"",Q103,IF(P103='Tabelas auxiliares'!$A$240,"CUSTEIO",IF(P103='Tabelas auxiliares'!$A$239,"INVESTIMENTO","")))</f>
        <v/>
      </c>
      <c r="S103" s="26"/>
    </row>
    <row r="104" spans="6:19" x14ac:dyDescent="0.25">
      <c r="F104" s="33" t="str">
        <f>IF(D104="","",IFERROR(VLOOKUP(D104,'Tabelas auxiliares'!$A$3:$B$61,2,FALSE),"DESCENTRALIZAÇÃO"))</f>
        <v/>
      </c>
      <c r="G104" s="33" t="str">
        <f>IFERROR(VLOOKUP($B104,'Tabelas auxiliares'!$A$65:$C$102,2,FALSE),"")</f>
        <v/>
      </c>
      <c r="H104" s="33" t="str">
        <f>IFERROR(VLOOKUP($B104,'Tabelas auxiliares'!$A$65:$C$102,3,FALSE),"")</f>
        <v/>
      </c>
      <c r="P104" s="33" t="str">
        <f t="shared" si="2"/>
        <v/>
      </c>
      <c r="Q104" s="33" t="str">
        <f>IFERROR(VLOOKUP(O104,'Tabelas auxiliares'!$A$227:$E$236,5,FALSE),"")</f>
        <v/>
      </c>
      <c r="R104" s="33" t="str">
        <f>IF(Q104&lt;&gt;"",Q104,IF(P104='Tabelas auxiliares'!$A$240,"CUSTEIO",IF(P104='Tabelas auxiliares'!$A$239,"INVESTIMENTO","")))</f>
        <v/>
      </c>
    </row>
    <row r="105" spans="6:19" x14ac:dyDescent="0.25">
      <c r="F105" s="33" t="str">
        <f>IF(D105="","",IFERROR(VLOOKUP(D105,'Tabelas auxiliares'!$A$3:$B$61,2,FALSE),"DESCENTRALIZAÇÃO"))</f>
        <v/>
      </c>
      <c r="G105" s="33" t="str">
        <f>IFERROR(VLOOKUP($B105,'Tabelas auxiliares'!$A$65:$C$102,2,FALSE),"")</f>
        <v/>
      </c>
      <c r="H105" s="33" t="str">
        <f>IFERROR(VLOOKUP($B105,'Tabelas auxiliares'!$A$65:$C$102,3,FALSE),"")</f>
        <v/>
      </c>
      <c r="P105" s="33" t="str">
        <f t="shared" si="2"/>
        <v/>
      </c>
      <c r="Q105" s="33" t="str">
        <f>IFERROR(VLOOKUP(O105,'Tabelas auxiliares'!$A$227:$E$236,5,FALSE),"")</f>
        <v/>
      </c>
      <c r="R105" s="33" t="str">
        <f>IF(Q105&lt;&gt;"",Q105,IF(P105='Tabelas auxiliares'!$A$240,"CUSTEIO",IF(P105='Tabelas auxiliares'!$A$239,"INVESTIMENTO","")))</f>
        <v/>
      </c>
    </row>
    <row r="106" spans="6:19" x14ac:dyDescent="0.25">
      <c r="F106" s="33" t="str">
        <f>IF(D106="","",IFERROR(VLOOKUP(D106,'Tabelas auxiliares'!$A$3:$B$61,2,FALSE),"DESCENTRALIZAÇÃO"))</f>
        <v/>
      </c>
      <c r="G106" s="33" t="str">
        <f>IFERROR(VLOOKUP($B106,'Tabelas auxiliares'!$A$65:$C$102,2,FALSE),"")</f>
        <v/>
      </c>
      <c r="H106" s="33" t="str">
        <f>IFERROR(VLOOKUP($B106,'Tabelas auxiliares'!$A$65:$C$102,3,FALSE),"")</f>
        <v/>
      </c>
      <c r="P106" s="33" t="str">
        <f t="shared" si="2"/>
        <v/>
      </c>
      <c r="Q106" s="33" t="str">
        <f>IFERROR(VLOOKUP(O106,'Tabelas auxiliares'!$A$227:$E$236,5,FALSE),"")</f>
        <v/>
      </c>
      <c r="R106" s="33" t="str">
        <f>IF(Q106&lt;&gt;"",Q106,IF(P106='Tabelas auxiliares'!$A$240,"CUSTEIO",IF(P106='Tabelas auxiliares'!$A$239,"INVESTIMENTO","")))</f>
        <v/>
      </c>
    </row>
    <row r="107" spans="6:19" x14ac:dyDescent="0.25">
      <c r="F107" s="33" t="str">
        <f>IF(D107="","",IFERROR(VLOOKUP(D107,'Tabelas auxiliares'!$A$3:$B$61,2,FALSE),"DESCENTRALIZAÇÃO"))</f>
        <v/>
      </c>
      <c r="G107" s="33" t="str">
        <f>IFERROR(VLOOKUP($B107,'Tabelas auxiliares'!$A$65:$C$102,2,FALSE),"")</f>
        <v/>
      </c>
      <c r="H107" s="33" t="str">
        <f>IFERROR(VLOOKUP($B107,'Tabelas auxiliares'!$A$65:$C$102,3,FALSE),"")</f>
        <v/>
      </c>
      <c r="P107" s="33" t="str">
        <f t="shared" si="2"/>
        <v/>
      </c>
      <c r="Q107" s="33" t="str">
        <f>IFERROR(VLOOKUP(O107,'Tabelas auxiliares'!$A$227:$E$236,5,FALSE),"")</f>
        <v/>
      </c>
      <c r="R107" s="33" t="str">
        <f>IF(Q107&lt;&gt;"",Q107,IF(P107='Tabelas auxiliares'!$A$240,"CUSTEIO",IF(P107='Tabelas auxiliares'!$A$239,"INVESTIMENTO","")))</f>
        <v/>
      </c>
    </row>
    <row r="108" spans="6:19" x14ac:dyDescent="0.25">
      <c r="F108" s="33" t="str">
        <f>IF(D108="","",IFERROR(VLOOKUP(D108,'Tabelas auxiliares'!$A$3:$B$61,2,FALSE),"DESCENTRALIZAÇÃO"))</f>
        <v/>
      </c>
      <c r="G108" s="33" t="str">
        <f>IFERROR(VLOOKUP($B108,'Tabelas auxiliares'!$A$65:$C$102,2,FALSE),"")</f>
        <v/>
      </c>
      <c r="H108" s="33" t="str">
        <f>IFERROR(VLOOKUP($B108,'Tabelas auxiliares'!$A$65:$C$102,3,FALSE),"")</f>
        <v/>
      </c>
      <c r="P108" s="33" t="str">
        <f t="shared" si="2"/>
        <v/>
      </c>
      <c r="Q108" s="33" t="str">
        <f>IFERROR(VLOOKUP(O108,'Tabelas auxiliares'!$A$227:$E$236,5,FALSE),"")</f>
        <v/>
      </c>
      <c r="R108" s="33" t="str">
        <f>IF(Q108&lt;&gt;"",Q108,IF(P108='Tabelas auxiliares'!$A$240,"CUSTEIO",IF(P108='Tabelas auxiliares'!$A$239,"INVESTIMENTO","")))</f>
        <v/>
      </c>
    </row>
    <row r="109" spans="6:19" x14ac:dyDescent="0.25">
      <c r="F109" s="33" t="str">
        <f>IF(D109="","",IFERROR(VLOOKUP(D109,'Tabelas auxiliares'!$A$3:$B$61,2,FALSE),"DESCENTRALIZAÇÃO"))</f>
        <v/>
      </c>
      <c r="G109" s="33" t="str">
        <f>IFERROR(VLOOKUP($B109,'Tabelas auxiliares'!$A$65:$C$102,2,FALSE),"")</f>
        <v/>
      </c>
      <c r="H109" s="33" t="str">
        <f>IFERROR(VLOOKUP($B109,'Tabelas auxiliares'!$A$65:$C$102,3,FALSE),"")</f>
        <v/>
      </c>
      <c r="P109" s="33" t="str">
        <f t="shared" si="2"/>
        <v/>
      </c>
      <c r="Q109" s="33" t="str">
        <f>IFERROR(VLOOKUP(O109,'Tabelas auxiliares'!$A$227:$E$236,5,FALSE),"")</f>
        <v/>
      </c>
      <c r="R109" s="33" t="str">
        <f>IF(Q109&lt;&gt;"",Q109,IF(P109='Tabelas auxiliares'!$A$240,"CUSTEIO",IF(P109='Tabelas auxiliares'!$A$239,"INVESTIMENTO","")))</f>
        <v/>
      </c>
    </row>
    <row r="110" spans="6:19" x14ac:dyDescent="0.25">
      <c r="F110" s="33" t="str">
        <f>IF(D110="","",IFERROR(VLOOKUP(D110,'Tabelas auxiliares'!$A$3:$B$61,2,FALSE),"DESCENTRALIZAÇÃO"))</f>
        <v/>
      </c>
      <c r="G110" s="33" t="str">
        <f>IFERROR(VLOOKUP($B110,'Tabelas auxiliares'!$A$65:$C$102,2,FALSE),"")</f>
        <v/>
      </c>
      <c r="H110" s="33" t="str">
        <f>IFERROR(VLOOKUP($B110,'Tabelas auxiliares'!$A$65:$C$102,3,FALSE),"")</f>
        <v/>
      </c>
      <c r="P110" s="33" t="str">
        <f t="shared" si="2"/>
        <v/>
      </c>
      <c r="Q110" s="33" t="str">
        <f>IFERROR(VLOOKUP(O110,'Tabelas auxiliares'!$A$227:$E$236,5,FALSE),"")</f>
        <v/>
      </c>
      <c r="R110" s="33" t="str">
        <f>IF(Q110&lt;&gt;"",Q110,IF(P110='Tabelas auxiliares'!$A$240,"CUSTEIO",IF(P110='Tabelas auxiliares'!$A$239,"INVESTIMENTO","")))</f>
        <v/>
      </c>
    </row>
    <row r="111" spans="6:19" x14ac:dyDescent="0.25">
      <c r="F111" s="33" t="str">
        <f>IF(D111="","",IFERROR(VLOOKUP(D111,'Tabelas auxiliares'!$A$3:$B$61,2,FALSE),"DESCENTRALIZAÇÃO"))</f>
        <v/>
      </c>
      <c r="G111" s="33" t="str">
        <f>IFERROR(VLOOKUP($B111,'Tabelas auxiliares'!$A$65:$C$102,2,FALSE),"")</f>
        <v/>
      </c>
      <c r="H111" s="33" t="str">
        <f>IFERROR(VLOOKUP($B111,'Tabelas auxiliares'!$A$65:$C$102,3,FALSE),"")</f>
        <v/>
      </c>
      <c r="P111" s="33" t="str">
        <f t="shared" si="2"/>
        <v/>
      </c>
      <c r="Q111" s="33" t="str">
        <f>IFERROR(VLOOKUP(O111,'Tabelas auxiliares'!$A$227:$E$236,5,FALSE),"")</f>
        <v/>
      </c>
      <c r="R111" s="33" t="str">
        <f>IF(Q111&lt;&gt;"",Q111,IF(P111='Tabelas auxiliares'!$A$240,"CUSTEIO",IF(P111='Tabelas auxiliares'!$A$239,"INVESTIMENTO","")))</f>
        <v/>
      </c>
    </row>
    <row r="112" spans="6:19" x14ac:dyDescent="0.25">
      <c r="F112" s="33" t="str">
        <f>IF(D112="","",IFERROR(VLOOKUP(D112,'Tabelas auxiliares'!$A$3:$B$61,2,FALSE),"DESCENTRALIZAÇÃO"))</f>
        <v/>
      </c>
      <c r="G112" s="33" t="str">
        <f>IFERROR(VLOOKUP($B112,'Tabelas auxiliares'!$A$65:$C$102,2,FALSE),"")</f>
        <v/>
      </c>
      <c r="H112" s="33" t="str">
        <f>IFERROR(VLOOKUP($B112,'Tabelas auxiliares'!$A$65:$C$102,3,FALSE),"")</f>
        <v/>
      </c>
      <c r="P112" s="33" t="str">
        <f t="shared" si="2"/>
        <v/>
      </c>
      <c r="Q112" s="33" t="str">
        <f>IFERROR(VLOOKUP(O112,'Tabelas auxiliares'!$A$227:$E$236,5,FALSE),"")</f>
        <v/>
      </c>
      <c r="R112" s="33" t="str">
        <f>IF(Q112&lt;&gt;"",Q112,IF(P112='Tabelas auxiliares'!$A$240,"CUSTEIO",IF(P112='Tabelas auxiliares'!$A$239,"INVESTIMENTO","")))</f>
        <v/>
      </c>
    </row>
    <row r="113" spans="6:18" x14ac:dyDescent="0.25">
      <c r="F113" s="33" t="str">
        <f>IF(D113="","",IFERROR(VLOOKUP(D113,'Tabelas auxiliares'!$A$3:$B$61,2,FALSE),"DESCENTRALIZAÇÃO"))</f>
        <v/>
      </c>
      <c r="G113" s="33" t="str">
        <f>IFERROR(VLOOKUP($B113,'Tabelas auxiliares'!$A$65:$C$102,2,FALSE),"")</f>
        <v/>
      </c>
      <c r="H113" s="33" t="str">
        <f>IFERROR(VLOOKUP($B113,'Tabelas auxiliares'!$A$65:$C$102,3,FALSE),"")</f>
        <v/>
      </c>
      <c r="P113" s="33" t="str">
        <f t="shared" si="2"/>
        <v/>
      </c>
      <c r="Q113" s="33" t="str">
        <f>IFERROR(VLOOKUP(O113,'Tabelas auxiliares'!$A$227:$E$236,5,FALSE),"")</f>
        <v/>
      </c>
      <c r="R113" s="33" t="str">
        <f>IF(Q113&lt;&gt;"",Q113,IF(P113='Tabelas auxiliares'!$A$240,"CUSTEIO",IF(P113='Tabelas auxiliares'!$A$239,"INVESTIMENTO","")))</f>
        <v/>
      </c>
    </row>
    <row r="114" spans="6:18" x14ac:dyDescent="0.25">
      <c r="F114" s="33" t="str">
        <f>IF(D114="","",IFERROR(VLOOKUP(D114,'Tabelas auxiliares'!$A$3:$B$61,2,FALSE),"DESCENTRALIZAÇÃO"))</f>
        <v/>
      </c>
      <c r="G114" s="33" t="str">
        <f>IFERROR(VLOOKUP($B114,'Tabelas auxiliares'!$A$65:$C$102,2,FALSE),"")</f>
        <v/>
      </c>
      <c r="H114" s="33" t="str">
        <f>IFERROR(VLOOKUP($B114,'Tabelas auxiliares'!$A$65:$C$102,3,FALSE),"")</f>
        <v/>
      </c>
      <c r="P114" s="33" t="str">
        <f t="shared" si="2"/>
        <v/>
      </c>
      <c r="Q114" s="33" t="str">
        <f>IFERROR(VLOOKUP(O114,'Tabelas auxiliares'!$A$227:$E$236,5,FALSE),"")</f>
        <v/>
      </c>
      <c r="R114" s="33" t="str">
        <f>IF(Q114&lt;&gt;"",Q114,IF(P114='Tabelas auxiliares'!$A$240,"CUSTEIO",IF(P114='Tabelas auxiliares'!$A$239,"INVESTIMENTO","")))</f>
        <v/>
      </c>
    </row>
    <row r="115" spans="6:18" x14ac:dyDescent="0.25">
      <c r="F115" s="33" t="str">
        <f>IF(D115="","",IFERROR(VLOOKUP(D115,'Tabelas auxiliares'!$A$3:$B$61,2,FALSE),"DESCENTRALIZAÇÃO"))</f>
        <v/>
      </c>
      <c r="G115" s="33" t="str">
        <f>IFERROR(VLOOKUP($B115,'Tabelas auxiliares'!$A$65:$C$102,2,FALSE),"")</f>
        <v/>
      </c>
      <c r="H115" s="33" t="str">
        <f>IFERROR(VLOOKUP($B115,'Tabelas auxiliares'!$A$65:$C$102,3,FALSE),"")</f>
        <v/>
      </c>
      <c r="P115" s="33" t="str">
        <f t="shared" si="2"/>
        <v/>
      </c>
      <c r="Q115" s="33" t="str">
        <f>IFERROR(VLOOKUP(O115,'Tabelas auxiliares'!$A$227:$E$236,5,FALSE),"")</f>
        <v/>
      </c>
      <c r="R115" s="33" t="str">
        <f>IF(Q115&lt;&gt;"",Q115,IF(P115='Tabelas auxiliares'!$A$240,"CUSTEIO",IF(P115='Tabelas auxiliares'!$A$239,"INVESTIMENTO","")))</f>
        <v/>
      </c>
    </row>
    <row r="116" spans="6:18" x14ac:dyDescent="0.25">
      <c r="F116" s="33" t="str">
        <f>IF(D116="","",IFERROR(VLOOKUP(D116,'Tabelas auxiliares'!$A$3:$B$61,2,FALSE),"DESCENTRALIZAÇÃO"))</f>
        <v/>
      </c>
      <c r="G116" s="33" t="str">
        <f>IFERROR(VLOOKUP($B116,'Tabelas auxiliares'!$A$65:$C$102,2,FALSE),"")</f>
        <v/>
      </c>
      <c r="H116" s="33" t="str">
        <f>IFERROR(VLOOKUP($B116,'Tabelas auxiliares'!$A$65:$C$102,3,FALSE),"")</f>
        <v/>
      </c>
      <c r="P116" s="33" t="str">
        <f t="shared" si="2"/>
        <v/>
      </c>
      <c r="Q116" s="33" t="str">
        <f>IFERROR(VLOOKUP(O116,'Tabelas auxiliares'!$A$227:$E$236,5,FALSE),"")</f>
        <v/>
      </c>
      <c r="R116" s="33" t="str">
        <f>IF(Q116&lt;&gt;"",Q116,IF(P116='Tabelas auxiliares'!$A$240,"CUSTEIO",IF(P116='Tabelas auxiliares'!$A$239,"INVESTIMENTO","")))</f>
        <v/>
      </c>
    </row>
    <row r="117" spans="6:18" x14ac:dyDescent="0.25">
      <c r="F117" s="33" t="str">
        <f>IF(D117="","",IFERROR(VLOOKUP(D117,'Tabelas auxiliares'!$A$3:$B$61,2,FALSE),"DESCENTRALIZAÇÃO"))</f>
        <v/>
      </c>
      <c r="G117" s="33" t="str">
        <f>IFERROR(VLOOKUP($B117,'Tabelas auxiliares'!$A$65:$C$102,2,FALSE),"")</f>
        <v/>
      </c>
      <c r="H117" s="33" t="str">
        <f>IFERROR(VLOOKUP($B117,'Tabelas auxiliares'!$A$65:$C$102,3,FALSE),"")</f>
        <v/>
      </c>
      <c r="P117" s="33" t="str">
        <f t="shared" si="2"/>
        <v/>
      </c>
      <c r="Q117" s="33" t="str">
        <f>IFERROR(VLOOKUP(O117,'Tabelas auxiliares'!$A$227:$E$236,5,FALSE),"")</f>
        <v/>
      </c>
      <c r="R117" s="33" t="str">
        <f>IF(Q117&lt;&gt;"",Q117,IF(P117='Tabelas auxiliares'!$A$240,"CUSTEIO",IF(P117='Tabelas auxiliares'!$A$239,"INVESTIMENTO","")))</f>
        <v/>
      </c>
    </row>
    <row r="118" spans="6:18" x14ac:dyDescent="0.25">
      <c r="F118" s="33" t="str">
        <f>IF(D118="","",IFERROR(VLOOKUP(D118,'Tabelas auxiliares'!$A$3:$B$61,2,FALSE),"DESCENTRALIZAÇÃO"))</f>
        <v/>
      </c>
      <c r="G118" s="33" t="str">
        <f>IFERROR(VLOOKUP($B118,'Tabelas auxiliares'!$A$65:$C$102,2,FALSE),"")</f>
        <v/>
      </c>
      <c r="H118" s="33" t="str">
        <f>IFERROR(VLOOKUP($B118,'Tabelas auxiliares'!$A$65:$C$102,3,FALSE),"")</f>
        <v/>
      </c>
      <c r="P118" s="33" t="str">
        <f t="shared" si="2"/>
        <v/>
      </c>
      <c r="Q118" s="33" t="str">
        <f>IFERROR(VLOOKUP(O118,'Tabelas auxiliares'!$A$227:$E$236,5,FALSE),"")</f>
        <v/>
      </c>
      <c r="R118" s="33" t="str">
        <f>IF(Q118&lt;&gt;"",Q118,IF(P118='Tabelas auxiliares'!$A$240,"CUSTEIO",IF(P118='Tabelas auxiliares'!$A$239,"INVESTIMENTO","")))</f>
        <v/>
      </c>
    </row>
    <row r="119" spans="6:18" x14ac:dyDescent="0.25">
      <c r="F119" s="33" t="str">
        <f>IF(D119="","",IFERROR(VLOOKUP(D119,'Tabelas auxiliares'!$A$3:$B$61,2,FALSE),"DESCENTRALIZAÇÃO"))</f>
        <v/>
      </c>
      <c r="G119" s="33" t="str">
        <f>IFERROR(VLOOKUP($B119,'Tabelas auxiliares'!$A$65:$C$102,2,FALSE),"")</f>
        <v/>
      </c>
      <c r="H119" s="33" t="str">
        <f>IFERROR(VLOOKUP($B119,'Tabelas auxiliares'!$A$65:$C$102,3,FALSE),"")</f>
        <v/>
      </c>
      <c r="P119" s="33" t="str">
        <f t="shared" si="2"/>
        <v/>
      </c>
      <c r="Q119" s="33" t="str">
        <f>IFERROR(VLOOKUP(O119,'Tabelas auxiliares'!$A$227:$E$236,5,FALSE),"")</f>
        <v/>
      </c>
      <c r="R119" s="33" t="str">
        <f>IF(Q119&lt;&gt;"",Q119,IF(P119='Tabelas auxiliares'!$A$240,"CUSTEIO",IF(P119='Tabelas auxiliares'!$A$239,"INVESTIMENTO","")))</f>
        <v/>
      </c>
    </row>
    <row r="120" spans="6:18" x14ac:dyDescent="0.25">
      <c r="F120" s="33" t="str">
        <f>IF(D120="","",IFERROR(VLOOKUP(D120,'Tabelas auxiliares'!$A$3:$B$61,2,FALSE),"DESCENTRALIZAÇÃO"))</f>
        <v/>
      </c>
      <c r="G120" s="33" t="str">
        <f>IFERROR(VLOOKUP($B120,'Tabelas auxiliares'!$A$65:$C$102,2,FALSE),"")</f>
        <v/>
      </c>
      <c r="H120" s="33" t="str">
        <f>IFERROR(VLOOKUP($B120,'Tabelas auxiliares'!$A$65:$C$102,3,FALSE),"")</f>
        <v/>
      </c>
      <c r="P120" s="33" t="str">
        <f t="shared" si="2"/>
        <v/>
      </c>
      <c r="Q120" s="33" t="str">
        <f>IFERROR(VLOOKUP(O120,'Tabelas auxiliares'!$A$227:$E$236,5,FALSE),"")</f>
        <v/>
      </c>
      <c r="R120" s="33" t="str">
        <f>IF(Q120&lt;&gt;"",Q120,IF(P120='Tabelas auxiliares'!$A$240,"CUSTEIO",IF(P120='Tabelas auxiliares'!$A$239,"INVESTIMENTO","")))</f>
        <v/>
      </c>
    </row>
    <row r="121" spans="6:18" x14ac:dyDescent="0.25">
      <c r="F121" s="33" t="str">
        <f>IF(D121="","",IFERROR(VLOOKUP(D121,'Tabelas auxiliares'!$A$3:$B$61,2,FALSE),"DESCENTRALIZAÇÃO"))</f>
        <v/>
      </c>
      <c r="G121" s="33" t="str">
        <f>IFERROR(VLOOKUP($B121,'Tabelas auxiliares'!$A$65:$C$102,2,FALSE),"")</f>
        <v/>
      </c>
      <c r="H121" s="33" t="str">
        <f>IFERROR(VLOOKUP($B121,'Tabelas auxiliares'!$A$65:$C$102,3,FALSE),"")</f>
        <v/>
      </c>
      <c r="P121" s="33" t="str">
        <f t="shared" si="2"/>
        <v/>
      </c>
      <c r="Q121" s="33" t="str">
        <f>IFERROR(VLOOKUP(O121,'Tabelas auxiliares'!$A$227:$E$236,5,FALSE),"")</f>
        <v/>
      </c>
      <c r="R121" s="33" t="str">
        <f>IF(Q121&lt;&gt;"",Q121,IF(P121='Tabelas auxiliares'!$A$240,"CUSTEIO",IF(P121='Tabelas auxiliares'!$A$239,"INVESTIMENTO","")))</f>
        <v/>
      </c>
    </row>
    <row r="122" spans="6:18" x14ac:dyDescent="0.25">
      <c r="F122" s="33" t="str">
        <f>IF(D122="","",IFERROR(VLOOKUP(D122,'Tabelas auxiliares'!$A$3:$B$61,2,FALSE),"DESCENTRALIZAÇÃO"))</f>
        <v/>
      </c>
      <c r="G122" s="33" t="str">
        <f>IFERROR(VLOOKUP($B122,'Tabelas auxiliares'!$A$65:$C$102,2,FALSE),"")</f>
        <v/>
      </c>
      <c r="H122" s="33" t="str">
        <f>IFERROR(VLOOKUP($B122,'Tabelas auxiliares'!$A$65:$C$102,3,FALSE),"")</f>
        <v/>
      </c>
      <c r="P122" s="33" t="str">
        <f t="shared" si="2"/>
        <v/>
      </c>
      <c r="Q122" s="33" t="str">
        <f>IFERROR(VLOOKUP(O122,'Tabelas auxiliares'!$A$227:$E$236,5,FALSE),"")</f>
        <v/>
      </c>
      <c r="R122" s="33" t="str">
        <f>IF(Q122&lt;&gt;"",Q122,IF(P122='Tabelas auxiliares'!$A$240,"CUSTEIO",IF(P122='Tabelas auxiliares'!$A$239,"INVESTIMENTO","")))</f>
        <v/>
      </c>
    </row>
    <row r="123" spans="6:18" x14ac:dyDescent="0.25">
      <c r="F123" s="33" t="str">
        <f>IF(D123="","",IFERROR(VLOOKUP(D123,'Tabelas auxiliares'!$A$3:$B$61,2,FALSE),"DESCENTRALIZAÇÃO"))</f>
        <v/>
      </c>
      <c r="G123" s="33" t="str">
        <f>IFERROR(VLOOKUP($B123,'Tabelas auxiliares'!$A$65:$C$102,2,FALSE),"")</f>
        <v/>
      </c>
      <c r="H123" s="33" t="str">
        <f>IFERROR(VLOOKUP($B123,'Tabelas auxiliares'!$A$65:$C$102,3,FALSE),"")</f>
        <v/>
      </c>
      <c r="P123" s="33" t="str">
        <f t="shared" si="2"/>
        <v/>
      </c>
      <c r="Q123" s="33" t="str">
        <f>IFERROR(VLOOKUP(O123,'Tabelas auxiliares'!$A$227:$E$236,5,FALSE),"")</f>
        <v/>
      </c>
      <c r="R123" s="33" t="str">
        <f>IF(Q123&lt;&gt;"",Q123,IF(P123='Tabelas auxiliares'!$A$240,"CUSTEIO",IF(P123='Tabelas auxiliares'!$A$239,"INVESTIMENTO","")))</f>
        <v/>
      </c>
    </row>
    <row r="124" spans="6:18" x14ac:dyDescent="0.25">
      <c r="F124" s="33" t="str">
        <f>IF(D124="","",IFERROR(VLOOKUP(D124,'Tabelas auxiliares'!$A$3:$B$61,2,FALSE),"DESCENTRALIZAÇÃO"))</f>
        <v/>
      </c>
      <c r="G124" s="33" t="str">
        <f>IFERROR(VLOOKUP($B124,'Tabelas auxiliares'!$A$65:$C$102,2,FALSE),"")</f>
        <v/>
      </c>
      <c r="H124" s="33" t="str">
        <f>IFERROR(VLOOKUP($B124,'Tabelas auxiliares'!$A$65:$C$102,3,FALSE),"")</f>
        <v/>
      </c>
      <c r="P124" s="33" t="str">
        <f t="shared" si="2"/>
        <v/>
      </c>
      <c r="Q124" s="33" t="str">
        <f>IFERROR(VLOOKUP(O124,'Tabelas auxiliares'!$A$227:$E$236,5,FALSE),"")</f>
        <v/>
      </c>
      <c r="R124" s="33" t="str">
        <f>IF(Q124&lt;&gt;"",Q124,IF(P124='Tabelas auxiliares'!$A$240,"CUSTEIO",IF(P124='Tabelas auxiliares'!$A$239,"INVESTIMENTO","")))</f>
        <v/>
      </c>
    </row>
    <row r="125" spans="6:18" x14ac:dyDescent="0.25">
      <c r="F125" s="33" t="str">
        <f>IF(D125="","",IFERROR(VLOOKUP(D125,'Tabelas auxiliares'!$A$3:$B$61,2,FALSE),"DESCENTRALIZAÇÃO"))</f>
        <v/>
      </c>
      <c r="G125" s="33" t="str">
        <f>IFERROR(VLOOKUP($B125,'Tabelas auxiliares'!$A$65:$C$102,2,FALSE),"")</f>
        <v/>
      </c>
      <c r="H125" s="33" t="str">
        <f>IFERROR(VLOOKUP($B125,'Tabelas auxiliares'!$A$65:$C$102,3,FALSE),"")</f>
        <v/>
      </c>
      <c r="P125" s="33" t="str">
        <f t="shared" si="2"/>
        <v/>
      </c>
      <c r="Q125" s="33" t="str">
        <f>IFERROR(VLOOKUP(O125,'Tabelas auxiliares'!$A$227:$E$236,5,FALSE),"")</f>
        <v/>
      </c>
      <c r="R125" s="33" t="str">
        <f>IF(Q125&lt;&gt;"",Q125,IF(P125='Tabelas auxiliares'!$A$240,"CUSTEIO",IF(P125='Tabelas auxiliares'!$A$239,"INVESTIMENTO","")))</f>
        <v/>
      </c>
    </row>
    <row r="126" spans="6:18" x14ac:dyDescent="0.25">
      <c r="F126" s="33" t="str">
        <f>IF(D126="","",IFERROR(VLOOKUP(D126,'Tabelas auxiliares'!$A$3:$B$61,2,FALSE),"DESCENTRALIZAÇÃO"))</f>
        <v/>
      </c>
      <c r="G126" s="33" t="str">
        <f>IFERROR(VLOOKUP($B126,'Tabelas auxiliares'!$A$65:$C$102,2,FALSE),"")</f>
        <v/>
      </c>
      <c r="H126" s="33" t="str">
        <f>IFERROR(VLOOKUP($B126,'Tabelas auxiliares'!$A$65:$C$102,3,FALSE),"")</f>
        <v/>
      </c>
      <c r="P126" s="33" t="str">
        <f t="shared" si="2"/>
        <v/>
      </c>
      <c r="Q126" s="33" t="str">
        <f>IFERROR(VLOOKUP(O126,'Tabelas auxiliares'!$A$227:$E$236,5,FALSE),"")</f>
        <v/>
      </c>
      <c r="R126" s="33" t="str">
        <f>IF(Q126&lt;&gt;"",Q126,IF(P126='Tabelas auxiliares'!$A$240,"CUSTEIO",IF(P126='Tabelas auxiliares'!$A$239,"INVESTIMENTO","")))</f>
        <v/>
      </c>
    </row>
    <row r="127" spans="6:18" x14ac:dyDescent="0.25">
      <c r="F127" s="33" t="str">
        <f>IF(D127="","",IFERROR(VLOOKUP(D127,'Tabelas auxiliares'!$A$3:$B$61,2,FALSE),"DESCENTRALIZAÇÃO"))</f>
        <v/>
      </c>
      <c r="G127" s="33" t="str">
        <f>IFERROR(VLOOKUP($B127,'Tabelas auxiliares'!$A$65:$C$102,2,FALSE),"")</f>
        <v/>
      </c>
      <c r="H127" s="33" t="str">
        <f>IFERROR(VLOOKUP($B127,'Tabelas auxiliares'!$A$65:$C$102,3,FALSE),"")</f>
        <v/>
      </c>
      <c r="P127" s="33" t="str">
        <f t="shared" si="2"/>
        <v/>
      </c>
      <c r="Q127" s="33" t="str">
        <f>IFERROR(VLOOKUP(O127,'Tabelas auxiliares'!$A$227:$E$236,5,FALSE),"")</f>
        <v/>
      </c>
      <c r="R127" s="33" t="str">
        <f>IF(Q127&lt;&gt;"",Q127,IF(P127='Tabelas auxiliares'!$A$240,"CUSTEIO",IF(P127='Tabelas auxiliares'!$A$239,"INVESTIMENTO","")))</f>
        <v/>
      </c>
    </row>
    <row r="128" spans="6:18" x14ac:dyDescent="0.25">
      <c r="F128" s="33" t="str">
        <f>IF(D128="","",IFERROR(VLOOKUP(D128,'Tabelas auxiliares'!$A$3:$B$61,2,FALSE),"DESCENTRALIZAÇÃO"))</f>
        <v/>
      </c>
      <c r="G128" s="33" t="str">
        <f>IFERROR(VLOOKUP($B128,'Tabelas auxiliares'!$A$65:$C$102,2,FALSE),"")</f>
        <v/>
      </c>
      <c r="H128" s="33" t="str">
        <f>IFERROR(VLOOKUP($B128,'Tabelas auxiliares'!$A$65:$C$102,3,FALSE),"")</f>
        <v/>
      </c>
      <c r="P128" s="33" t="str">
        <f t="shared" si="2"/>
        <v/>
      </c>
      <c r="Q128" s="33" t="str">
        <f>IFERROR(VLOOKUP(O128,'Tabelas auxiliares'!$A$227:$E$236,5,FALSE),"")</f>
        <v/>
      </c>
      <c r="R128" s="33" t="str">
        <f>IF(Q128&lt;&gt;"",Q128,IF(P128='Tabelas auxiliares'!$A$240,"CUSTEIO",IF(P128='Tabelas auxiliares'!$A$239,"INVESTIMENTO","")))</f>
        <v/>
      </c>
    </row>
    <row r="129" spans="6:18" x14ac:dyDescent="0.25">
      <c r="F129" s="33" t="str">
        <f>IF(D129="","",IFERROR(VLOOKUP(D129,'Tabelas auxiliares'!$A$3:$B$61,2,FALSE),"DESCENTRALIZAÇÃO"))</f>
        <v/>
      </c>
      <c r="G129" s="33" t="str">
        <f>IFERROR(VLOOKUP($B129,'Tabelas auxiliares'!$A$65:$C$102,2,FALSE),"")</f>
        <v/>
      </c>
      <c r="H129" s="33" t="str">
        <f>IFERROR(VLOOKUP($B129,'Tabelas auxiliares'!$A$65:$C$102,3,FALSE),"")</f>
        <v/>
      </c>
      <c r="P129" s="33" t="str">
        <f t="shared" si="2"/>
        <v/>
      </c>
      <c r="Q129" s="33" t="str">
        <f>IFERROR(VLOOKUP(O129,'Tabelas auxiliares'!$A$227:$E$236,5,FALSE),"")</f>
        <v/>
      </c>
      <c r="R129" s="33" t="str">
        <f>IF(Q129&lt;&gt;"",Q129,IF(P129='Tabelas auxiliares'!$A$240,"CUSTEIO",IF(P129='Tabelas auxiliares'!$A$239,"INVESTIMENTO","")))</f>
        <v/>
      </c>
    </row>
    <row r="130" spans="6:18" x14ac:dyDescent="0.25">
      <c r="F130" s="33" t="str">
        <f>IF(D130="","",IFERROR(VLOOKUP(D130,'Tabelas auxiliares'!$A$3:$B$61,2,FALSE),"DESCENTRALIZAÇÃO"))</f>
        <v/>
      </c>
      <c r="G130" s="33" t="str">
        <f>IFERROR(VLOOKUP($B130,'Tabelas auxiliares'!$A$65:$C$102,2,FALSE),"")</f>
        <v/>
      </c>
      <c r="H130" s="33" t="str">
        <f>IFERROR(VLOOKUP($B130,'Tabelas auxiliares'!$A$65:$C$102,3,FALSE),"")</f>
        <v/>
      </c>
      <c r="P130" s="33" t="str">
        <f t="shared" si="2"/>
        <v/>
      </c>
      <c r="Q130" s="33" t="str">
        <f>IFERROR(VLOOKUP(O130,'Tabelas auxiliares'!$A$227:$E$236,5,FALSE),"")</f>
        <v/>
      </c>
      <c r="R130" s="33" t="str">
        <f>IF(Q130&lt;&gt;"",Q130,IF(P130='Tabelas auxiliares'!$A$240,"CUSTEIO",IF(P130='Tabelas auxiliares'!$A$239,"INVESTIMENTO","")))</f>
        <v/>
      </c>
    </row>
    <row r="131" spans="6:18" x14ac:dyDescent="0.25">
      <c r="F131" s="33" t="str">
        <f>IF(D131="","",IFERROR(VLOOKUP(D131,'Tabelas auxiliares'!$A$3:$B$61,2,FALSE),"DESCENTRALIZAÇÃO"))</f>
        <v/>
      </c>
      <c r="G131" s="33" t="str">
        <f>IFERROR(VLOOKUP($B131,'Tabelas auxiliares'!$A$65:$C$102,2,FALSE),"")</f>
        <v/>
      </c>
      <c r="H131" s="33" t="str">
        <f>IFERROR(VLOOKUP($B131,'Tabelas auxiliares'!$A$65:$C$102,3,FALSE),"")</f>
        <v/>
      </c>
      <c r="P131" s="33" t="str">
        <f t="shared" si="2"/>
        <v/>
      </c>
      <c r="Q131" s="33" t="str">
        <f>IFERROR(VLOOKUP(O131,'Tabelas auxiliares'!$A$227:$E$236,5,FALSE),"")</f>
        <v/>
      </c>
      <c r="R131" s="33" t="str">
        <f>IF(Q131&lt;&gt;"",Q131,IF(P131='Tabelas auxiliares'!$A$240,"CUSTEIO",IF(P131='Tabelas auxiliares'!$A$239,"INVESTIMENTO","")))</f>
        <v/>
      </c>
    </row>
    <row r="132" spans="6:18" x14ac:dyDescent="0.25">
      <c r="F132" s="33" t="str">
        <f>IF(D132="","",IFERROR(VLOOKUP(D132,'Tabelas auxiliares'!$A$3:$B$61,2,FALSE),"DESCENTRALIZAÇÃO"))</f>
        <v/>
      </c>
      <c r="G132" s="33" t="str">
        <f>IFERROR(VLOOKUP($B132,'Tabelas auxiliares'!$A$65:$C$102,2,FALSE),"")</f>
        <v/>
      </c>
      <c r="H132" s="33" t="str">
        <f>IFERROR(VLOOKUP($B132,'Tabelas auxiliares'!$A$65:$C$102,3,FALSE),"")</f>
        <v/>
      </c>
      <c r="P132" s="33" t="str">
        <f t="shared" ref="P132:P195" si="3">LEFT(N132,1)</f>
        <v/>
      </c>
      <c r="Q132" s="33" t="str">
        <f>IFERROR(VLOOKUP(O132,'Tabelas auxiliares'!$A$227:$E$236,5,FALSE),"")</f>
        <v/>
      </c>
      <c r="R132" s="33" t="str">
        <f>IF(Q132&lt;&gt;"",Q132,IF(P132='Tabelas auxiliares'!$A$240,"CUSTEIO",IF(P132='Tabelas auxiliares'!$A$239,"INVESTIMENTO","")))</f>
        <v/>
      </c>
    </row>
    <row r="133" spans="6:18" x14ac:dyDescent="0.25">
      <c r="F133" s="33" t="str">
        <f>IF(D133="","",IFERROR(VLOOKUP(D133,'Tabelas auxiliares'!$A$3:$B$61,2,FALSE),"DESCENTRALIZAÇÃO"))</f>
        <v/>
      </c>
      <c r="G133" s="33" t="str">
        <f>IFERROR(VLOOKUP($B133,'Tabelas auxiliares'!$A$65:$C$102,2,FALSE),"")</f>
        <v/>
      </c>
      <c r="H133" s="33" t="str">
        <f>IFERROR(VLOOKUP($B133,'Tabelas auxiliares'!$A$65:$C$102,3,FALSE),"")</f>
        <v/>
      </c>
      <c r="P133" s="33" t="str">
        <f t="shared" si="3"/>
        <v/>
      </c>
      <c r="Q133" s="33" t="str">
        <f>IFERROR(VLOOKUP(O133,'Tabelas auxiliares'!$A$227:$E$236,5,FALSE),"")</f>
        <v/>
      </c>
      <c r="R133" s="33" t="str">
        <f>IF(Q133&lt;&gt;"",Q133,IF(P133='Tabelas auxiliares'!$A$240,"CUSTEIO",IF(P133='Tabelas auxiliares'!$A$239,"INVESTIMENTO","")))</f>
        <v/>
      </c>
    </row>
    <row r="134" spans="6:18" x14ac:dyDescent="0.25">
      <c r="F134" s="33" t="str">
        <f>IF(D134="","",IFERROR(VLOOKUP(D134,'Tabelas auxiliares'!$A$3:$B$61,2,FALSE),"DESCENTRALIZAÇÃO"))</f>
        <v/>
      </c>
      <c r="G134" s="33" t="str">
        <f>IFERROR(VLOOKUP($B134,'Tabelas auxiliares'!$A$65:$C$102,2,FALSE),"")</f>
        <v/>
      </c>
      <c r="H134" s="33" t="str">
        <f>IFERROR(VLOOKUP($B134,'Tabelas auxiliares'!$A$65:$C$102,3,FALSE),"")</f>
        <v/>
      </c>
      <c r="P134" s="33" t="str">
        <f t="shared" si="3"/>
        <v/>
      </c>
      <c r="Q134" s="33" t="str">
        <f>IFERROR(VLOOKUP(O134,'Tabelas auxiliares'!$A$227:$E$236,5,FALSE),"")</f>
        <v/>
      </c>
      <c r="R134" s="33" t="str">
        <f>IF(Q134&lt;&gt;"",Q134,IF(P134='Tabelas auxiliares'!$A$240,"CUSTEIO",IF(P134='Tabelas auxiliares'!$A$239,"INVESTIMENTO","")))</f>
        <v/>
      </c>
    </row>
    <row r="135" spans="6:18" x14ac:dyDescent="0.25">
      <c r="F135" s="33" t="str">
        <f>IF(D135="","",IFERROR(VLOOKUP(D135,'Tabelas auxiliares'!$A$3:$B$61,2,FALSE),"DESCENTRALIZAÇÃO"))</f>
        <v/>
      </c>
      <c r="G135" s="33" t="str">
        <f>IFERROR(VLOOKUP($B135,'Tabelas auxiliares'!$A$65:$C$102,2,FALSE),"")</f>
        <v/>
      </c>
      <c r="H135" s="33" t="str">
        <f>IFERROR(VLOOKUP($B135,'Tabelas auxiliares'!$A$65:$C$102,3,FALSE),"")</f>
        <v/>
      </c>
      <c r="P135" s="33" t="str">
        <f t="shared" si="3"/>
        <v/>
      </c>
      <c r="Q135" s="33" t="str">
        <f>IFERROR(VLOOKUP(O135,'Tabelas auxiliares'!$A$227:$E$236,5,FALSE),"")</f>
        <v/>
      </c>
      <c r="R135" s="33" t="str">
        <f>IF(Q135&lt;&gt;"",Q135,IF(P135='Tabelas auxiliares'!$A$240,"CUSTEIO",IF(P135='Tabelas auxiliares'!$A$239,"INVESTIMENTO","")))</f>
        <v/>
      </c>
    </row>
    <row r="136" spans="6:18" x14ac:dyDescent="0.25">
      <c r="F136" s="33" t="str">
        <f>IF(D136="","",IFERROR(VLOOKUP(D136,'Tabelas auxiliares'!$A$3:$B$61,2,FALSE),"DESCENTRALIZAÇÃO"))</f>
        <v/>
      </c>
      <c r="G136" s="33" t="str">
        <f>IFERROR(VLOOKUP($B136,'Tabelas auxiliares'!$A$65:$C$102,2,FALSE),"")</f>
        <v/>
      </c>
      <c r="H136" s="33" t="str">
        <f>IFERROR(VLOOKUP($B136,'Tabelas auxiliares'!$A$65:$C$102,3,FALSE),"")</f>
        <v/>
      </c>
      <c r="P136" s="33" t="str">
        <f t="shared" si="3"/>
        <v/>
      </c>
      <c r="Q136" s="33" t="str">
        <f>IFERROR(VLOOKUP(O136,'Tabelas auxiliares'!$A$227:$E$236,5,FALSE),"")</f>
        <v/>
      </c>
      <c r="R136" s="33" t="str">
        <f>IF(Q136&lt;&gt;"",Q136,IF(P136='Tabelas auxiliares'!$A$240,"CUSTEIO",IF(P136='Tabelas auxiliares'!$A$239,"INVESTIMENTO","")))</f>
        <v/>
      </c>
    </row>
    <row r="137" spans="6:18" x14ac:dyDescent="0.25">
      <c r="F137" s="33" t="str">
        <f>IF(D137="","",IFERROR(VLOOKUP(D137,'Tabelas auxiliares'!$A$3:$B$61,2,FALSE),"DESCENTRALIZAÇÃO"))</f>
        <v/>
      </c>
      <c r="G137" s="33" t="str">
        <f>IFERROR(VLOOKUP($B137,'Tabelas auxiliares'!$A$65:$C$102,2,FALSE),"")</f>
        <v/>
      </c>
      <c r="H137" s="33" t="str">
        <f>IFERROR(VLOOKUP($B137,'Tabelas auxiliares'!$A$65:$C$102,3,FALSE),"")</f>
        <v/>
      </c>
      <c r="P137" s="33" t="str">
        <f t="shared" si="3"/>
        <v/>
      </c>
      <c r="Q137" s="33" t="str">
        <f>IFERROR(VLOOKUP(O137,'Tabelas auxiliares'!$A$227:$E$236,5,FALSE),"")</f>
        <v/>
      </c>
      <c r="R137" s="33" t="str">
        <f>IF(Q137&lt;&gt;"",Q137,IF(P137='Tabelas auxiliares'!$A$240,"CUSTEIO",IF(P137='Tabelas auxiliares'!$A$239,"INVESTIMENTO","")))</f>
        <v/>
      </c>
    </row>
    <row r="138" spans="6:18" x14ac:dyDescent="0.25">
      <c r="F138" s="33" t="str">
        <f>IF(D138="","",IFERROR(VLOOKUP(D138,'Tabelas auxiliares'!$A$3:$B$61,2,FALSE),"DESCENTRALIZAÇÃO"))</f>
        <v/>
      </c>
      <c r="G138" s="33" t="str">
        <f>IFERROR(VLOOKUP($B138,'Tabelas auxiliares'!$A$65:$C$102,2,FALSE),"")</f>
        <v/>
      </c>
      <c r="H138" s="33" t="str">
        <f>IFERROR(VLOOKUP($B138,'Tabelas auxiliares'!$A$65:$C$102,3,FALSE),"")</f>
        <v/>
      </c>
      <c r="P138" s="33" t="str">
        <f t="shared" si="3"/>
        <v/>
      </c>
      <c r="Q138" s="33" t="str">
        <f>IFERROR(VLOOKUP(O138,'Tabelas auxiliares'!$A$227:$E$236,5,FALSE),"")</f>
        <v/>
      </c>
      <c r="R138" s="33" t="str">
        <f>IF(Q138&lt;&gt;"",Q138,IF(P138='Tabelas auxiliares'!$A$240,"CUSTEIO",IF(P138='Tabelas auxiliares'!$A$239,"INVESTIMENTO","")))</f>
        <v/>
      </c>
    </row>
    <row r="139" spans="6:18" x14ac:dyDescent="0.25">
      <c r="F139" s="33" t="str">
        <f>IF(D139="","",IFERROR(VLOOKUP(D139,'Tabelas auxiliares'!$A$3:$B$61,2,FALSE),"DESCENTRALIZAÇÃO"))</f>
        <v/>
      </c>
      <c r="G139" s="33" t="str">
        <f>IFERROR(VLOOKUP($B139,'Tabelas auxiliares'!$A$65:$C$102,2,FALSE),"")</f>
        <v/>
      </c>
      <c r="H139" s="33" t="str">
        <f>IFERROR(VLOOKUP($B139,'Tabelas auxiliares'!$A$65:$C$102,3,FALSE),"")</f>
        <v/>
      </c>
      <c r="P139" s="33" t="str">
        <f t="shared" si="3"/>
        <v/>
      </c>
      <c r="Q139" s="33" t="str">
        <f>IFERROR(VLOOKUP(O139,'Tabelas auxiliares'!$A$227:$E$236,5,FALSE),"")</f>
        <v/>
      </c>
      <c r="R139" s="33" t="str">
        <f>IF(Q139&lt;&gt;"",Q139,IF(P139='Tabelas auxiliares'!$A$240,"CUSTEIO",IF(P139='Tabelas auxiliares'!$A$239,"INVESTIMENTO","")))</f>
        <v/>
      </c>
    </row>
    <row r="140" spans="6:18" x14ac:dyDescent="0.25">
      <c r="F140" s="33" t="str">
        <f>IF(D140="","",IFERROR(VLOOKUP(D140,'Tabelas auxiliares'!$A$3:$B$61,2,FALSE),"DESCENTRALIZAÇÃO"))</f>
        <v/>
      </c>
      <c r="G140" s="33" t="str">
        <f>IFERROR(VLOOKUP($B140,'Tabelas auxiliares'!$A$65:$C$102,2,FALSE),"")</f>
        <v/>
      </c>
      <c r="H140" s="33" t="str">
        <f>IFERROR(VLOOKUP($B140,'Tabelas auxiliares'!$A$65:$C$102,3,FALSE),"")</f>
        <v/>
      </c>
      <c r="P140" s="33" t="str">
        <f t="shared" si="3"/>
        <v/>
      </c>
      <c r="Q140" s="33" t="str">
        <f>IFERROR(VLOOKUP(O140,'Tabelas auxiliares'!$A$227:$E$236,5,FALSE),"")</f>
        <v/>
      </c>
      <c r="R140" s="33" t="str">
        <f>IF(Q140&lt;&gt;"",Q140,IF(P140='Tabelas auxiliares'!$A$240,"CUSTEIO",IF(P140='Tabelas auxiliares'!$A$239,"INVESTIMENTO","")))</f>
        <v/>
      </c>
    </row>
    <row r="141" spans="6:18" x14ac:dyDescent="0.25">
      <c r="F141" s="33" t="str">
        <f>IF(D141="","",IFERROR(VLOOKUP(D141,'Tabelas auxiliares'!$A$3:$B$61,2,FALSE),"DESCENTRALIZAÇÃO"))</f>
        <v/>
      </c>
      <c r="G141" s="33" t="str">
        <f>IFERROR(VLOOKUP($B141,'Tabelas auxiliares'!$A$65:$C$102,2,FALSE),"")</f>
        <v/>
      </c>
      <c r="H141" s="33" t="str">
        <f>IFERROR(VLOOKUP($B141,'Tabelas auxiliares'!$A$65:$C$102,3,FALSE),"")</f>
        <v/>
      </c>
      <c r="P141" s="33" t="str">
        <f t="shared" si="3"/>
        <v/>
      </c>
      <c r="Q141" s="33" t="str">
        <f>IFERROR(VLOOKUP(O141,'Tabelas auxiliares'!$A$227:$E$236,5,FALSE),"")</f>
        <v/>
      </c>
      <c r="R141" s="33" t="str">
        <f>IF(Q141&lt;&gt;"",Q141,IF(P141='Tabelas auxiliares'!$A$240,"CUSTEIO",IF(P141='Tabelas auxiliares'!$A$239,"INVESTIMENTO","")))</f>
        <v/>
      </c>
    </row>
    <row r="142" spans="6:18" x14ac:dyDescent="0.25">
      <c r="F142" s="33" t="str">
        <f>IF(D142="","",IFERROR(VLOOKUP(D142,'Tabelas auxiliares'!$A$3:$B$61,2,FALSE),"DESCENTRALIZAÇÃO"))</f>
        <v/>
      </c>
      <c r="G142" s="33" t="str">
        <f>IFERROR(VLOOKUP($B142,'Tabelas auxiliares'!$A$65:$C$102,2,FALSE),"")</f>
        <v/>
      </c>
      <c r="H142" s="33" t="str">
        <f>IFERROR(VLOOKUP($B142,'Tabelas auxiliares'!$A$65:$C$102,3,FALSE),"")</f>
        <v/>
      </c>
      <c r="P142" s="33" t="str">
        <f t="shared" si="3"/>
        <v/>
      </c>
      <c r="Q142" s="33" t="str">
        <f>IFERROR(VLOOKUP(O142,'Tabelas auxiliares'!$A$227:$E$236,5,FALSE),"")</f>
        <v/>
      </c>
      <c r="R142" s="33" t="str">
        <f>IF(Q142&lt;&gt;"",Q142,IF(P142='Tabelas auxiliares'!$A$240,"CUSTEIO",IF(P142='Tabelas auxiliares'!$A$239,"INVESTIMENTO","")))</f>
        <v/>
      </c>
    </row>
    <row r="143" spans="6:18" x14ac:dyDescent="0.25">
      <c r="F143" s="33" t="str">
        <f>IF(D143="","",IFERROR(VLOOKUP(D143,'Tabelas auxiliares'!$A$3:$B$61,2,FALSE),"DESCENTRALIZAÇÃO"))</f>
        <v/>
      </c>
      <c r="G143" s="33" t="str">
        <f>IFERROR(VLOOKUP($B143,'Tabelas auxiliares'!$A$65:$C$102,2,FALSE),"")</f>
        <v/>
      </c>
      <c r="H143" s="33" t="str">
        <f>IFERROR(VLOOKUP($B143,'Tabelas auxiliares'!$A$65:$C$102,3,FALSE),"")</f>
        <v/>
      </c>
      <c r="P143" s="33" t="str">
        <f t="shared" si="3"/>
        <v/>
      </c>
      <c r="Q143" s="33" t="str">
        <f>IFERROR(VLOOKUP(O143,'Tabelas auxiliares'!$A$227:$E$236,5,FALSE),"")</f>
        <v/>
      </c>
      <c r="R143" s="33" t="str">
        <f>IF(Q143&lt;&gt;"",Q143,IF(P143='Tabelas auxiliares'!$A$240,"CUSTEIO",IF(P143='Tabelas auxiliares'!$A$239,"INVESTIMENTO","")))</f>
        <v/>
      </c>
    </row>
    <row r="144" spans="6:18" x14ac:dyDescent="0.25">
      <c r="F144" s="33" t="str">
        <f>IF(D144="","",IFERROR(VLOOKUP(D144,'Tabelas auxiliares'!$A$3:$B$61,2,FALSE),"DESCENTRALIZAÇÃO"))</f>
        <v/>
      </c>
      <c r="G144" s="33" t="str">
        <f>IFERROR(VLOOKUP($B144,'Tabelas auxiliares'!$A$65:$C$102,2,FALSE),"")</f>
        <v/>
      </c>
      <c r="H144" s="33" t="str">
        <f>IFERROR(VLOOKUP($B144,'Tabelas auxiliares'!$A$65:$C$102,3,FALSE),"")</f>
        <v/>
      </c>
      <c r="P144" s="33" t="str">
        <f t="shared" si="3"/>
        <v/>
      </c>
      <c r="Q144" s="33" t="str">
        <f>IFERROR(VLOOKUP(O144,'Tabelas auxiliares'!$A$227:$E$236,5,FALSE),"")</f>
        <v/>
      </c>
      <c r="R144" s="33" t="str">
        <f>IF(Q144&lt;&gt;"",Q144,IF(P144='Tabelas auxiliares'!$A$240,"CUSTEIO",IF(P144='Tabelas auxiliares'!$A$239,"INVESTIMENTO","")))</f>
        <v/>
      </c>
    </row>
    <row r="145" spans="6:18" x14ac:dyDescent="0.25">
      <c r="F145" s="33" t="str">
        <f>IF(D145="","",IFERROR(VLOOKUP(D145,'Tabelas auxiliares'!$A$3:$B$61,2,FALSE),"DESCENTRALIZAÇÃO"))</f>
        <v/>
      </c>
      <c r="G145" s="33" t="str">
        <f>IFERROR(VLOOKUP($B145,'Tabelas auxiliares'!$A$65:$C$102,2,FALSE),"")</f>
        <v/>
      </c>
      <c r="H145" s="33" t="str">
        <f>IFERROR(VLOOKUP($B145,'Tabelas auxiliares'!$A$65:$C$102,3,FALSE),"")</f>
        <v/>
      </c>
      <c r="P145" s="33" t="str">
        <f t="shared" si="3"/>
        <v/>
      </c>
      <c r="Q145" s="33" t="str">
        <f>IFERROR(VLOOKUP(O145,'Tabelas auxiliares'!$A$227:$E$236,5,FALSE),"")</f>
        <v/>
      </c>
      <c r="R145" s="33" t="str">
        <f>IF(Q145&lt;&gt;"",Q145,IF(P145='Tabelas auxiliares'!$A$240,"CUSTEIO",IF(P145='Tabelas auxiliares'!$A$239,"INVESTIMENTO","")))</f>
        <v/>
      </c>
    </row>
    <row r="146" spans="6:18" x14ac:dyDescent="0.25">
      <c r="F146" s="33" t="str">
        <f>IF(D146="","",IFERROR(VLOOKUP(D146,'Tabelas auxiliares'!$A$3:$B$61,2,FALSE),"DESCENTRALIZAÇÃO"))</f>
        <v/>
      </c>
      <c r="G146" s="33" t="str">
        <f>IFERROR(VLOOKUP($B146,'Tabelas auxiliares'!$A$65:$C$102,2,FALSE),"")</f>
        <v/>
      </c>
      <c r="H146" s="33" t="str">
        <f>IFERROR(VLOOKUP($B146,'Tabelas auxiliares'!$A$65:$C$102,3,FALSE),"")</f>
        <v/>
      </c>
      <c r="P146" s="33" t="str">
        <f t="shared" si="3"/>
        <v/>
      </c>
      <c r="Q146" s="33" t="str">
        <f>IFERROR(VLOOKUP(O146,'Tabelas auxiliares'!$A$227:$E$236,5,FALSE),"")</f>
        <v/>
      </c>
      <c r="R146" s="33" t="str">
        <f>IF(Q146&lt;&gt;"",Q146,IF(P146='Tabelas auxiliares'!$A$240,"CUSTEIO",IF(P146='Tabelas auxiliares'!$A$239,"INVESTIMENTO","")))</f>
        <v/>
      </c>
    </row>
    <row r="147" spans="6:18" x14ac:dyDescent="0.25">
      <c r="F147" s="33" t="str">
        <f>IF(D147="","",IFERROR(VLOOKUP(D147,'Tabelas auxiliares'!$A$3:$B$61,2,FALSE),"DESCENTRALIZAÇÃO"))</f>
        <v/>
      </c>
      <c r="G147" s="33" t="str">
        <f>IFERROR(VLOOKUP($B147,'Tabelas auxiliares'!$A$65:$C$102,2,FALSE),"")</f>
        <v/>
      </c>
      <c r="H147" s="33" t="str">
        <f>IFERROR(VLOOKUP($B147,'Tabelas auxiliares'!$A$65:$C$102,3,FALSE),"")</f>
        <v/>
      </c>
      <c r="P147" s="33" t="str">
        <f t="shared" si="3"/>
        <v/>
      </c>
      <c r="Q147" s="33" t="str">
        <f>IFERROR(VLOOKUP(O147,'Tabelas auxiliares'!$A$227:$E$236,5,FALSE),"")</f>
        <v/>
      </c>
      <c r="R147" s="33" t="str">
        <f>IF(Q147&lt;&gt;"",Q147,IF(P147='Tabelas auxiliares'!$A$240,"CUSTEIO",IF(P147='Tabelas auxiliares'!$A$239,"INVESTIMENTO","")))</f>
        <v/>
      </c>
    </row>
    <row r="148" spans="6:18" x14ac:dyDescent="0.25">
      <c r="F148" s="33" t="str">
        <f>IF(D148="","",IFERROR(VLOOKUP(D148,'Tabelas auxiliares'!$A$3:$B$61,2,FALSE),"DESCENTRALIZAÇÃO"))</f>
        <v/>
      </c>
      <c r="G148" s="33" t="str">
        <f>IFERROR(VLOOKUP($B148,'Tabelas auxiliares'!$A$65:$C$102,2,FALSE),"")</f>
        <v/>
      </c>
      <c r="H148" s="33" t="str">
        <f>IFERROR(VLOOKUP($B148,'Tabelas auxiliares'!$A$65:$C$102,3,FALSE),"")</f>
        <v/>
      </c>
      <c r="P148" s="33" t="str">
        <f t="shared" si="3"/>
        <v/>
      </c>
      <c r="Q148" s="33" t="str">
        <f>IFERROR(VLOOKUP(O148,'Tabelas auxiliares'!$A$227:$E$236,5,FALSE),"")</f>
        <v/>
      </c>
      <c r="R148" s="33" t="str">
        <f>IF(Q148&lt;&gt;"",Q148,IF(P148='Tabelas auxiliares'!$A$240,"CUSTEIO",IF(P148='Tabelas auxiliares'!$A$239,"INVESTIMENTO","")))</f>
        <v/>
      </c>
    </row>
    <row r="149" spans="6:18" x14ac:dyDescent="0.25">
      <c r="F149" s="33" t="str">
        <f>IF(D149="","",IFERROR(VLOOKUP(D149,'Tabelas auxiliares'!$A$3:$B$61,2,FALSE),"DESCENTRALIZAÇÃO"))</f>
        <v/>
      </c>
      <c r="G149" s="33" t="str">
        <f>IFERROR(VLOOKUP($B149,'Tabelas auxiliares'!$A$65:$C$102,2,FALSE),"")</f>
        <v/>
      </c>
      <c r="H149" s="33" t="str">
        <f>IFERROR(VLOOKUP($B149,'Tabelas auxiliares'!$A$65:$C$102,3,FALSE),"")</f>
        <v/>
      </c>
      <c r="P149" s="33" t="str">
        <f t="shared" si="3"/>
        <v/>
      </c>
      <c r="Q149" s="33" t="str">
        <f>IFERROR(VLOOKUP(O149,'Tabelas auxiliares'!$A$227:$E$236,5,FALSE),"")</f>
        <v/>
      </c>
      <c r="R149" s="33" t="str">
        <f>IF(Q149&lt;&gt;"",Q149,IF(P149='Tabelas auxiliares'!$A$240,"CUSTEIO",IF(P149='Tabelas auxiliares'!$A$239,"INVESTIMENTO","")))</f>
        <v/>
      </c>
    </row>
    <row r="150" spans="6:18" x14ac:dyDescent="0.25">
      <c r="F150" s="33" t="str">
        <f>IF(D150="","",IFERROR(VLOOKUP(D150,'Tabelas auxiliares'!$A$3:$B$61,2,FALSE),"DESCENTRALIZAÇÃO"))</f>
        <v/>
      </c>
      <c r="G150" s="33" t="str">
        <f>IFERROR(VLOOKUP($B150,'Tabelas auxiliares'!$A$65:$C$102,2,FALSE),"")</f>
        <v/>
      </c>
      <c r="H150" s="33" t="str">
        <f>IFERROR(VLOOKUP($B150,'Tabelas auxiliares'!$A$65:$C$102,3,FALSE),"")</f>
        <v/>
      </c>
      <c r="P150" s="33" t="str">
        <f t="shared" si="3"/>
        <v/>
      </c>
      <c r="Q150" s="33" t="str">
        <f>IFERROR(VLOOKUP(O150,'Tabelas auxiliares'!$A$227:$E$236,5,FALSE),"")</f>
        <v/>
      </c>
      <c r="R150" s="33" t="str">
        <f>IF(Q150&lt;&gt;"",Q150,IF(P150='Tabelas auxiliares'!$A$240,"CUSTEIO",IF(P150='Tabelas auxiliares'!$A$239,"INVESTIMENTO","")))</f>
        <v/>
      </c>
    </row>
    <row r="151" spans="6:18" x14ac:dyDescent="0.25">
      <c r="F151" s="33" t="str">
        <f>IF(D151="","",IFERROR(VLOOKUP(D151,'Tabelas auxiliares'!$A$3:$B$61,2,FALSE),"DESCENTRALIZAÇÃO"))</f>
        <v/>
      </c>
      <c r="G151" s="33" t="str">
        <f>IFERROR(VLOOKUP($B151,'Tabelas auxiliares'!$A$65:$C$102,2,FALSE),"")</f>
        <v/>
      </c>
      <c r="H151" s="33" t="str">
        <f>IFERROR(VLOOKUP($B151,'Tabelas auxiliares'!$A$65:$C$102,3,FALSE),"")</f>
        <v/>
      </c>
      <c r="P151" s="33" t="str">
        <f t="shared" si="3"/>
        <v/>
      </c>
      <c r="Q151" s="33" t="str">
        <f>IFERROR(VLOOKUP(O151,'Tabelas auxiliares'!$A$227:$E$236,5,FALSE),"")</f>
        <v/>
      </c>
      <c r="R151" s="33" t="str">
        <f>IF(Q151&lt;&gt;"",Q151,IF(P151='Tabelas auxiliares'!$A$240,"CUSTEIO",IF(P151='Tabelas auxiliares'!$A$239,"INVESTIMENTO","")))</f>
        <v/>
      </c>
    </row>
    <row r="152" spans="6:18" x14ac:dyDescent="0.25">
      <c r="F152" s="33" t="str">
        <f>IF(D152="","",IFERROR(VLOOKUP(D152,'Tabelas auxiliares'!$A$3:$B$61,2,FALSE),"DESCENTRALIZAÇÃO"))</f>
        <v/>
      </c>
      <c r="G152" s="33" t="str">
        <f>IFERROR(VLOOKUP($B152,'Tabelas auxiliares'!$A$65:$C$102,2,FALSE),"")</f>
        <v/>
      </c>
      <c r="H152" s="33" t="str">
        <f>IFERROR(VLOOKUP($B152,'Tabelas auxiliares'!$A$65:$C$102,3,FALSE),"")</f>
        <v/>
      </c>
      <c r="P152" s="33" t="str">
        <f t="shared" si="3"/>
        <v/>
      </c>
      <c r="Q152" s="33" t="str">
        <f>IFERROR(VLOOKUP(O152,'Tabelas auxiliares'!$A$227:$E$236,5,FALSE),"")</f>
        <v/>
      </c>
      <c r="R152" s="33" t="str">
        <f>IF(Q152&lt;&gt;"",Q152,IF(P152='Tabelas auxiliares'!$A$240,"CUSTEIO",IF(P152='Tabelas auxiliares'!$A$239,"INVESTIMENTO","")))</f>
        <v/>
      </c>
    </row>
    <row r="153" spans="6:18" x14ac:dyDescent="0.25">
      <c r="F153" s="33" t="str">
        <f>IF(D153="","",IFERROR(VLOOKUP(D153,'Tabelas auxiliares'!$A$3:$B$61,2,FALSE),"DESCENTRALIZAÇÃO"))</f>
        <v/>
      </c>
      <c r="G153" s="33" t="str">
        <f>IFERROR(VLOOKUP($B153,'Tabelas auxiliares'!$A$65:$C$102,2,FALSE),"")</f>
        <v/>
      </c>
      <c r="H153" s="33" t="str">
        <f>IFERROR(VLOOKUP($B153,'Tabelas auxiliares'!$A$65:$C$102,3,FALSE),"")</f>
        <v/>
      </c>
      <c r="P153" s="33" t="str">
        <f t="shared" si="3"/>
        <v/>
      </c>
      <c r="Q153" s="33" t="str">
        <f>IFERROR(VLOOKUP(O153,'Tabelas auxiliares'!$A$227:$E$236,5,FALSE),"")</f>
        <v/>
      </c>
      <c r="R153" s="33" t="str">
        <f>IF(Q153&lt;&gt;"",Q153,IF(P153='Tabelas auxiliares'!$A$240,"CUSTEIO",IF(P153='Tabelas auxiliares'!$A$239,"INVESTIMENTO","")))</f>
        <v/>
      </c>
    </row>
    <row r="154" spans="6:18" x14ac:dyDescent="0.25">
      <c r="F154" s="33" t="str">
        <f>IF(D154="","",IFERROR(VLOOKUP(D154,'Tabelas auxiliares'!$A$3:$B$61,2,FALSE),"DESCENTRALIZAÇÃO"))</f>
        <v/>
      </c>
      <c r="G154" s="33" t="str">
        <f>IFERROR(VLOOKUP($B154,'Tabelas auxiliares'!$A$65:$C$102,2,FALSE),"")</f>
        <v/>
      </c>
      <c r="H154" s="33" t="str">
        <f>IFERROR(VLOOKUP($B154,'Tabelas auxiliares'!$A$65:$C$102,3,FALSE),"")</f>
        <v/>
      </c>
      <c r="P154" s="33" t="str">
        <f t="shared" si="3"/>
        <v/>
      </c>
      <c r="Q154" s="33" t="str">
        <f>IFERROR(VLOOKUP(O154,'Tabelas auxiliares'!$A$227:$E$236,5,FALSE),"")</f>
        <v/>
      </c>
      <c r="R154" s="33" t="str">
        <f>IF(Q154&lt;&gt;"",Q154,IF(P154='Tabelas auxiliares'!$A$240,"CUSTEIO",IF(P154='Tabelas auxiliares'!$A$239,"INVESTIMENTO","")))</f>
        <v/>
      </c>
    </row>
    <row r="155" spans="6:18" x14ac:dyDescent="0.25">
      <c r="F155" s="33" t="str">
        <f>IF(D155="","",IFERROR(VLOOKUP(D155,'Tabelas auxiliares'!$A$3:$B$61,2,FALSE),"DESCENTRALIZAÇÃO"))</f>
        <v/>
      </c>
      <c r="G155" s="33" t="str">
        <f>IFERROR(VLOOKUP($B155,'Tabelas auxiliares'!$A$65:$C$102,2,FALSE),"")</f>
        <v/>
      </c>
      <c r="H155" s="33" t="str">
        <f>IFERROR(VLOOKUP($B155,'Tabelas auxiliares'!$A$65:$C$102,3,FALSE),"")</f>
        <v/>
      </c>
      <c r="P155" s="33" t="str">
        <f t="shared" si="3"/>
        <v/>
      </c>
      <c r="Q155" s="33" t="str">
        <f>IFERROR(VLOOKUP(O155,'Tabelas auxiliares'!$A$227:$E$236,5,FALSE),"")</f>
        <v/>
      </c>
      <c r="R155" s="33" t="str">
        <f>IF(Q155&lt;&gt;"",Q155,IF(P155='Tabelas auxiliares'!$A$240,"CUSTEIO",IF(P155='Tabelas auxiliares'!$A$239,"INVESTIMENTO","")))</f>
        <v/>
      </c>
    </row>
    <row r="156" spans="6:18" x14ac:dyDescent="0.25">
      <c r="F156" s="33" t="str">
        <f>IF(D156="","",IFERROR(VLOOKUP(D156,'Tabelas auxiliares'!$A$3:$B$61,2,FALSE),"DESCENTRALIZAÇÃO"))</f>
        <v/>
      </c>
      <c r="G156" s="33" t="str">
        <f>IFERROR(VLOOKUP($B156,'Tabelas auxiliares'!$A$65:$C$102,2,FALSE),"")</f>
        <v/>
      </c>
      <c r="H156" s="33" t="str">
        <f>IFERROR(VLOOKUP($B156,'Tabelas auxiliares'!$A$65:$C$102,3,FALSE),"")</f>
        <v/>
      </c>
      <c r="P156" s="33" t="str">
        <f t="shared" si="3"/>
        <v/>
      </c>
      <c r="Q156" s="33" t="str">
        <f>IFERROR(VLOOKUP(O156,'Tabelas auxiliares'!$A$227:$E$236,5,FALSE),"")</f>
        <v/>
      </c>
      <c r="R156" s="33" t="str">
        <f>IF(Q156&lt;&gt;"",Q156,IF(P156='Tabelas auxiliares'!$A$240,"CUSTEIO",IF(P156='Tabelas auxiliares'!$A$239,"INVESTIMENTO","")))</f>
        <v/>
      </c>
    </row>
    <row r="157" spans="6:18" x14ac:dyDescent="0.25">
      <c r="F157" s="33" t="str">
        <f>IF(D157="","",IFERROR(VLOOKUP(D157,'Tabelas auxiliares'!$A$3:$B$61,2,FALSE),"DESCENTRALIZAÇÃO"))</f>
        <v/>
      </c>
      <c r="G157" s="33" t="str">
        <f>IFERROR(VLOOKUP($B157,'Tabelas auxiliares'!$A$65:$C$102,2,FALSE),"")</f>
        <v/>
      </c>
      <c r="H157" s="33" t="str">
        <f>IFERROR(VLOOKUP($B157,'Tabelas auxiliares'!$A$65:$C$102,3,FALSE),"")</f>
        <v/>
      </c>
      <c r="P157" s="33" t="str">
        <f t="shared" si="3"/>
        <v/>
      </c>
      <c r="Q157" s="33" t="str">
        <f>IFERROR(VLOOKUP(O157,'Tabelas auxiliares'!$A$227:$E$236,5,FALSE),"")</f>
        <v/>
      </c>
      <c r="R157" s="33" t="str">
        <f>IF(Q157&lt;&gt;"",Q157,IF(P157='Tabelas auxiliares'!$A$240,"CUSTEIO",IF(P157='Tabelas auxiliares'!$A$239,"INVESTIMENTO","")))</f>
        <v/>
      </c>
    </row>
    <row r="158" spans="6:18" x14ac:dyDescent="0.25">
      <c r="F158" s="33" t="str">
        <f>IF(D158="","",IFERROR(VLOOKUP(D158,'Tabelas auxiliares'!$A$3:$B$61,2,FALSE),"DESCENTRALIZAÇÃO"))</f>
        <v/>
      </c>
      <c r="G158" s="33" t="str">
        <f>IFERROR(VLOOKUP($B158,'Tabelas auxiliares'!$A$65:$C$102,2,FALSE),"")</f>
        <v/>
      </c>
      <c r="H158" s="33" t="str">
        <f>IFERROR(VLOOKUP($B158,'Tabelas auxiliares'!$A$65:$C$102,3,FALSE),"")</f>
        <v/>
      </c>
      <c r="P158" s="33" t="str">
        <f t="shared" si="3"/>
        <v/>
      </c>
      <c r="Q158" s="33" t="str">
        <f>IFERROR(VLOOKUP(O158,'Tabelas auxiliares'!$A$227:$E$236,5,FALSE),"")</f>
        <v/>
      </c>
      <c r="R158" s="33" t="str">
        <f>IF(Q158&lt;&gt;"",Q158,IF(P158='Tabelas auxiliares'!$A$240,"CUSTEIO",IF(P158='Tabelas auxiliares'!$A$239,"INVESTIMENTO","")))</f>
        <v/>
      </c>
    </row>
    <row r="159" spans="6:18" x14ac:dyDescent="0.25">
      <c r="F159" s="33" t="str">
        <f>IF(D159="","",IFERROR(VLOOKUP(D159,'Tabelas auxiliares'!$A$3:$B$61,2,FALSE),"DESCENTRALIZAÇÃO"))</f>
        <v/>
      </c>
      <c r="G159" s="33" t="str">
        <f>IFERROR(VLOOKUP($B159,'Tabelas auxiliares'!$A$65:$C$102,2,FALSE),"")</f>
        <v/>
      </c>
      <c r="H159" s="33" t="str">
        <f>IFERROR(VLOOKUP($B159,'Tabelas auxiliares'!$A$65:$C$102,3,FALSE),"")</f>
        <v/>
      </c>
      <c r="P159" s="33" t="str">
        <f t="shared" si="3"/>
        <v/>
      </c>
      <c r="Q159" s="33" t="str">
        <f>IFERROR(VLOOKUP(O159,'Tabelas auxiliares'!$A$227:$E$236,5,FALSE),"")</f>
        <v/>
      </c>
      <c r="R159" s="33" t="str">
        <f>IF(Q159&lt;&gt;"",Q159,IF(P159='Tabelas auxiliares'!$A$240,"CUSTEIO",IF(P159='Tabelas auxiliares'!$A$239,"INVESTIMENTO","")))</f>
        <v/>
      </c>
    </row>
    <row r="160" spans="6:18" x14ac:dyDescent="0.25">
      <c r="F160" s="33" t="str">
        <f>IF(D160="","",IFERROR(VLOOKUP(D160,'Tabelas auxiliares'!$A$3:$B$61,2,FALSE),"DESCENTRALIZAÇÃO"))</f>
        <v/>
      </c>
      <c r="G160" s="33" t="str">
        <f>IFERROR(VLOOKUP($B160,'Tabelas auxiliares'!$A$65:$C$102,2,FALSE),"")</f>
        <v/>
      </c>
      <c r="H160" s="33" t="str">
        <f>IFERROR(VLOOKUP($B160,'Tabelas auxiliares'!$A$65:$C$102,3,FALSE),"")</f>
        <v/>
      </c>
      <c r="P160" s="33" t="str">
        <f t="shared" si="3"/>
        <v/>
      </c>
      <c r="Q160" s="33" t="str">
        <f>IFERROR(VLOOKUP(O160,'Tabelas auxiliares'!$A$227:$E$236,5,FALSE),"")</f>
        <v/>
      </c>
      <c r="R160" s="33" t="str">
        <f>IF(Q160&lt;&gt;"",Q160,IF(P160='Tabelas auxiliares'!$A$240,"CUSTEIO",IF(P160='Tabelas auxiliares'!$A$239,"INVESTIMENTO","")))</f>
        <v/>
      </c>
    </row>
    <row r="161" spans="6:18" x14ac:dyDescent="0.25">
      <c r="F161" s="33" t="str">
        <f>IF(D161="","",IFERROR(VLOOKUP(D161,'Tabelas auxiliares'!$A$3:$B$61,2,FALSE),"DESCENTRALIZAÇÃO"))</f>
        <v/>
      </c>
      <c r="G161" s="33" t="str">
        <f>IFERROR(VLOOKUP($B161,'Tabelas auxiliares'!$A$65:$C$102,2,FALSE),"")</f>
        <v/>
      </c>
      <c r="H161" s="33" t="str">
        <f>IFERROR(VLOOKUP($B161,'Tabelas auxiliares'!$A$65:$C$102,3,FALSE),"")</f>
        <v/>
      </c>
      <c r="P161" s="33" t="str">
        <f t="shared" si="3"/>
        <v/>
      </c>
      <c r="Q161" s="33" t="str">
        <f>IFERROR(VLOOKUP(O161,'Tabelas auxiliares'!$A$227:$E$236,5,FALSE),"")</f>
        <v/>
      </c>
      <c r="R161" s="33" t="str">
        <f>IF(Q161&lt;&gt;"",Q161,IF(P161='Tabelas auxiliares'!$A$240,"CUSTEIO",IF(P161='Tabelas auxiliares'!$A$239,"INVESTIMENTO","")))</f>
        <v/>
      </c>
    </row>
    <row r="162" spans="6:18" x14ac:dyDescent="0.25">
      <c r="F162" s="33" t="str">
        <f>IF(D162="","",IFERROR(VLOOKUP(D162,'Tabelas auxiliares'!$A$3:$B$61,2,FALSE),"DESCENTRALIZAÇÃO"))</f>
        <v/>
      </c>
      <c r="G162" s="33" t="str">
        <f>IFERROR(VLOOKUP($B162,'Tabelas auxiliares'!$A$65:$C$102,2,FALSE),"")</f>
        <v/>
      </c>
      <c r="H162" s="33" t="str">
        <f>IFERROR(VLOOKUP($B162,'Tabelas auxiliares'!$A$65:$C$102,3,FALSE),"")</f>
        <v/>
      </c>
      <c r="P162" s="33" t="str">
        <f t="shared" si="3"/>
        <v/>
      </c>
      <c r="Q162" s="33" t="str">
        <f>IFERROR(VLOOKUP(O162,'Tabelas auxiliares'!$A$227:$E$236,5,FALSE),"")</f>
        <v/>
      </c>
      <c r="R162" s="33" t="str">
        <f>IF(Q162&lt;&gt;"",Q162,IF(P162='Tabelas auxiliares'!$A$240,"CUSTEIO",IF(P162='Tabelas auxiliares'!$A$239,"INVESTIMENTO","")))</f>
        <v/>
      </c>
    </row>
    <row r="163" spans="6:18" x14ac:dyDescent="0.25">
      <c r="F163" s="33" t="str">
        <f>IF(D163="","",IFERROR(VLOOKUP(D163,'Tabelas auxiliares'!$A$3:$B$61,2,FALSE),"DESCENTRALIZAÇÃO"))</f>
        <v/>
      </c>
      <c r="G163" s="33" t="str">
        <f>IFERROR(VLOOKUP($B163,'Tabelas auxiliares'!$A$65:$C$102,2,FALSE),"")</f>
        <v/>
      </c>
      <c r="H163" s="33" t="str">
        <f>IFERROR(VLOOKUP($B163,'Tabelas auxiliares'!$A$65:$C$102,3,FALSE),"")</f>
        <v/>
      </c>
      <c r="P163" s="33" t="str">
        <f t="shared" si="3"/>
        <v/>
      </c>
      <c r="Q163" s="33" t="str">
        <f>IFERROR(VLOOKUP(O163,'Tabelas auxiliares'!$A$227:$E$236,5,FALSE),"")</f>
        <v/>
      </c>
      <c r="R163" s="33" t="str">
        <f>IF(Q163&lt;&gt;"",Q163,IF(P163='Tabelas auxiliares'!$A$240,"CUSTEIO",IF(P163='Tabelas auxiliares'!$A$239,"INVESTIMENTO","")))</f>
        <v/>
      </c>
    </row>
    <row r="164" spans="6:18" x14ac:dyDescent="0.25">
      <c r="F164" s="33" t="str">
        <f>IF(D164="","",IFERROR(VLOOKUP(D164,'Tabelas auxiliares'!$A$3:$B$61,2,FALSE),"DESCENTRALIZAÇÃO"))</f>
        <v/>
      </c>
      <c r="G164" s="33" t="str">
        <f>IFERROR(VLOOKUP($B164,'Tabelas auxiliares'!$A$65:$C$102,2,FALSE),"")</f>
        <v/>
      </c>
      <c r="H164" s="33" t="str">
        <f>IFERROR(VLOOKUP($B164,'Tabelas auxiliares'!$A$65:$C$102,3,FALSE),"")</f>
        <v/>
      </c>
      <c r="P164" s="33" t="str">
        <f t="shared" si="3"/>
        <v/>
      </c>
      <c r="Q164" s="33" t="str">
        <f>IFERROR(VLOOKUP(O164,'Tabelas auxiliares'!$A$227:$E$236,5,FALSE),"")</f>
        <v/>
      </c>
      <c r="R164" s="33" t="str">
        <f>IF(Q164&lt;&gt;"",Q164,IF(P164='Tabelas auxiliares'!$A$240,"CUSTEIO",IF(P164='Tabelas auxiliares'!$A$239,"INVESTIMENTO","")))</f>
        <v/>
      </c>
    </row>
    <row r="165" spans="6:18" x14ac:dyDescent="0.25">
      <c r="F165" s="33" t="str">
        <f>IF(D165="","",IFERROR(VLOOKUP(D165,'Tabelas auxiliares'!$A$3:$B$61,2,FALSE),"DESCENTRALIZAÇÃO"))</f>
        <v/>
      </c>
      <c r="G165" s="33" t="str">
        <f>IFERROR(VLOOKUP($B165,'Tabelas auxiliares'!$A$65:$C$102,2,FALSE),"")</f>
        <v/>
      </c>
      <c r="H165" s="33" t="str">
        <f>IFERROR(VLOOKUP($B165,'Tabelas auxiliares'!$A$65:$C$102,3,FALSE),"")</f>
        <v/>
      </c>
      <c r="P165" s="33" t="str">
        <f t="shared" si="3"/>
        <v/>
      </c>
      <c r="Q165" s="33" t="str">
        <f>IFERROR(VLOOKUP(O165,'Tabelas auxiliares'!$A$227:$E$236,5,FALSE),"")</f>
        <v/>
      </c>
      <c r="R165" s="33" t="str">
        <f>IF(Q165&lt;&gt;"",Q165,IF(P165='Tabelas auxiliares'!$A$240,"CUSTEIO",IF(P165='Tabelas auxiliares'!$A$239,"INVESTIMENTO","")))</f>
        <v/>
      </c>
    </row>
    <row r="166" spans="6:18" x14ac:dyDescent="0.25">
      <c r="F166" s="33" t="str">
        <f>IF(D166="","",IFERROR(VLOOKUP(D166,'Tabelas auxiliares'!$A$3:$B$61,2,FALSE),"DESCENTRALIZAÇÃO"))</f>
        <v/>
      </c>
      <c r="G166" s="33" t="str">
        <f>IFERROR(VLOOKUP($B166,'Tabelas auxiliares'!$A$65:$C$102,2,FALSE),"")</f>
        <v/>
      </c>
      <c r="H166" s="33" t="str">
        <f>IFERROR(VLOOKUP($B166,'Tabelas auxiliares'!$A$65:$C$102,3,FALSE),"")</f>
        <v/>
      </c>
      <c r="P166" s="33" t="str">
        <f t="shared" si="3"/>
        <v/>
      </c>
      <c r="Q166" s="33" t="str">
        <f>IFERROR(VLOOKUP(O166,'Tabelas auxiliares'!$A$227:$E$236,5,FALSE),"")</f>
        <v/>
      </c>
      <c r="R166" s="33" t="str">
        <f>IF(Q166&lt;&gt;"",Q166,IF(P166='Tabelas auxiliares'!$A$240,"CUSTEIO",IF(P166='Tabelas auxiliares'!$A$239,"INVESTIMENTO","")))</f>
        <v/>
      </c>
    </row>
    <row r="167" spans="6:18" x14ac:dyDescent="0.25">
      <c r="F167" s="33" t="str">
        <f>IF(D167="","",IFERROR(VLOOKUP(D167,'Tabelas auxiliares'!$A$3:$B$61,2,FALSE),"DESCENTRALIZAÇÃO"))</f>
        <v/>
      </c>
      <c r="G167" s="33" t="str">
        <f>IFERROR(VLOOKUP($B167,'Tabelas auxiliares'!$A$65:$C$102,2,FALSE),"")</f>
        <v/>
      </c>
      <c r="H167" s="33" t="str">
        <f>IFERROR(VLOOKUP($B167,'Tabelas auxiliares'!$A$65:$C$102,3,FALSE),"")</f>
        <v/>
      </c>
      <c r="P167" s="33" t="str">
        <f t="shared" si="3"/>
        <v/>
      </c>
      <c r="Q167" s="33" t="str">
        <f>IFERROR(VLOOKUP(O167,'Tabelas auxiliares'!$A$227:$E$236,5,FALSE),"")</f>
        <v/>
      </c>
      <c r="R167" s="33" t="str">
        <f>IF(Q167&lt;&gt;"",Q167,IF(P167='Tabelas auxiliares'!$A$240,"CUSTEIO",IF(P167='Tabelas auxiliares'!$A$239,"INVESTIMENTO","")))</f>
        <v/>
      </c>
    </row>
    <row r="168" spans="6:18" x14ac:dyDescent="0.25">
      <c r="F168" s="33" t="str">
        <f>IF(D168="","",IFERROR(VLOOKUP(D168,'Tabelas auxiliares'!$A$3:$B$61,2,FALSE),"DESCENTRALIZAÇÃO"))</f>
        <v/>
      </c>
      <c r="G168" s="33" t="str">
        <f>IFERROR(VLOOKUP($B168,'Tabelas auxiliares'!$A$65:$C$102,2,FALSE),"")</f>
        <v/>
      </c>
      <c r="H168" s="33" t="str">
        <f>IFERROR(VLOOKUP($B168,'Tabelas auxiliares'!$A$65:$C$102,3,FALSE),"")</f>
        <v/>
      </c>
      <c r="P168" s="33" t="str">
        <f t="shared" si="3"/>
        <v/>
      </c>
      <c r="Q168" s="33" t="str">
        <f>IFERROR(VLOOKUP(O168,'Tabelas auxiliares'!$A$227:$E$236,5,FALSE),"")</f>
        <v/>
      </c>
      <c r="R168" s="33" t="str">
        <f>IF(Q168&lt;&gt;"",Q168,IF(P168='Tabelas auxiliares'!$A$240,"CUSTEIO",IF(P168='Tabelas auxiliares'!$A$239,"INVESTIMENTO","")))</f>
        <v/>
      </c>
    </row>
    <row r="169" spans="6:18" x14ac:dyDescent="0.25">
      <c r="F169" s="33" t="str">
        <f>IF(D169="","",IFERROR(VLOOKUP(D169,'Tabelas auxiliares'!$A$3:$B$61,2,FALSE),"DESCENTRALIZAÇÃO"))</f>
        <v/>
      </c>
      <c r="G169" s="33" t="str">
        <f>IFERROR(VLOOKUP($B169,'Tabelas auxiliares'!$A$65:$C$102,2,FALSE),"")</f>
        <v/>
      </c>
      <c r="H169" s="33" t="str">
        <f>IFERROR(VLOOKUP($B169,'Tabelas auxiliares'!$A$65:$C$102,3,FALSE),"")</f>
        <v/>
      </c>
      <c r="P169" s="33" t="str">
        <f t="shared" si="3"/>
        <v/>
      </c>
      <c r="Q169" s="33" t="str">
        <f>IFERROR(VLOOKUP(O169,'Tabelas auxiliares'!$A$227:$E$236,5,FALSE),"")</f>
        <v/>
      </c>
      <c r="R169" s="33" t="str">
        <f>IF(Q169&lt;&gt;"",Q169,IF(P169='Tabelas auxiliares'!$A$240,"CUSTEIO",IF(P169='Tabelas auxiliares'!$A$239,"INVESTIMENTO","")))</f>
        <v/>
      </c>
    </row>
    <row r="170" spans="6:18" x14ac:dyDescent="0.25">
      <c r="F170" s="33" t="str">
        <f>IF(D170="","",IFERROR(VLOOKUP(D170,'Tabelas auxiliares'!$A$3:$B$61,2,FALSE),"DESCENTRALIZAÇÃO"))</f>
        <v/>
      </c>
      <c r="G170" s="33" t="str">
        <f>IFERROR(VLOOKUP($B170,'Tabelas auxiliares'!$A$65:$C$102,2,FALSE),"")</f>
        <v/>
      </c>
      <c r="H170" s="33" t="str">
        <f>IFERROR(VLOOKUP($B170,'Tabelas auxiliares'!$A$65:$C$102,3,FALSE),"")</f>
        <v/>
      </c>
      <c r="P170" s="33" t="str">
        <f t="shared" si="3"/>
        <v/>
      </c>
      <c r="Q170" s="33" t="str">
        <f>IFERROR(VLOOKUP(O170,'Tabelas auxiliares'!$A$227:$E$236,5,FALSE),"")</f>
        <v/>
      </c>
      <c r="R170" s="33" t="str">
        <f>IF(Q170&lt;&gt;"",Q170,IF(P170='Tabelas auxiliares'!$A$240,"CUSTEIO",IF(P170='Tabelas auxiliares'!$A$239,"INVESTIMENTO","")))</f>
        <v/>
      </c>
    </row>
    <row r="171" spans="6:18" x14ac:dyDescent="0.25">
      <c r="F171" s="33" t="str">
        <f>IF(D171="","",IFERROR(VLOOKUP(D171,'Tabelas auxiliares'!$A$3:$B$61,2,FALSE),"DESCENTRALIZAÇÃO"))</f>
        <v/>
      </c>
      <c r="G171" s="33" t="str">
        <f>IFERROR(VLOOKUP($B171,'Tabelas auxiliares'!$A$65:$C$102,2,FALSE),"")</f>
        <v/>
      </c>
      <c r="H171" s="33" t="str">
        <f>IFERROR(VLOOKUP($B171,'Tabelas auxiliares'!$A$65:$C$102,3,FALSE),"")</f>
        <v/>
      </c>
      <c r="P171" s="33" t="str">
        <f t="shared" si="3"/>
        <v/>
      </c>
      <c r="Q171" s="33" t="str">
        <f>IFERROR(VLOOKUP(O171,'Tabelas auxiliares'!$A$227:$E$236,5,FALSE),"")</f>
        <v/>
      </c>
      <c r="R171" s="33" t="str">
        <f>IF(Q171&lt;&gt;"",Q171,IF(P171='Tabelas auxiliares'!$A$240,"CUSTEIO",IF(P171='Tabelas auxiliares'!$A$239,"INVESTIMENTO","")))</f>
        <v/>
      </c>
    </row>
    <row r="172" spans="6:18" x14ac:dyDescent="0.25">
      <c r="F172" s="33" t="str">
        <f>IF(D172="","",IFERROR(VLOOKUP(D172,'Tabelas auxiliares'!$A$3:$B$61,2,FALSE),"DESCENTRALIZAÇÃO"))</f>
        <v/>
      </c>
      <c r="G172" s="33" t="str">
        <f>IFERROR(VLOOKUP($B172,'Tabelas auxiliares'!$A$65:$C$102,2,FALSE),"")</f>
        <v/>
      </c>
      <c r="H172" s="33" t="str">
        <f>IFERROR(VLOOKUP($B172,'Tabelas auxiliares'!$A$65:$C$102,3,FALSE),"")</f>
        <v/>
      </c>
      <c r="P172" s="33" t="str">
        <f t="shared" si="3"/>
        <v/>
      </c>
      <c r="Q172" s="33" t="str">
        <f>IFERROR(VLOOKUP(O172,'Tabelas auxiliares'!$A$227:$E$236,5,FALSE),"")</f>
        <v/>
      </c>
      <c r="R172" s="33" t="str">
        <f>IF(Q172&lt;&gt;"",Q172,IF(P172='Tabelas auxiliares'!$A$240,"CUSTEIO",IF(P172='Tabelas auxiliares'!$A$239,"INVESTIMENTO","")))</f>
        <v/>
      </c>
    </row>
    <row r="173" spans="6:18" x14ac:dyDescent="0.25">
      <c r="F173" s="33" t="str">
        <f>IF(D173="","",IFERROR(VLOOKUP(D173,'Tabelas auxiliares'!$A$3:$B$61,2,FALSE),"DESCENTRALIZAÇÃO"))</f>
        <v/>
      </c>
      <c r="G173" s="33" t="str">
        <f>IFERROR(VLOOKUP($B173,'Tabelas auxiliares'!$A$65:$C$102,2,FALSE),"")</f>
        <v/>
      </c>
      <c r="H173" s="33" t="str">
        <f>IFERROR(VLOOKUP($B173,'Tabelas auxiliares'!$A$65:$C$102,3,FALSE),"")</f>
        <v/>
      </c>
      <c r="P173" s="33" t="str">
        <f t="shared" si="3"/>
        <v/>
      </c>
      <c r="Q173" s="33" t="str">
        <f>IFERROR(VLOOKUP(O173,'Tabelas auxiliares'!$A$227:$E$236,5,FALSE),"")</f>
        <v/>
      </c>
      <c r="R173" s="33" t="str">
        <f>IF(Q173&lt;&gt;"",Q173,IF(P173='Tabelas auxiliares'!$A$240,"CUSTEIO",IF(P173='Tabelas auxiliares'!$A$239,"INVESTIMENTO","")))</f>
        <v/>
      </c>
    </row>
    <row r="174" spans="6:18" x14ac:dyDescent="0.25">
      <c r="F174" s="33" t="str">
        <f>IF(D174="","",IFERROR(VLOOKUP(D174,'Tabelas auxiliares'!$A$3:$B$61,2,FALSE),"DESCENTRALIZAÇÃO"))</f>
        <v/>
      </c>
      <c r="G174" s="33" t="str">
        <f>IFERROR(VLOOKUP($B174,'Tabelas auxiliares'!$A$65:$C$102,2,FALSE),"")</f>
        <v/>
      </c>
      <c r="H174" s="33" t="str">
        <f>IFERROR(VLOOKUP($B174,'Tabelas auxiliares'!$A$65:$C$102,3,FALSE),"")</f>
        <v/>
      </c>
      <c r="P174" s="33" t="str">
        <f t="shared" si="3"/>
        <v/>
      </c>
      <c r="Q174" s="33" t="str">
        <f>IFERROR(VLOOKUP(O174,'Tabelas auxiliares'!$A$227:$E$236,5,FALSE),"")</f>
        <v/>
      </c>
      <c r="R174" s="33" t="str">
        <f>IF(Q174&lt;&gt;"",Q174,IF(P174='Tabelas auxiliares'!$A$240,"CUSTEIO",IF(P174='Tabelas auxiliares'!$A$239,"INVESTIMENTO","")))</f>
        <v/>
      </c>
    </row>
    <row r="175" spans="6:18" x14ac:dyDescent="0.25">
      <c r="F175" s="33" t="str">
        <f>IF(D175="","",IFERROR(VLOOKUP(D175,'Tabelas auxiliares'!$A$3:$B$61,2,FALSE),"DESCENTRALIZAÇÃO"))</f>
        <v/>
      </c>
      <c r="G175" s="33" t="str">
        <f>IFERROR(VLOOKUP($B175,'Tabelas auxiliares'!$A$65:$C$102,2,FALSE),"")</f>
        <v/>
      </c>
      <c r="H175" s="33" t="str">
        <f>IFERROR(VLOOKUP($B175,'Tabelas auxiliares'!$A$65:$C$102,3,FALSE),"")</f>
        <v/>
      </c>
      <c r="P175" s="33" t="str">
        <f t="shared" si="3"/>
        <v/>
      </c>
      <c r="Q175" s="33" t="str">
        <f>IFERROR(VLOOKUP(O175,'Tabelas auxiliares'!$A$227:$E$236,5,FALSE),"")</f>
        <v/>
      </c>
      <c r="R175" s="33" t="str">
        <f>IF(Q175&lt;&gt;"",Q175,IF(P175='Tabelas auxiliares'!$A$240,"CUSTEIO",IF(P175='Tabelas auxiliares'!$A$239,"INVESTIMENTO","")))</f>
        <v/>
      </c>
    </row>
    <row r="176" spans="6:18" x14ac:dyDescent="0.25">
      <c r="F176" s="33" t="str">
        <f>IF(D176="","",IFERROR(VLOOKUP(D176,'Tabelas auxiliares'!$A$3:$B$61,2,FALSE),"DESCENTRALIZAÇÃO"))</f>
        <v/>
      </c>
      <c r="G176" s="33" t="str">
        <f>IFERROR(VLOOKUP($B176,'Tabelas auxiliares'!$A$65:$C$102,2,FALSE),"")</f>
        <v/>
      </c>
      <c r="H176" s="33" t="str">
        <f>IFERROR(VLOOKUP($B176,'Tabelas auxiliares'!$A$65:$C$102,3,FALSE),"")</f>
        <v/>
      </c>
      <c r="P176" s="33" t="str">
        <f t="shared" si="3"/>
        <v/>
      </c>
      <c r="Q176" s="33" t="str">
        <f>IFERROR(VLOOKUP(O176,'Tabelas auxiliares'!$A$227:$E$236,5,FALSE),"")</f>
        <v/>
      </c>
      <c r="R176" s="33" t="str">
        <f>IF(Q176&lt;&gt;"",Q176,IF(P176='Tabelas auxiliares'!$A$240,"CUSTEIO",IF(P176='Tabelas auxiliares'!$A$239,"INVESTIMENTO","")))</f>
        <v/>
      </c>
    </row>
    <row r="177" spans="6:18" x14ac:dyDescent="0.25">
      <c r="F177" s="33" t="str">
        <f>IF(D177="","",IFERROR(VLOOKUP(D177,'Tabelas auxiliares'!$A$3:$B$61,2,FALSE),"DESCENTRALIZAÇÃO"))</f>
        <v/>
      </c>
      <c r="G177" s="33" t="str">
        <f>IFERROR(VLOOKUP($B177,'Tabelas auxiliares'!$A$65:$C$102,2,FALSE),"")</f>
        <v/>
      </c>
      <c r="H177" s="33" t="str">
        <f>IFERROR(VLOOKUP($B177,'Tabelas auxiliares'!$A$65:$C$102,3,FALSE),"")</f>
        <v/>
      </c>
      <c r="P177" s="33" t="str">
        <f t="shared" si="3"/>
        <v/>
      </c>
      <c r="Q177" s="33" t="str">
        <f>IFERROR(VLOOKUP(O177,'Tabelas auxiliares'!$A$227:$E$236,5,FALSE),"")</f>
        <v/>
      </c>
      <c r="R177" s="33" t="str">
        <f>IF(Q177&lt;&gt;"",Q177,IF(P177='Tabelas auxiliares'!$A$240,"CUSTEIO",IF(P177='Tabelas auxiliares'!$A$239,"INVESTIMENTO","")))</f>
        <v/>
      </c>
    </row>
    <row r="178" spans="6:18" x14ac:dyDescent="0.25">
      <c r="F178" s="33" t="str">
        <f>IF(D178="","",IFERROR(VLOOKUP(D178,'Tabelas auxiliares'!$A$3:$B$61,2,FALSE),"DESCENTRALIZAÇÃO"))</f>
        <v/>
      </c>
      <c r="G178" s="33" t="str">
        <f>IFERROR(VLOOKUP($B178,'Tabelas auxiliares'!$A$65:$C$102,2,FALSE),"")</f>
        <v/>
      </c>
      <c r="H178" s="33" t="str">
        <f>IFERROR(VLOOKUP($B178,'Tabelas auxiliares'!$A$65:$C$102,3,FALSE),"")</f>
        <v/>
      </c>
      <c r="P178" s="33" t="str">
        <f t="shared" si="3"/>
        <v/>
      </c>
      <c r="Q178" s="33" t="str">
        <f>IFERROR(VLOOKUP(O178,'Tabelas auxiliares'!$A$227:$E$236,5,FALSE),"")</f>
        <v/>
      </c>
      <c r="R178" s="33" t="str">
        <f>IF(Q178&lt;&gt;"",Q178,IF(P178='Tabelas auxiliares'!$A$240,"CUSTEIO",IF(P178='Tabelas auxiliares'!$A$239,"INVESTIMENTO","")))</f>
        <v/>
      </c>
    </row>
    <row r="179" spans="6:18" x14ac:dyDescent="0.25">
      <c r="F179" s="33" t="str">
        <f>IF(D179="","",IFERROR(VLOOKUP(D179,'Tabelas auxiliares'!$A$3:$B$61,2,FALSE),"DESCENTRALIZAÇÃO"))</f>
        <v/>
      </c>
      <c r="G179" s="33" t="str">
        <f>IFERROR(VLOOKUP($B179,'Tabelas auxiliares'!$A$65:$C$102,2,FALSE),"")</f>
        <v/>
      </c>
      <c r="H179" s="33" t="str">
        <f>IFERROR(VLOOKUP($B179,'Tabelas auxiliares'!$A$65:$C$102,3,FALSE),"")</f>
        <v/>
      </c>
      <c r="P179" s="33" t="str">
        <f t="shared" si="3"/>
        <v/>
      </c>
      <c r="Q179" s="33" t="str">
        <f>IFERROR(VLOOKUP(O179,'Tabelas auxiliares'!$A$227:$E$236,5,FALSE),"")</f>
        <v/>
      </c>
      <c r="R179" s="33" t="str">
        <f>IF(Q179&lt;&gt;"",Q179,IF(P179='Tabelas auxiliares'!$A$240,"CUSTEIO",IF(P179='Tabelas auxiliares'!$A$239,"INVESTIMENTO","")))</f>
        <v/>
      </c>
    </row>
    <row r="180" spans="6:18" x14ac:dyDescent="0.25">
      <c r="F180" s="33" t="str">
        <f>IF(D180="","",IFERROR(VLOOKUP(D180,'Tabelas auxiliares'!$A$3:$B$61,2,FALSE),"DESCENTRALIZAÇÃO"))</f>
        <v/>
      </c>
      <c r="G180" s="33" t="str">
        <f>IFERROR(VLOOKUP($B180,'Tabelas auxiliares'!$A$65:$C$102,2,FALSE),"")</f>
        <v/>
      </c>
      <c r="H180" s="33" t="str">
        <f>IFERROR(VLOOKUP($B180,'Tabelas auxiliares'!$A$65:$C$102,3,FALSE),"")</f>
        <v/>
      </c>
      <c r="P180" s="33" t="str">
        <f t="shared" si="3"/>
        <v/>
      </c>
      <c r="Q180" s="33" t="str">
        <f>IFERROR(VLOOKUP(O180,'Tabelas auxiliares'!$A$227:$E$236,5,FALSE),"")</f>
        <v/>
      </c>
      <c r="R180" s="33" t="str">
        <f>IF(Q180&lt;&gt;"",Q180,IF(P180='Tabelas auxiliares'!$A$240,"CUSTEIO",IF(P180='Tabelas auxiliares'!$A$239,"INVESTIMENTO","")))</f>
        <v/>
      </c>
    </row>
    <row r="181" spans="6:18" x14ac:dyDescent="0.25">
      <c r="F181" s="33" t="str">
        <f>IF(D181="","",IFERROR(VLOOKUP(D181,'Tabelas auxiliares'!$A$3:$B$61,2,FALSE),"DESCENTRALIZAÇÃO"))</f>
        <v/>
      </c>
      <c r="G181" s="33" t="str">
        <f>IFERROR(VLOOKUP($B181,'Tabelas auxiliares'!$A$65:$C$102,2,FALSE),"")</f>
        <v/>
      </c>
      <c r="H181" s="33" t="str">
        <f>IFERROR(VLOOKUP($B181,'Tabelas auxiliares'!$A$65:$C$102,3,FALSE),"")</f>
        <v/>
      </c>
      <c r="P181" s="33" t="str">
        <f t="shared" si="3"/>
        <v/>
      </c>
      <c r="Q181" s="33" t="str">
        <f>IFERROR(VLOOKUP(O181,'Tabelas auxiliares'!$A$227:$E$236,5,FALSE),"")</f>
        <v/>
      </c>
      <c r="R181" s="33" t="str">
        <f>IF(Q181&lt;&gt;"",Q181,IF(P181='Tabelas auxiliares'!$A$240,"CUSTEIO",IF(P181='Tabelas auxiliares'!$A$239,"INVESTIMENTO","")))</f>
        <v/>
      </c>
    </row>
    <row r="182" spans="6:18" x14ac:dyDescent="0.25">
      <c r="F182" s="33" t="str">
        <f>IF(D182="","",IFERROR(VLOOKUP(D182,'Tabelas auxiliares'!$A$3:$B$61,2,FALSE),"DESCENTRALIZAÇÃO"))</f>
        <v/>
      </c>
      <c r="G182" s="33" t="str">
        <f>IFERROR(VLOOKUP($B182,'Tabelas auxiliares'!$A$65:$C$102,2,FALSE),"")</f>
        <v/>
      </c>
      <c r="H182" s="33" t="str">
        <f>IFERROR(VLOOKUP($B182,'Tabelas auxiliares'!$A$65:$C$102,3,FALSE),"")</f>
        <v/>
      </c>
      <c r="P182" s="33" t="str">
        <f t="shared" si="3"/>
        <v/>
      </c>
      <c r="Q182" s="33" t="str">
        <f>IFERROR(VLOOKUP(O182,'Tabelas auxiliares'!$A$227:$E$236,5,FALSE),"")</f>
        <v/>
      </c>
      <c r="R182" s="33" t="str">
        <f>IF(Q182&lt;&gt;"",Q182,IF(P182='Tabelas auxiliares'!$A$240,"CUSTEIO",IF(P182='Tabelas auxiliares'!$A$239,"INVESTIMENTO","")))</f>
        <v/>
      </c>
    </row>
    <row r="183" spans="6:18" x14ac:dyDescent="0.25">
      <c r="F183" s="33" t="str">
        <f>IF(D183="","",IFERROR(VLOOKUP(D183,'Tabelas auxiliares'!$A$3:$B$61,2,FALSE),"DESCENTRALIZAÇÃO"))</f>
        <v/>
      </c>
      <c r="G183" s="33" t="str">
        <f>IFERROR(VLOOKUP($B183,'Tabelas auxiliares'!$A$65:$C$102,2,FALSE),"")</f>
        <v/>
      </c>
      <c r="H183" s="33" t="str">
        <f>IFERROR(VLOOKUP($B183,'Tabelas auxiliares'!$A$65:$C$102,3,FALSE),"")</f>
        <v/>
      </c>
      <c r="P183" s="33" t="str">
        <f t="shared" si="3"/>
        <v/>
      </c>
      <c r="Q183" s="33" t="str">
        <f>IFERROR(VLOOKUP(O183,'Tabelas auxiliares'!$A$227:$E$236,5,FALSE),"")</f>
        <v/>
      </c>
      <c r="R183" s="33" t="str">
        <f>IF(Q183&lt;&gt;"",Q183,IF(P183='Tabelas auxiliares'!$A$240,"CUSTEIO",IF(P183='Tabelas auxiliares'!$A$239,"INVESTIMENTO","")))</f>
        <v/>
      </c>
    </row>
    <row r="184" spans="6:18" x14ac:dyDescent="0.25">
      <c r="F184" s="33" t="str">
        <f>IF(D184="","",IFERROR(VLOOKUP(D184,'Tabelas auxiliares'!$A$3:$B$61,2,FALSE),"DESCENTRALIZAÇÃO"))</f>
        <v/>
      </c>
      <c r="G184" s="33" t="str">
        <f>IFERROR(VLOOKUP($B184,'Tabelas auxiliares'!$A$65:$C$102,2,FALSE),"")</f>
        <v/>
      </c>
      <c r="H184" s="33" t="str">
        <f>IFERROR(VLOOKUP($B184,'Tabelas auxiliares'!$A$65:$C$102,3,FALSE),"")</f>
        <v/>
      </c>
      <c r="P184" s="33" t="str">
        <f t="shared" si="3"/>
        <v/>
      </c>
      <c r="Q184" s="33" t="str">
        <f>IFERROR(VLOOKUP(O184,'Tabelas auxiliares'!$A$227:$E$236,5,FALSE),"")</f>
        <v/>
      </c>
      <c r="R184" s="33" t="str">
        <f>IF(Q184&lt;&gt;"",Q184,IF(P184='Tabelas auxiliares'!$A$240,"CUSTEIO",IF(P184='Tabelas auxiliares'!$A$239,"INVESTIMENTO","")))</f>
        <v/>
      </c>
    </row>
    <row r="185" spans="6:18" x14ac:dyDescent="0.25">
      <c r="F185" s="33" t="str">
        <f>IF(D185="","",IFERROR(VLOOKUP(D185,'Tabelas auxiliares'!$A$3:$B$61,2,FALSE),"DESCENTRALIZAÇÃO"))</f>
        <v/>
      </c>
      <c r="G185" s="33" t="str">
        <f>IFERROR(VLOOKUP($B185,'Tabelas auxiliares'!$A$65:$C$102,2,FALSE),"")</f>
        <v/>
      </c>
      <c r="H185" s="33" t="str">
        <f>IFERROR(VLOOKUP($B185,'Tabelas auxiliares'!$A$65:$C$102,3,FALSE),"")</f>
        <v/>
      </c>
      <c r="P185" s="33" t="str">
        <f t="shared" si="3"/>
        <v/>
      </c>
      <c r="Q185" s="33" t="str">
        <f>IFERROR(VLOOKUP(O185,'Tabelas auxiliares'!$A$227:$E$236,5,FALSE),"")</f>
        <v/>
      </c>
      <c r="R185" s="33" t="str">
        <f>IF(Q185&lt;&gt;"",Q185,IF(P185='Tabelas auxiliares'!$A$240,"CUSTEIO",IF(P185='Tabelas auxiliares'!$A$239,"INVESTIMENTO","")))</f>
        <v/>
      </c>
    </row>
    <row r="186" spans="6:18" x14ac:dyDescent="0.25">
      <c r="F186" s="33" t="str">
        <f>IF(D186="","",IFERROR(VLOOKUP(D186,'Tabelas auxiliares'!$A$3:$B$61,2,FALSE),"DESCENTRALIZAÇÃO"))</f>
        <v/>
      </c>
      <c r="G186" s="33" t="str">
        <f>IFERROR(VLOOKUP($B186,'Tabelas auxiliares'!$A$65:$C$102,2,FALSE),"")</f>
        <v/>
      </c>
      <c r="H186" s="33" t="str">
        <f>IFERROR(VLOOKUP($B186,'Tabelas auxiliares'!$A$65:$C$102,3,FALSE),"")</f>
        <v/>
      </c>
      <c r="P186" s="33" t="str">
        <f t="shared" si="3"/>
        <v/>
      </c>
      <c r="Q186" s="33" t="str">
        <f>IFERROR(VLOOKUP(O186,'Tabelas auxiliares'!$A$227:$E$236,5,FALSE),"")</f>
        <v/>
      </c>
      <c r="R186" s="33" t="str">
        <f>IF(Q186&lt;&gt;"",Q186,IF(P186='Tabelas auxiliares'!$A$240,"CUSTEIO",IF(P186='Tabelas auxiliares'!$A$239,"INVESTIMENTO","")))</f>
        <v/>
      </c>
    </row>
    <row r="187" spans="6:18" x14ac:dyDescent="0.25">
      <c r="F187" s="33" t="str">
        <f>IF(D187="","",IFERROR(VLOOKUP(D187,'Tabelas auxiliares'!$A$3:$B$61,2,FALSE),"DESCENTRALIZAÇÃO"))</f>
        <v/>
      </c>
      <c r="G187" s="33" t="str">
        <f>IFERROR(VLOOKUP($B187,'Tabelas auxiliares'!$A$65:$C$102,2,FALSE),"")</f>
        <v/>
      </c>
      <c r="H187" s="33" t="str">
        <f>IFERROR(VLOOKUP($B187,'Tabelas auxiliares'!$A$65:$C$102,3,FALSE),"")</f>
        <v/>
      </c>
      <c r="P187" s="33" t="str">
        <f t="shared" si="3"/>
        <v/>
      </c>
      <c r="Q187" s="33" t="str">
        <f>IFERROR(VLOOKUP(O187,'Tabelas auxiliares'!$A$227:$E$236,5,FALSE),"")</f>
        <v/>
      </c>
      <c r="R187" s="33" t="str">
        <f>IF(Q187&lt;&gt;"",Q187,IF(P187='Tabelas auxiliares'!$A$240,"CUSTEIO",IF(P187='Tabelas auxiliares'!$A$239,"INVESTIMENTO","")))</f>
        <v/>
      </c>
    </row>
    <row r="188" spans="6:18" x14ac:dyDescent="0.25">
      <c r="F188" s="33" t="str">
        <f>IF(D188="","",IFERROR(VLOOKUP(D188,'Tabelas auxiliares'!$A$3:$B$61,2,FALSE),"DESCENTRALIZAÇÃO"))</f>
        <v/>
      </c>
      <c r="G188" s="33" t="str">
        <f>IFERROR(VLOOKUP($B188,'Tabelas auxiliares'!$A$65:$C$102,2,FALSE),"")</f>
        <v/>
      </c>
      <c r="H188" s="33" t="str">
        <f>IFERROR(VLOOKUP($B188,'Tabelas auxiliares'!$A$65:$C$102,3,FALSE),"")</f>
        <v/>
      </c>
      <c r="P188" s="33" t="str">
        <f t="shared" si="3"/>
        <v/>
      </c>
      <c r="Q188" s="33" t="str">
        <f>IFERROR(VLOOKUP(O188,'Tabelas auxiliares'!$A$227:$E$236,5,FALSE),"")</f>
        <v/>
      </c>
      <c r="R188" s="33" t="str">
        <f>IF(Q188&lt;&gt;"",Q188,IF(P188='Tabelas auxiliares'!$A$240,"CUSTEIO",IF(P188='Tabelas auxiliares'!$A$239,"INVESTIMENTO","")))</f>
        <v/>
      </c>
    </row>
    <row r="189" spans="6:18" x14ac:dyDescent="0.25">
      <c r="F189" s="33" t="str">
        <f>IF(D189="","",IFERROR(VLOOKUP(D189,'Tabelas auxiliares'!$A$3:$B$61,2,FALSE),"DESCENTRALIZAÇÃO"))</f>
        <v/>
      </c>
      <c r="G189" s="33" t="str">
        <f>IFERROR(VLOOKUP($B189,'Tabelas auxiliares'!$A$65:$C$102,2,FALSE),"")</f>
        <v/>
      </c>
      <c r="H189" s="33" t="str">
        <f>IFERROR(VLOOKUP($B189,'Tabelas auxiliares'!$A$65:$C$102,3,FALSE),"")</f>
        <v/>
      </c>
      <c r="P189" s="33" t="str">
        <f t="shared" si="3"/>
        <v/>
      </c>
      <c r="Q189" s="33" t="str">
        <f>IFERROR(VLOOKUP(O189,'Tabelas auxiliares'!$A$227:$E$236,5,FALSE),"")</f>
        <v/>
      </c>
      <c r="R189" s="33" t="str">
        <f>IF(Q189&lt;&gt;"",Q189,IF(P189='Tabelas auxiliares'!$A$240,"CUSTEIO",IF(P189='Tabelas auxiliares'!$A$239,"INVESTIMENTO","")))</f>
        <v/>
      </c>
    </row>
    <row r="190" spans="6:18" x14ac:dyDescent="0.25">
      <c r="F190" s="33" t="str">
        <f>IF(D190="","",IFERROR(VLOOKUP(D190,'Tabelas auxiliares'!$A$3:$B$61,2,FALSE),"DESCENTRALIZAÇÃO"))</f>
        <v/>
      </c>
      <c r="G190" s="33" t="str">
        <f>IFERROR(VLOOKUP($B190,'Tabelas auxiliares'!$A$65:$C$102,2,FALSE),"")</f>
        <v/>
      </c>
      <c r="H190" s="33" t="str">
        <f>IFERROR(VLOOKUP($B190,'Tabelas auxiliares'!$A$65:$C$102,3,FALSE),"")</f>
        <v/>
      </c>
      <c r="P190" s="33" t="str">
        <f t="shared" si="3"/>
        <v/>
      </c>
      <c r="Q190" s="33" t="str">
        <f>IFERROR(VLOOKUP(O190,'Tabelas auxiliares'!$A$227:$E$236,5,FALSE),"")</f>
        <v/>
      </c>
      <c r="R190" s="33" t="str">
        <f>IF(Q190&lt;&gt;"",Q190,IF(P190='Tabelas auxiliares'!$A$240,"CUSTEIO",IF(P190='Tabelas auxiliares'!$A$239,"INVESTIMENTO","")))</f>
        <v/>
      </c>
    </row>
    <row r="191" spans="6:18" x14ac:dyDescent="0.25">
      <c r="F191" s="33" t="str">
        <f>IF(D191="","",IFERROR(VLOOKUP(D191,'Tabelas auxiliares'!$A$3:$B$61,2,FALSE),"DESCENTRALIZAÇÃO"))</f>
        <v/>
      </c>
      <c r="G191" s="33" t="str">
        <f>IFERROR(VLOOKUP($B191,'Tabelas auxiliares'!$A$65:$C$102,2,FALSE),"")</f>
        <v/>
      </c>
      <c r="H191" s="33" t="str">
        <f>IFERROR(VLOOKUP($B191,'Tabelas auxiliares'!$A$65:$C$102,3,FALSE),"")</f>
        <v/>
      </c>
      <c r="P191" s="33" t="str">
        <f t="shared" si="3"/>
        <v/>
      </c>
      <c r="Q191" s="33" t="str">
        <f>IFERROR(VLOOKUP(O191,'Tabelas auxiliares'!$A$227:$E$236,5,FALSE),"")</f>
        <v/>
      </c>
      <c r="R191" s="33" t="str">
        <f>IF(Q191&lt;&gt;"",Q191,IF(P191='Tabelas auxiliares'!$A$240,"CUSTEIO",IF(P191='Tabelas auxiliares'!$A$239,"INVESTIMENTO","")))</f>
        <v/>
      </c>
    </row>
    <row r="192" spans="6:18" x14ac:dyDescent="0.25">
      <c r="F192" s="33" t="str">
        <f>IF(D192="","",IFERROR(VLOOKUP(D192,'Tabelas auxiliares'!$A$3:$B$61,2,FALSE),"DESCENTRALIZAÇÃO"))</f>
        <v/>
      </c>
      <c r="G192" s="33" t="str">
        <f>IFERROR(VLOOKUP($B192,'Tabelas auxiliares'!$A$65:$C$102,2,FALSE),"")</f>
        <v/>
      </c>
      <c r="H192" s="33" t="str">
        <f>IFERROR(VLOOKUP($B192,'Tabelas auxiliares'!$A$65:$C$102,3,FALSE),"")</f>
        <v/>
      </c>
      <c r="P192" s="33" t="str">
        <f t="shared" si="3"/>
        <v/>
      </c>
      <c r="Q192" s="33" t="str">
        <f>IFERROR(VLOOKUP(O192,'Tabelas auxiliares'!$A$227:$E$236,5,FALSE),"")</f>
        <v/>
      </c>
      <c r="R192" s="33" t="str">
        <f>IF(Q192&lt;&gt;"",Q192,IF(P192='Tabelas auxiliares'!$A$240,"CUSTEIO",IF(P192='Tabelas auxiliares'!$A$239,"INVESTIMENTO","")))</f>
        <v/>
      </c>
    </row>
    <row r="193" spans="6:18" x14ac:dyDescent="0.25">
      <c r="F193" s="33" t="str">
        <f>IF(D193="","",IFERROR(VLOOKUP(D193,'Tabelas auxiliares'!$A$3:$B$61,2,FALSE),"DESCENTRALIZAÇÃO"))</f>
        <v/>
      </c>
      <c r="G193" s="33" t="str">
        <f>IFERROR(VLOOKUP($B193,'Tabelas auxiliares'!$A$65:$C$102,2,FALSE),"")</f>
        <v/>
      </c>
      <c r="H193" s="33" t="str">
        <f>IFERROR(VLOOKUP($B193,'Tabelas auxiliares'!$A$65:$C$102,3,FALSE),"")</f>
        <v/>
      </c>
      <c r="P193" s="33" t="str">
        <f t="shared" si="3"/>
        <v/>
      </c>
      <c r="Q193" s="33" t="str">
        <f>IFERROR(VLOOKUP(O193,'Tabelas auxiliares'!$A$227:$E$236,5,FALSE),"")</f>
        <v/>
      </c>
      <c r="R193" s="33" t="str">
        <f>IF(Q193&lt;&gt;"",Q193,IF(P193='Tabelas auxiliares'!$A$240,"CUSTEIO",IF(P193='Tabelas auxiliares'!$A$239,"INVESTIMENTO","")))</f>
        <v/>
      </c>
    </row>
    <row r="194" spans="6:18" x14ac:dyDescent="0.25">
      <c r="F194" s="33" t="str">
        <f>IF(D194="","",IFERROR(VLOOKUP(D194,'Tabelas auxiliares'!$A$3:$B$61,2,FALSE),"DESCENTRALIZAÇÃO"))</f>
        <v/>
      </c>
      <c r="G194" s="33" t="str">
        <f>IFERROR(VLOOKUP($B194,'Tabelas auxiliares'!$A$65:$C$102,2,FALSE),"")</f>
        <v/>
      </c>
      <c r="H194" s="33" t="str">
        <f>IFERROR(VLOOKUP($B194,'Tabelas auxiliares'!$A$65:$C$102,3,FALSE),"")</f>
        <v/>
      </c>
      <c r="P194" s="33" t="str">
        <f t="shared" si="3"/>
        <v/>
      </c>
      <c r="Q194" s="33" t="str">
        <f>IFERROR(VLOOKUP(O194,'Tabelas auxiliares'!$A$227:$E$236,5,FALSE),"")</f>
        <v/>
      </c>
      <c r="R194" s="33" t="str">
        <f>IF(Q194&lt;&gt;"",Q194,IF(P194='Tabelas auxiliares'!$A$240,"CUSTEIO",IF(P194='Tabelas auxiliares'!$A$239,"INVESTIMENTO","")))</f>
        <v/>
      </c>
    </row>
    <row r="195" spans="6:18" x14ac:dyDescent="0.25">
      <c r="F195" s="33" t="str">
        <f>IF(D195="","",IFERROR(VLOOKUP(D195,'Tabelas auxiliares'!$A$3:$B$61,2,FALSE),"DESCENTRALIZAÇÃO"))</f>
        <v/>
      </c>
      <c r="G195" s="33" t="str">
        <f>IFERROR(VLOOKUP($B195,'Tabelas auxiliares'!$A$65:$C$102,2,FALSE),"")</f>
        <v/>
      </c>
      <c r="H195" s="33" t="str">
        <f>IFERROR(VLOOKUP($B195,'Tabelas auxiliares'!$A$65:$C$102,3,FALSE),"")</f>
        <v/>
      </c>
      <c r="P195" s="33" t="str">
        <f t="shared" si="3"/>
        <v/>
      </c>
      <c r="Q195" s="33" t="str">
        <f>IFERROR(VLOOKUP(O195,'Tabelas auxiliares'!$A$227:$E$236,5,FALSE),"")</f>
        <v/>
      </c>
      <c r="R195" s="33" t="str">
        <f>IF(Q195&lt;&gt;"",Q195,IF(P195='Tabelas auxiliares'!$A$240,"CUSTEIO",IF(P195='Tabelas auxiliares'!$A$239,"INVESTIMENTO","")))</f>
        <v/>
      </c>
    </row>
    <row r="196" spans="6:18" x14ac:dyDescent="0.25">
      <c r="F196" s="33" t="str">
        <f>IF(D196="","",IFERROR(VLOOKUP(D196,'Tabelas auxiliares'!$A$3:$B$61,2,FALSE),"DESCENTRALIZAÇÃO"))</f>
        <v/>
      </c>
      <c r="G196" s="33" t="str">
        <f>IFERROR(VLOOKUP($B196,'Tabelas auxiliares'!$A$65:$C$102,2,FALSE),"")</f>
        <v/>
      </c>
      <c r="H196" s="33" t="str">
        <f>IFERROR(VLOOKUP($B196,'Tabelas auxiliares'!$A$65:$C$102,3,FALSE),"")</f>
        <v/>
      </c>
      <c r="P196" s="33" t="str">
        <f t="shared" ref="P196:P260" si="4">LEFT(N196,1)</f>
        <v/>
      </c>
      <c r="Q196" s="33" t="str">
        <f>IFERROR(VLOOKUP(O196,'Tabelas auxiliares'!$A$227:$E$236,5,FALSE),"")</f>
        <v/>
      </c>
      <c r="R196" s="33" t="str">
        <f>IF(Q196&lt;&gt;"",Q196,IF(P196='Tabelas auxiliares'!$A$240,"CUSTEIO",IF(P196='Tabelas auxiliares'!$A$239,"INVESTIMENTO","")))</f>
        <v/>
      </c>
    </row>
    <row r="197" spans="6:18" x14ac:dyDescent="0.25">
      <c r="F197" s="33" t="str">
        <f>IF(D197="","",IFERROR(VLOOKUP(D197,'Tabelas auxiliares'!$A$3:$B$61,2,FALSE),"DESCENTRALIZAÇÃO"))</f>
        <v/>
      </c>
      <c r="G197" s="33" t="str">
        <f>IFERROR(VLOOKUP($B197,'Tabelas auxiliares'!$A$65:$C$102,2,FALSE),"")</f>
        <v/>
      </c>
      <c r="H197" s="33" t="str">
        <f>IFERROR(VLOOKUP($B197,'Tabelas auxiliares'!$A$65:$C$102,3,FALSE),"")</f>
        <v/>
      </c>
      <c r="P197" s="33" t="str">
        <f t="shared" si="4"/>
        <v/>
      </c>
      <c r="Q197" s="33" t="str">
        <f>IFERROR(VLOOKUP(O197,'Tabelas auxiliares'!$A$227:$E$236,5,FALSE),"")</f>
        <v/>
      </c>
      <c r="R197" s="33" t="str">
        <f>IF(Q197&lt;&gt;"",Q197,IF(P197='Tabelas auxiliares'!$A$240,"CUSTEIO",IF(P197='Tabelas auxiliares'!$A$239,"INVESTIMENTO","")))</f>
        <v/>
      </c>
    </row>
    <row r="198" spans="6:18" x14ac:dyDescent="0.25">
      <c r="F198" s="33" t="str">
        <f>IF(D198="","",IFERROR(VLOOKUP(D198,'Tabelas auxiliares'!$A$3:$B$61,2,FALSE),"DESCENTRALIZAÇÃO"))</f>
        <v/>
      </c>
      <c r="G198" s="33" t="str">
        <f>IFERROR(VLOOKUP($B198,'Tabelas auxiliares'!$A$65:$C$102,2,FALSE),"")</f>
        <v/>
      </c>
      <c r="H198" s="33" t="str">
        <f>IFERROR(VLOOKUP($B198,'Tabelas auxiliares'!$A$65:$C$102,3,FALSE),"")</f>
        <v/>
      </c>
      <c r="P198" s="33" t="str">
        <f t="shared" si="4"/>
        <v/>
      </c>
      <c r="Q198" s="33" t="str">
        <f>IFERROR(VLOOKUP(O198,'Tabelas auxiliares'!$A$227:$E$236,5,FALSE),"")</f>
        <v/>
      </c>
      <c r="R198" s="33" t="str">
        <f>IF(Q198&lt;&gt;"",Q198,IF(P198='Tabelas auxiliares'!$A$240,"CUSTEIO",IF(P198='Tabelas auxiliares'!$A$239,"INVESTIMENTO","")))</f>
        <v/>
      </c>
    </row>
    <row r="199" spans="6:18" x14ac:dyDescent="0.25">
      <c r="F199" s="33" t="str">
        <f>IF(D199="","",IFERROR(VLOOKUP(D199,'Tabelas auxiliares'!$A$3:$B$61,2,FALSE),"DESCENTRALIZAÇÃO"))</f>
        <v/>
      </c>
      <c r="G199" s="33" t="str">
        <f>IFERROR(VLOOKUP($B199,'Tabelas auxiliares'!$A$65:$C$102,2,FALSE),"")</f>
        <v/>
      </c>
      <c r="H199" s="33" t="str">
        <f>IFERROR(VLOOKUP($B199,'Tabelas auxiliares'!$A$65:$C$102,3,FALSE),"")</f>
        <v/>
      </c>
      <c r="P199" s="33" t="str">
        <f t="shared" si="4"/>
        <v/>
      </c>
      <c r="Q199" s="33" t="str">
        <f>IFERROR(VLOOKUP(O199,'Tabelas auxiliares'!$A$227:$E$236,5,FALSE),"")</f>
        <v/>
      </c>
      <c r="R199" s="33" t="str">
        <f>IF(Q199&lt;&gt;"",Q199,IF(P199='Tabelas auxiliares'!$A$240,"CUSTEIO",IF(P199='Tabelas auxiliares'!$A$239,"INVESTIMENTO","")))</f>
        <v/>
      </c>
    </row>
    <row r="200" spans="6:18" x14ac:dyDescent="0.25">
      <c r="F200" s="33" t="str">
        <f>IF(D200="","",IFERROR(VLOOKUP(D200,'Tabelas auxiliares'!$A$3:$B$61,2,FALSE),"DESCENTRALIZAÇÃO"))</f>
        <v/>
      </c>
      <c r="G200" s="33" t="str">
        <f>IFERROR(VLOOKUP($B200,'Tabelas auxiliares'!$A$65:$C$102,2,FALSE),"")</f>
        <v/>
      </c>
      <c r="H200" s="33" t="str">
        <f>IFERROR(VLOOKUP($B200,'Tabelas auxiliares'!$A$65:$C$102,3,FALSE),"")</f>
        <v/>
      </c>
      <c r="P200" s="33" t="str">
        <f t="shared" si="4"/>
        <v/>
      </c>
      <c r="Q200" s="33" t="str">
        <f>IFERROR(VLOOKUP(O200,'Tabelas auxiliares'!$A$227:$E$236,5,FALSE),"")</f>
        <v/>
      </c>
      <c r="R200" s="33" t="str">
        <f>IF(Q200&lt;&gt;"",Q200,IF(P200='Tabelas auxiliares'!$A$240,"CUSTEIO",IF(P200='Tabelas auxiliares'!$A$239,"INVESTIMENTO","")))</f>
        <v/>
      </c>
    </row>
    <row r="201" spans="6:18" x14ac:dyDescent="0.25">
      <c r="F201" s="33" t="str">
        <f>IF(D201="","",IFERROR(VLOOKUP(D201,'Tabelas auxiliares'!$A$3:$B$61,2,FALSE),"DESCENTRALIZAÇÃO"))</f>
        <v/>
      </c>
      <c r="G201" s="33" t="str">
        <f>IFERROR(VLOOKUP($B201,'Tabelas auxiliares'!$A$65:$C$102,2,FALSE),"")</f>
        <v/>
      </c>
      <c r="H201" s="33" t="str">
        <f>IFERROR(VLOOKUP($B201,'Tabelas auxiliares'!$A$65:$C$102,3,FALSE),"")</f>
        <v/>
      </c>
      <c r="P201" s="33" t="str">
        <f t="shared" si="4"/>
        <v/>
      </c>
      <c r="Q201" s="33" t="str">
        <f>IFERROR(VLOOKUP(O201,'Tabelas auxiliares'!$A$227:$E$236,5,FALSE),"")</f>
        <v/>
      </c>
      <c r="R201" s="33" t="str">
        <f>IF(Q201&lt;&gt;"",Q201,IF(P201='Tabelas auxiliares'!$A$240,"CUSTEIO",IF(P201='Tabelas auxiliares'!$A$239,"INVESTIMENTO","")))</f>
        <v/>
      </c>
    </row>
    <row r="202" spans="6:18" x14ac:dyDescent="0.25">
      <c r="F202" s="33" t="str">
        <f>IF(D202="","",IFERROR(VLOOKUP(D202,'Tabelas auxiliares'!$A$3:$B$61,2,FALSE),"DESCENTRALIZAÇÃO"))</f>
        <v/>
      </c>
      <c r="G202" s="33" t="str">
        <f>IFERROR(VLOOKUP($B202,'Tabelas auxiliares'!$A$65:$C$102,2,FALSE),"")</f>
        <v/>
      </c>
      <c r="H202" s="33" t="str">
        <f>IFERROR(VLOOKUP($B202,'Tabelas auxiliares'!$A$65:$C$102,3,FALSE),"")</f>
        <v/>
      </c>
      <c r="P202" s="33" t="str">
        <f t="shared" si="4"/>
        <v/>
      </c>
      <c r="Q202" s="33" t="str">
        <f>IFERROR(VLOOKUP(O202,'Tabelas auxiliares'!$A$227:$E$236,5,FALSE),"")</f>
        <v/>
      </c>
      <c r="R202" s="33" t="str">
        <f>IF(Q202&lt;&gt;"",Q202,IF(P202='Tabelas auxiliares'!$A$240,"CUSTEIO",IF(P202='Tabelas auxiliares'!$A$239,"INVESTIMENTO","")))</f>
        <v/>
      </c>
    </row>
    <row r="203" spans="6:18" x14ac:dyDescent="0.25">
      <c r="F203" s="33" t="str">
        <f>IF(D203="","",IFERROR(VLOOKUP(D203,'Tabelas auxiliares'!$A$3:$B$61,2,FALSE),"DESCENTRALIZAÇÃO"))</f>
        <v/>
      </c>
      <c r="G203" s="33" t="str">
        <f>IFERROR(VLOOKUP($B203,'Tabelas auxiliares'!$A$65:$C$102,2,FALSE),"")</f>
        <v/>
      </c>
      <c r="H203" s="33" t="str">
        <f>IFERROR(VLOOKUP($B203,'Tabelas auxiliares'!$A$65:$C$102,3,FALSE),"")</f>
        <v/>
      </c>
      <c r="P203" s="33" t="str">
        <f t="shared" si="4"/>
        <v/>
      </c>
      <c r="Q203" s="33" t="str">
        <f>IFERROR(VLOOKUP(O203,'Tabelas auxiliares'!$A$227:$E$236,5,FALSE),"")</f>
        <v/>
      </c>
      <c r="R203" s="33" t="str">
        <f>IF(Q203&lt;&gt;"",Q203,IF(P203='Tabelas auxiliares'!$A$240,"CUSTEIO",IF(P203='Tabelas auxiliares'!$A$239,"INVESTIMENTO","")))</f>
        <v/>
      </c>
    </row>
    <row r="204" spans="6:18" x14ac:dyDescent="0.25">
      <c r="F204" s="33" t="str">
        <f>IF(D204="","",IFERROR(VLOOKUP(D204,'Tabelas auxiliares'!$A$3:$B$61,2,FALSE),"DESCENTRALIZAÇÃO"))</f>
        <v/>
      </c>
      <c r="G204" s="33" t="str">
        <f>IFERROR(VLOOKUP($B204,'Tabelas auxiliares'!$A$65:$C$102,2,FALSE),"")</f>
        <v/>
      </c>
      <c r="H204" s="33" t="str">
        <f>IFERROR(VLOOKUP($B204,'Tabelas auxiliares'!$A$65:$C$102,3,FALSE),"")</f>
        <v/>
      </c>
      <c r="P204" s="33" t="str">
        <f t="shared" si="4"/>
        <v/>
      </c>
      <c r="Q204" s="33" t="str">
        <f>IFERROR(VLOOKUP(O204,'Tabelas auxiliares'!$A$227:$E$236,5,FALSE),"")</f>
        <v/>
      </c>
      <c r="R204" s="33" t="str">
        <f>IF(Q204&lt;&gt;"",Q204,IF(P204='Tabelas auxiliares'!$A$240,"CUSTEIO",IF(P204='Tabelas auxiliares'!$A$239,"INVESTIMENTO","")))</f>
        <v/>
      </c>
    </row>
    <row r="205" spans="6:18" x14ac:dyDescent="0.25">
      <c r="F205" s="33" t="str">
        <f>IF(D205="","",IFERROR(VLOOKUP(D205,'Tabelas auxiliares'!$A$3:$B$61,2,FALSE),"DESCENTRALIZAÇÃO"))</f>
        <v/>
      </c>
      <c r="G205" s="33" t="str">
        <f>IFERROR(VLOOKUP($B205,'Tabelas auxiliares'!$A$65:$C$102,2,FALSE),"")</f>
        <v/>
      </c>
      <c r="H205" s="33" t="str">
        <f>IFERROR(VLOOKUP($B205,'Tabelas auxiliares'!$A$65:$C$102,3,FALSE),"")</f>
        <v/>
      </c>
      <c r="P205" s="33" t="str">
        <f t="shared" si="4"/>
        <v/>
      </c>
      <c r="Q205" s="33" t="str">
        <f>IFERROR(VLOOKUP(O205,'Tabelas auxiliares'!$A$227:$E$236,5,FALSE),"")</f>
        <v/>
      </c>
      <c r="R205" s="33" t="str">
        <f>IF(Q205&lt;&gt;"",Q205,IF(P205='Tabelas auxiliares'!$A$240,"CUSTEIO",IF(P205='Tabelas auxiliares'!$A$239,"INVESTIMENTO","")))</f>
        <v/>
      </c>
    </row>
    <row r="206" spans="6:18" x14ac:dyDescent="0.25">
      <c r="F206" s="33" t="str">
        <f>IF(D206="","",IFERROR(VLOOKUP(D206,'Tabelas auxiliares'!$A$3:$B$61,2,FALSE),"DESCENTRALIZAÇÃO"))</f>
        <v/>
      </c>
      <c r="G206" s="33" t="str">
        <f>IFERROR(VLOOKUP($B206,'Tabelas auxiliares'!$A$65:$C$102,2,FALSE),"")</f>
        <v/>
      </c>
      <c r="H206" s="33" t="str">
        <f>IFERROR(VLOOKUP($B206,'Tabelas auxiliares'!$A$65:$C$102,3,FALSE),"")</f>
        <v/>
      </c>
      <c r="P206" s="33" t="str">
        <f t="shared" si="4"/>
        <v/>
      </c>
      <c r="Q206" s="33" t="str">
        <f>IFERROR(VLOOKUP(O206,'Tabelas auxiliares'!$A$227:$E$236,5,FALSE),"")</f>
        <v/>
      </c>
      <c r="R206" s="33" t="str">
        <f>IF(Q206&lt;&gt;"",Q206,IF(P206='Tabelas auxiliares'!$A$240,"CUSTEIO",IF(P206='Tabelas auxiliares'!$A$239,"INVESTIMENTO","")))</f>
        <v/>
      </c>
    </row>
    <row r="207" spans="6:18" x14ac:dyDescent="0.25">
      <c r="F207" s="33" t="str">
        <f>IF(D207="","",IFERROR(VLOOKUP(D207,'Tabelas auxiliares'!$A$3:$B$61,2,FALSE),"DESCENTRALIZAÇÃO"))</f>
        <v/>
      </c>
      <c r="G207" s="33" t="str">
        <f>IFERROR(VLOOKUP($B207,'Tabelas auxiliares'!$A$65:$C$102,2,FALSE),"")</f>
        <v/>
      </c>
      <c r="H207" s="33" t="str">
        <f>IFERROR(VLOOKUP($B207,'Tabelas auxiliares'!$A$65:$C$102,3,FALSE),"")</f>
        <v/>
      </c>
      <c r="P207" s="33" t="str">
        <f t="shared" si="4"/>
        <v/>
      </c>
      <c r="Q207" s="33" t="str">
        <f>IFERROR(VLOOKUP(O207,'Tabelas auxiliares'!$A$227:$E$236,5,FALSE),"")</f>
        <v/>
      </c>
      <c r="R207" s="33" t="str">
        <f>IF(Q207&lt;&gt;"",Q207,IF(P207='Tabelas auxiliares'!$A$240,"CUSTEIO",IF(P207='Tabelas auxiliares'!$A$239,"INVESTIMENTO","")))</f>
        <v/>
      </c>
    </row>
    <row r="208" spans="6:18" x14ac:dyDescent="0.25">
      <c r="F208" s="33" t="str">
        <f>IF(D208="","",IFERROR(VLOOKUP(D208,'Tabelas auxiliares'!$A$3:$B$61,2,FALSE),"DESCENTRALIZAÇÃO"))</f>
        <v/>
      </c>
      <c r="G208" s="33" t="str">
        <f>IFERROR(VLOOKUP($B208,'Tabelas auxiliares'!$A$65:$C$102,2,FALSE),"")</f>
        <v/>
      </c>
      <c r="H208" s="33" t="str">
        <f>IFERROR(VLOOKUP($B208,'Tabelas auxiliares'!$A$65:$C$102,3,FALSE),"")</f>
        <v/>
      </c>
      <c r="P208" s="33" t="str">
        <f t="shared" si="4"/>
        <v/>
      </c>
      <c r="Q208" s="33" t="str">
        <f>IFERROR(VLOOKUP(O208,'Tabelas auxiliares'!$A$227:$E$236,5,FALSE),"")</f>
        <v/>
      </c>
      <c r="R208" s="33" t="str">
        <f>IF(Q208&lt;&gt;"",Q208,IF(P208='Tabelas auxiliares'!$A$240,"CUSTEIO",IF(P208='Tabelas auxiliares'!$A$239,"INVESTIMENTO","")))</f>
        <v/>
      </c>
    </row>
    <row r="209" spans="6:18" x14ac:dyDescent="0.25">
      <c r="F209" s="33" t="str">
        <f>IF(D209="","",IFERROR(VLOOKUP(D209,'Tabelas auxiliares'!$A$3:$B$61,2,FALSE),"DESCENTRALIZAÇÃO"))</f>
        <v/>
      </c>
      <c r="G209" s="33" t="str">
        <f>IFERROR(VLOOKUP($B209,'Tabelas auxiliares'!$A$65:$C$102,2,FALSE),"")</f>
        <v/>
      </c>
      <c r="H209" s="33" t="str">
        <f>IFERROR(VLOOKUP($B209,'Tabelas auxiliares'!$A$65:$C$102,3,FALSE),"")</f>
        <v/>
      </c>
      <c r="P209" s="33" t="str">
        <f t="shared" si="4"/>
        <v/>
      </c>
      <c r="Q209" s="33" t="str">
        <f>IFERROR(VLOOKUP(O209,'Tabelas auxiliares'!$A$227:$E$236,5,FALSE),"")</f>
        <v/>
      </c>
      <c r="R209" s="33" t="str">
        <f>IF(Q209&lt;&gt;"",Q209,IF(P209='Tabelas auxiliares'!$A$240,"CUSTEIO",IF(P209='Tabelas auxiliares'!$A$239,"INVESTIMENTO","")))</f>
        <v/>
      </c>
    </row>
    <row r="210" spans="6:18" x14ac:dyDescent="0.25">
      <c r="F210" s="33" t="str">
        <f>IF(D210="","",IFERROR(VLOOKUP(D210,'Tabelas auxiliares'!$A$3:$B$61,2,FALSE),"DESCENTRALIZAÇÃO"))</f>
        <v/>
      </c>
      <c r="G210" s="33" t="str">
        <f>IFERROR(VLOOKUP($B210,'Tabelas auxiliares'!$A$65:$C$102,2,FALSE),"")</f>
        <v/>
      </c>
      <c r="H210" s="33" t="str">
        <f>IFERROR(VLOOKUP($B210,'Tabelas auxiliares'!$A$65:$C$102,3,FALSE),"")</f>
        <v/>
      </c>
      <c r="P210" s="33" t="str">
        <f t="shared" si="4"/>
        <v/>
      </c>
      <c r="Q210" s="33" t="str">
        <f>IFERROR(VLOOKUP(O210,'Tabelas auxiliares'!$A$227:$E$236,5,FALSE),"")</f>
        <v/>
      </c>
      <c r="R210" s="33" t="str">
        <f>IF(Q210&lt;&gt;"",Q210,IF(P210='Tabelas auxiliares'!$A$240,"CUSTEIO",IF(P210='Tabelas auxiliares'!$A$239,"INVESTIMENTO","")))</f>
        <v/>
      </c>
    </row>
    <row r="211" spans="6:18" x14ac:dyDescent="0.25">
      <c r="F211" s="33" t="str">
        <f>IF(D211="","",IFERROR(VLOOKUP(D211,'Tabelas auxiliares'!$A$3:$B$61,2,FALSE),"DESCENTRALIZAÇÃO"))</f>
        <v/>
      </c>
      <c r="G211" s="33" t="str">
        <f>IFERROR(VLOOKUP($B211,'Tabelas auxiliares'!$A$65:$C$102,2,FALSE),"")</f>
        <v/>
      </c>
      <c r="H211" s="33" t="str">
        <f>IFERROR(VLOOKUP($B211,'Tabelas auxiliares'!$A$65:$C$102,3,FALSE),"")</f>
        <v/>
      </c>
      <c r="P211" s="33" t="str">
        <f t="shared" si="4"/>
        <v/>
      </c>
      <c r="Q211" s="33" t="str">
        <f>IFERROR(VLOOKUP(O211,'Tabelas auxiliares'!$A$227:$E$236,5,FALSE),"")</f>
        <v/>
      </c>
      <c r="R211" s="33" t="str">
        <f>IF(Q211&lt;&gt;"",Q211,IF(P211='Tabelas auxiliares'!$A$240,"CUSTEIO",IF(P211='Tabelas auxiliares'!$A$239,"INVESTIMENTO","")))</f>
        <v/>
      </c>
    </row>
    <row r="212" spans="6:18" x14ac:dyDescent="0.25">
      <c r="F212" s="33" t="str">
        <f>IF(D212="","",IFERROR(VLOOKUP(D212,'Tabelas auxiliares'!$A$3:$B$61,2,FALSE),"DESCENTRALIZAÇÃO"))</f>
        <v/>
      </c>
      <c r="G212" s="33" t="str">
        <f>IFERROR(VLOOKUP($B212,'Tabelas auxiliares'!$A$65:$C$102,2,FALSE),"")</f>
        <v/>
      </c>
      <c r="H212" s="33" t="str">
        <f>IFERROR(VLOOKUP($B212,'Tabelas auxiliares'!$A$65:$C$102,3,FALSE),"")</f>
        <v/>
      </c>
      <c r="P212" s="33" t="str">
        <f t="shared" si="4"/>
        <v/>
      </c>
      <c r="Q212" s="33" t="str">
        <f>IFERROR(VLOOKUP(O212,'Tabelas auxiliares'!$A$227:$E$236,5,FALSE),"")</f>
        <v/>
      </c>
      <c r="R212" s="33" t="str">
        <f>IF(Q212&lt;&gt;"",Q212,IF(P212='Tabelas auxiliares'!$A$240,"CUSTEIO",IF(P212='Tabelas auxiliares'!$A$239,"INVESTIMENTO","")))</f>
        <v/>
      </c>
    </row>
    <row r="213" spans="6:18" x14ac:dyDescent="0.25">
      <c r="F213" s="33" t="str">
        <f>IF(D213="","",IFERROR(VLOOKUP(D213,'Tabelas auxiliares'!$A$3:$B$61,2,FALSE),"DESCENTRALIZAÇÃO"))</f>
        <v/>
      </c>
      <c r="G213" s="33" t="str">
        <f>IFERROR(VLOOKUP($B213,'Tabelas auxiliares'!$A$65:$C$102,2,FALSE),"")</f>
        <v/>
      </c>
      <c r="H213" s="33" t="str">
        <f>IFERROR(VLOOKUP($B213,'Tabelas auxiliares'!$A$65:$C$102,3,FALSE),"")</f>
        <v/>
      </c>
      <c r="P213" s="33" t="str">
        <f t="shared" si="4"/>
        <v/>
      </c>
      <c r="Q213" s="33" t="str">
        <f>IFERROR(VLOOKUP(O213,'Tabelas auxiliares'!$A$227:$E$236,5,FALSE),"")</f>
        <v/>
      </c>
      <c r="R213" s="33" t="str">
        <f>IF(Q213&lt;&gt;"",Q213,IF(P213='Tabelas auxiliares'!$A$240,"CUSTEIO",IF(P213='Tabelas auxiliares'!$A$239,"INVESTIMENTO","")))</f>
        <v/>
      </c>
    </row>
    <row r="214" spans="6:18" x14ac:dyDescent="0.25">
      <c r="F214" s="33" t="str">
        <f>IF(D214="","",IFERROR(VLOOKUP(D214,'Tabelas auxiliares'!$A$3:$B$61,2,FALSE),"DESCENTRALIZAÇÃO"))</f>
        <v/>
      </c>
      <c r="G214" s="33" t="str">
        <f>IFERROR(VLOOKUP($B214,'Tabelas auxiliares'!$A$65:$C$102,2,FALSE),"")</f>
        <v/>
      </c>
      <c r="H214" s="33" t="str">
        <f>IFERROR(VLOOKUP($B214,'Tabelas auxiliares'!$A$65:$C$102,3,FALSE),"")</f>
        <v/>
      </c>
      <c r="P214" s="33" t="str">
        <f t="shared" si="4"/>
        <v/>
      </c>
      <c r="Q214" s="33" t="str">
        <f>IFERROR(VLOOKUP(O214,'Tabelas auxiliares'!$A$227:$E$236,5,FALSE),"")</f>
        <v/>
      </c>
      <c r="R214" s="33" t="str">
        <f>IF(Q214&lt;&gt;"",Q214,IF(P214='Tabelas auxiliares'!$A$240,"CUSTEIO",IF(P214='Tabelas auxiliares'!$A$239,"INVESTIMENTO","")))</f>
        <v/>
      </c>
    </row>
    <row r="215" spans="6:18" x14ac:dyDescent="0.25">
      <c r="F215" s="33" t="str">
        <f>IF(D215="","",IFERROR(VLOOKUP(D215,'Tabelas auxiliares'!$A$3:$B$61,2,FALSE),"DESCENTRALIZAÇÃO"))</f>
        <v/>
      </c>
      <c r="G215" s="33" t="str">
        <f>IFERROR(VLOOKUP($B215,'Tabelas auxiliares'!$A$65:$C$102,2,FALSE),"")</f>
        <v/>
      </c>
      <c r="H215" s="33" t="str">
        <f>IFERROR(VLOOKUP($B215,'Tabelas auxiliares'!$A$65:$C$102,3,FALSE),"")</f>
        <v/>
      </c>
      <c r="P215" s="33" t="str">
        <f t="shared" si="4"/>
        <v/>
      </c>
      <c r="Q215" s="33" t="str">
        <f>IFERROR(VLOOKUP(O215,'Tabelas auxiliares'!$A$227:$E$236,5,FALSE),"")</f>
        <v/>
      </c>
      <c r="R215" s="33" t="str">
        <f>IF(Q215&lt;&gt;"",Q215,IF(P215='Tabelas auxiliares'!$A$240,"CUSTEIO",IF(P215='Tabelas auxiliares'!$A$239,"INVESTIMENTO","")))</f>
        <v/>
      </c>
    </row>
    <row r="216" spans="6:18" x14ac:dyDescent="0.25">
      <c r="F216" s="33" t="str">
        <f>IF(D216="","",IFERROR(VLOOKUP(D216,'Tabelas auxiliares'!$A$3:$B$61,2,FALSE),"DESCENTRALIZAÇÃO"))</f>
        <v/>
      </c>
      <c r="G216" s="33" t="str">
        <f>IFERROR(VLOOKUP($B216,'Tabelas auxiliares'!$A$65:$C$102,2,FALSE),"")</f>
        <v/>
      </c>
      <c r="H216" s="33" t="str">
        <f>IFERROR(VLOOKUP($B216,'Tabelas auxiliares'!$A$65:$C$102,3,FALSE),"")</f>
        <v/>
      </c>
      <c r="P216" s="33" t="str">
        <f t="shared" si="4"/>
        <v/>
      </c>
      <c r="Q216" s="33" t="str">
        <f>IFERROR(VLOOKUP(O216,'Tabelas auxiliares'!$A$227:$E$236,5,FALSE),"")</f>
        <v/>
      </c>
      <c r="R216" s="33" t="str">
        <f>IF(Q216&lt;&gt;"",Q216,IF(P216='Tabelas auxiliares'!$A$240,"CUSTEIO",IF(P216='Tabelas auxiliares'!$A$239,"INVESTIMENTO","")))</f>
        <v/>
      </c>
    </row>
    <row r="217" spans="6:18" x14ac:dyDescent="0.25">
      <c r="F217" s="33" t="str">
        <f>IF(D217="","",IFERROR(VLOOKUP(D217,'Tabelas auxiliares'!$A$3:$B$61,2,FALSE),"DESCENTRALIZAÇÃO"))</f>
        <v/>
      </c>
      <c r="G217" s="33" t="str">
        <f>IFERROR(VLOOKUP($B217,'Tabelas auxiliares'!$A$65:$C$102,2,FALSE),"")</f>
        <v/>
      </c>
      <c r="H217" s="33" t="str">
        <f>IFERROR(VLOOKUP($B217,'Tabelas auxiliares'!$A$65:$C$102,3,FALSE),"")</f>
        <v/>
      </c>
      <c r="P217" s="33" t="str">
        <f t="shared" si="4"/>
        <v/>
      </c>
      <c r="Q217" s="33" t="str">
        <f>IFERROR(VLOOKUP(O217,'Tabelas auxiliares'!$A$227:$E$236,5,FALSE),"")</f>
        <v/>
      </c>
      <c r="R217" s="33" t="str">
        <f>IF(Q217&lt;&gt;"",Q217,IF(P217='Tabelas auxiliares'!$A$240,"CUSTEIO",IF(P217='Tabelas auxiliares'!$A$239,"INVESTIMENTO","")))</f>
        <v/>
      </c>
    </row>
    <row r="218" spans="6:18" x14ac:dyDescent="0.25">
      <c r="F218" s="33" t="str">
        <f>IF(D218="","",IFERROR(VLOOKUP(D218,'Tabelas auxiliares'!$A$3:$B$61,2,FALSE),"DESCENTRALIZAÇÃO"))</f>
        <v/>
      </c>
      <c r="G218" s="33" t="str">
        <f>IFERROR(VLOOKUP($B218,'Tabelas auxiliares'!$A$65:$C$102,2,FALSE),"")</f>
        <v/>
      </c>
      <c r="H218" s="33" t="str">
        <f>IFERROR(VLOOKUP($B218,'Tabelas auxiliares'!$A$65:$C$102,3,FALSE),"")</f>
        <v/>
      </c>
      <c r="P218" s="33" t="str">
        <f t="shared" si="4"/>
        <v/>
      </c>
      <c r="Q218" s="33" t="str">
        <f>IFERROR(VLOOKUP(O218,'Tabelas auxiliares'!$A$227:$E$236,5,FALSE),"")</f>
        <v/>
      </c>
      <c r="R218" s="33" t="str">
        <f>IF(Q218&lt;&gt;"",Q218,IF(P218='Tabelas auxiliares'!$A$240,"CUSTEIO",IF(P218='Tabelas auxiliares'!$A$239,"INVESTIMENTO","")))</f>
        <v/>
      </c>
    </row>
    <row r="219" spans="6:18" x14ac:dyDescent="0.25">
      <c r="F219" s="33" t="str">
        <f>IF(D219="","",IFERROR(VLOOKUP(D219,'Tabelas auxiliares'!$A$3:$B$61,2,FALSE),"DESCENTRALIZAÇÃO"))</f>
        <v/>
      </c>
      <c r="G219" s="33" t="str">
        <f>IFERROR(VLOOKUP($B219,'Tabelas auxiliares'!$A$65:$C$102,2,FALSE),"")</f>
        <v/>
      </c>
      <c r="H219" s="33" t="str">
        <f>IFERROR(VLOOKUP($B219,'Tabelas auxiliares'!$A$65:$C$102,3,FALSE),"")</f>
        <v/>
      </c>
      <c r="P219" s="33" t="str">
        <f t="shared" si="4"/>
        <v/>
      </c>
      <c r="Q219" s="33" t="str">
        <f>IFERROR(VLOOKUP(O219,'Tabelas auxiliares'!$A$227:$E$236,5,FALSE),"")</f>
        <v/>
      </c>
      <c r="R219" s="33" t="str">
        <f>IF(Q219&lt;&gt;"",Q219,IF(P219='Tabelas auxiliares'!$A$240,"CUSTEIO",IF(P219='Tabelas auxiliares'!$A$239,"INVESTIMENTO","")))</f>
        <v/>
      </c>
    </row>
    <row r="220" spans="6:18" x14ac:dyDescent="0.25">
      <c r="F220" s="33" t="str">
        <f>IF(D220="","",IFERROR(VLOOKUP(D220,'Tabelas auxiliares'!$A$3:$B$61,2,FALSE),"DESCENTRALIZAÇÃO"))</f>
        <v/>
      </c>
      <c r="G220" s="33" t="str">
        <f>IFERROR(VLOOKUP($B220,'Tabelas auxiliares'!$A$65:$C$102,2,FALSE),"")</f>
        <v/>
      </c>
      <c r="H220" s="33" t="str">
        <f>IFERROR(VLOOKUP($B220,'Tabelas auxiliares'!$A$65:$C$102,3,FALSE),"")</f>
        <v/>
      </c>
      <c r="P220" s="33" t="str">
        <f t="shared" si="4"/>
        <v/>
      </c>
      <c r="Q220" s="33" t="str">
        <f>IFERROR(VLOOKUP(O220,'Tabelas auxiliares'!$A$227:$E$236,5,FALSE),"")</f>
        <v/>
      </c>
      <c r="R220" s="33" t="str">
        <f>IF(Q220&lt;&gt;"",Q220,IF(P220='Tabelas auxiliares'!$A$240,"CUSTEIO",IF(P220='Tabelas auxiliares'!$A$239,"INVESTIMENTO","")))</f>
        <v/>
      </c>
    </row>
    <row r="221" spans="6:18" x14ac:dyDescent="0.25">
      <c r="F221" s="33" t="str">
        <f>IF(D221="","",IFERROR(VLOOKUP(D221,'Tabelas auxiliares'!$A$3:$B$61,2,FALSE),"DESCENTRALIZAÇÃO"))</f>
        <v/>
      </c>
      <c r="G221" s="33" t="str">
        <f>IFERROR(VLOOKUP($B221,'Tabelas auxiliares'!$A$65:$C$102,2,FALSE),"")</f>
        <v/>
      </c>
      <c r="H221" s="33" t="str">
        <f>IFERROR(VLOOKUP($B221,'Tabelas auxiliares'!$A$65:$C$102,3,FALSE),"")</f>
        <v/>
      </c>
      <c r="P221" s="33" t="str">
        <f t="shared" si="4"/>
        <v/>
      </c>
      <c r="Q221" s="33" t="str">
        <f>IFERROR(VLOOKUP(O221,'Tabelas auxiliares'!$A$227:$E$236,5,FALSE),"")</f>
        <v/>
      </c>
      <c r="R221" s="33" t="str">
        <f>IF(Q221&lt;&gt;"",Q221,IF(P221='Tabelas auxiliares'!$A$240,"CUSTEIO",IF(P221='Tabelas auxiliares'!$A$239,"INVESTIMENTO","")))</f>
        <v/>
      </c>
    </row>
    <row r="222" spans="6:18" x14ac:dyDescent="0.25">
      <c r="F222" s="33" t="str">
        <f>IF(D222="","",IFERROR(VLOOKUP(D222,'Tabelas auxiliares'!$A$3:$B$61,2,FALSE),"DESCENTRALIZAÇÃO"))</f>
        <v/>
      </c>
      <c r="G222" s="33" t="str">
        <f>IFERROR(VLOOKUP($B222,'Tabelas auxiliares'!$A$65:$C$102,2,FALSE),"")</f>
        <v/>
      </c>
      <c r="H222" s="33" t="str">
        <f>IFERROR(VLOOKUP($B222,'Tabelas auxiliares'!$A$65:$C$102,3,FALSE),"")</f>
        <v/>
      </c>
      <c r="P222" s="33" t="str">
        <f t="shared" si="4"/>
        <v/>
      </c>
      <c r="Q222" s="33" t="str">
        <f>IFERROR(VLOOKUP(O222,'Tabelas auxiliares'!$A$227:$E$236,5,FALSE),"")</f>
        <v/>
      </c>
      <c r="R222" s="33" t="str">
        <f>IF(Q222&lt;&gt;"",Q222,IF(P222='Tabelas auxiliares'!$A$240,"CUSTEIO",IF(P222='Tabelas auxiliares'!$A$239,"INVESTIMENTO","")))</f>
        <v/>
      </c>
    </row>
    <row r="223" spans="6:18" x14ac:dyDescent="0.25">
      <c r="F223" s="33" t="str">
        <f>IF(D223="","",IFERROR(VLOOKUP(D223,'Tabelas auxiliares'!$A$3:$B$61,2,FALSE),"DESCENTRALIZAÇÃO"))</f>
        <v/>
      </c>
      <c r="G223" s="33" t="str">
        <f>IFERROR(VLOOKUP($B223,'Tabelas auxiliares'!$A$65:$C$102,2,FALSE),"")</f>
        <v/>
      </c>
      <c r="H223" s="33" t="str">
        <f>IFERROR(VLOOKUP($B223,'Tabelas auxiliares'!$A$65:$C$102,3,FALSE),"")</f>
        <v/>
      </c>
      <c r="P223" s="33" t="str">
        <f t="shared" si="4"/>
        <v/>
      </c>
      <c r="Q223" s="33" t="str">
        <f>IFERROR(VLOOKUP(O223,'Tabelas auxiliares'!$A$227:$E$236,5,FALSE),"")</f>
        <v/>
      </c>
      <c r="R223" s="33" t="str">
        <f>IF(Q223&lt;&gt;"",Q223,IF(P223='Tabelas auxiliares'!$A$240,"CUSTEIO",IF(P223='Tabelas auxiliares'!$A$239,"INVESTIMENTO","")))</f>
        <v/>
      </c>
    </row>
    <row r="224" spans="6:18" x14ac:dyDescent="0.25">
      <c r="F224" s="33" t="str">
        <f>IF(D224="","",IFERROR(VLOOKUP(D224,'Tabelas auxiliares'!$A$3:$B$61,2,FALSE),"DESCENTRALIZAÇÃO"))</f>
        <v/>
      </c>
      <c r="G224" s="33" t="str">
        <f>IFERROR(VLOOKUP($B224,'Tabelas auxiliares'!$A$65:$C$102,2,FALSE),"")</f>
        <v/>
      </c>
      <c r="H224" s="33" t="str">
        <f>IFERROR(VLOOKUP($B224,'Tabelas auxiliares'!$A$65:$C$102,3,FALSE),"")</f>
        <v/>
      </c>
      <c r="P224" s="33" t="str">
        <f t="shared" si="4"/>
        <v/>
      </c>
      <c r="Q224" s="33" t="str">
        <f>IFERROR(VLOOKUP(O224,'Tabelas auxiliares'!$A$227:$E$236,5,FALSE),"")</f>
        <v/>
      </c>
      <c r="R224" s="33" t="str">
        <f>IF(Q224&lt;&gt;"",Q224,IF(P224='Tabelas auxiliares'!$A$240,"CUSTEIO",IF(P224='Tabelas auxiliares'!$A$239,"INVESTIMENTO","")))</f>
        <v/>
      </c>
    </row>
    <row r="225" spans="6:18" x14ac:dyDescent="0.25">
      <c r="F225" s="33" t="str">
        <f>IF(D225="","",IFERROR(VLOOKUP(D225,'Tabelas auxiliares'!$A$3:$B$61,2,FALSE),"DESCENTRALIZAÇÃO"))</f>
        <v/>
      </c>
      <c r="G225" s="33" t="str">
        <f>IFERROR(VLOOKUP($B225,'Tabelas auxiliares'!$A$65:$C$102,2,FALSE),"")</f>
        <v/>
      </c>
      <c r="H225" s="33" t="str">
        <f>IFERROR(VLOOKUP($B225,'Tabelas auxiliares'!$A$65:$C$102,3,FALSE),"")</f>
        <v/>
      </c>
      <c r="P225" s="33" t="str">
        <f t="shared" si="4"/>
        <v/>
      </c>
      <c r="Q225" s="33" t="str">
        <f>IFERROR(VLOOKUP(O225,'Tabelas auxiliares'!$A$227:$E$236,5,FALSE),"")</f>
        <v/>
      </c>
      <c r="R225" s="33" t="str">
        <f>IF(Q225&lt;&gt;"",Q225,IF(P225='Tabelas auxiliares'!$A$240,"CUSTEIO",IF(P225='Tabelas auxiliares'!$A$239,"INVESTIMENTO","")))</f>
        <v/>
      </c>
    </row>
    <row r="226" spans="6:18" x14ac:dyDescent="0.25">
      <c r="F226" s="33" t="str">
        <f>IF(D226="","",IFERROR(VLOOKUP(D226,'Tabelas auxiliares'!$A$3:$B$61,2,FALSE),"DESCENTRALIZAÇÃO"))</f>
        <v/>
      </c>
      <c r="G226" s="33" t="str">
        <f>IFERROR(VLOOKUP($B226,'Tabelas auxiliares'!$A$65:$C$102,2,FALSE),"")</f>
        <v/>
      </c>
      <c r="H226" s="33" t="str">
        <f>IFERROR(VLOOKUP($B226,'Tabelas auxiliares'!$A$65:$C$102,3,FALSE),"")</f>
        <v/>
      </c>
      <c r="P226" s="33" t="str">
        <f t="shared" si="4"/>
        <v/>
      </c>
      <c r="Q226" s="33" t="str">
        <f>IFERROR(VLOOKUP(O226,'Tabelas auxiliares'!$A$227:$E$236,5,FALSE),"")</f>
        <v/>
      </c>
      <c r="R226" s="33" t="str">
        <f>IF(Q226&lt;&gt;"",Q226,IF(P226='Tabelas auxiliares'!$A$240,"CUSTEIO",IF(P226='Tabelas auxiliares'!$A$239,"INVESTIMENTO","")))</f>
        <v/>
      </c>
    </row>
    <row r="227" spans="6:18" x14ac:dyDescent="0.25">
      <c r="F227" s="33" t="str">
        <f>IF(D227="","",IFERROR(VLOOKUP(D227,'Tabelas auxiliares'!$A$3:$B$61,2,FALSE),"DESCENTRALIZAÇÃO"))</f>
        <v/>
      </c>
      <c r="G227" s="33" t="str">
        <f>IFERROR(VLOOKUP($B227,'Tabelas auxiliares'!$A$65:$C$102,2,FALSE),"")</f>
        <v/>
      </c>
      <c r="H227" s="33" t="str">
        <f>IFERROR(VLOOKUP($B227,'Tabelas auxiliares'!$A$65:$C$102,3,FALSE),"")</f>
        <v/>
      </c>
      <c r="P227" s="33" t="str">
        <f t="shared" si="4"/>
        <v/>
      </c>
      <c r="Q227" s="33" t="str">
        <f>IFERROR(VLOOKUP(O227,'Tabelas auxiliares'!$A$227:$E$236,5,FALSE),"")</f>
        <v/>
      </c>
      <c r="R227" s="33" t="str">
        <f>IF(Q227&lt;&gt;"",Q227,IF(P227='Tabelas auxiliares'!$A$240,"CUSTEIO",IF(P227='Tabelas auxiliares'!$A$239,"INVESTIMENTO","")))</f>
        <v/>
      </c>
    </row>
    <row r="228" spans="6:18" x14ac:dyDescent="0.25">
      <c r="F228" s="33" t="str">
        <f>IF(D228="","",IFERROR(VLOOKUP(D228,'Tabelas auxiliares'!$A$3:$B$61,2,FALSE),"DESCENTRALIZAÇÃO"))</f>
        <v/>
      </c>
      <c r="G228" s="33" t="str">
        <f>IFERROR(VLOOKUP($B228,'Tabelas auxiliares'!$A$65:$C$102,2,FALSE),"")</f>
        <v/>
      </c>
      <c r="H228" s="33" t="str">
        <f>IFERROR(VLOOKUP($B228,'Tabelas auxiliares'!$A$65:$C$102,3,FALSE),"")</f>
        <v/>
      </c>
      <c r="P228" s="33" t="str">
        <f t="shared" si="4"/>
        <v/>
      </c>
      <c r="Q228" s="33" t="str">
        <f>IFERROR(VLOOKUP(O228,'Tabelas auxiliares'!$A$227:$E$236,5,FALSE),"")</f>
        <v/>
      </c>
      <c r="R228" s="33" t="str">
        <f>IF(Q228&lt;&gt;"",Q228,IF(P228='Tabelas auxiliares'!$A$240,"CUSTEIO",IF(P228='Tabelas auxiliares'!$A$239,"INVESTIMENTO","")))</f>
        <v/>
      </c>
    </row>
    <row r="229" spans="6:18" x14ac:dyDescent="0.25">
      <c r="F229" s="33" t="str">
        <f>IF(D229="","",IFERROR(VLOOKUP(D229,'Tabelas auxiliares'!$A$3:$B$61,2,FALSE),"DESCENTRALIZAÇÃO"))</f>
        <v/>
      </c>
      <c r="G229" s="33" t="str">
        <f>IFERROR(VLOOKUP($B229,'Tabelas auxiliares'!$A$65:$C$102,2,FALSE),"")</f>
        <v/>
      </c>
      <c r="H229" s="33" t="str">
        <f>IFERROR(VLOOKUP($B229,'Tabelas auxiliares'!$A$65:$C$102,3,FALSE),"")</f>
        <v/>
      </c>
      <c r="P229" s="33" t="str">
        <f t="shared" si="4"/>
        <v/>
      </c>
      <c r="Q229" s="33" t="str">
        <f>IFERROR(VLOOKUP(O229,'Tabelas auxiliares'!$A$227:$E$236,5,FALSE),"")</f>
        <v/>
      </c>
      <c r="R229" s="33" t="str">
        <f>IF(Q229&lt;&gt;"",Q229,IF(P229='Tabelas auxiliares'!$A$240,"CUSTEIO",IF(P229='Tabelas auxiliares'!$A$239,"INVESTIMENTO","")))</f>
        <v/>
      </c>
    </row>
    <row r="230" spans="6:18" x14ac:dyDescent="0.25">
      <c r="F230" s="33" t="str">
        <f>IF(D230="","",IFERROR(VLOOKUP(D230,'Tabelas auxiliares'!$A$3:$B$61,2,FALSE),"DESCENTRALIZAÇÃO"))</f>
        <v/>
      </c>
      <c r="G230" s="33" t="str">
        <f>IFERROR(VLOOKUP($B230,'Tabelas auxiliares'!$A$65:$C$102,2,FALSE),"")</f>
        <v/>
      </c>
      <c r="H230" s="33" t="str">
        <f>IFERROR(VLOOKUP($B230,'Tabelas auxiliares'!$A$65:$C$102,3,FALSE),"")</f>
        <v/>
      </c>
      <c r="P230" s="33" t="str">
        <f t="shared" si="4"/>
        <v/>
      </c>
      <c r="Q230" s="33" t="str">
        <f>IFERROR(VLOOKUP(O230,'Tabelas auxiliares'!$A$227:$E$236,5,FALSE),"")</f>
        <v/>
      </c>
      <c r="R230" s="33" t="str">
        <f>IF(Q230&lt;&gt;"",Q230,IF(P230='Tabelas auxiliares'!$A$240,"CUSTEIO",IF(P230='Tabelas auxiliares'!$A$239,"INVESTIMENTO","")))</f>
        <v/>
      </c>
    </row>
    <row r="231" spans="6:18" x14ac:dyDescent="0.25">
      <c r="F231" s="33" t="str">
        <f>IF(D231="","",IFERROR(VLOOKUP(D231,'Tabelas auxiliares'!$A$3:$B$61,2,FALSE),"DESCENTRALIZAÇÃO"))</f>
        <v/>
      </c>
      <c r="G231" s="33" t="str">
        <f>IFERROR(VLOOKUP($B231,'Tabelas auxiliares'!$A$65:$C$102,2,FALSE),"")</f>
        <v/>
      </c>
      <c r="H231" s="33" t="str">
        <f>IFERROR(VLOOKUP($B231,'Tabelas auxiliares'!$A$65:$C$102,3,FALSE),"")</f>
        <v/>
      </c>
      <c r="P231" s="33" t="str">
        <f t="shared" si="4"/>
        <v/>
      </c>
      <c r="Q231" s="33" t="str">
        <f>IFERROR(VLOOKUP(O231,'Tabelas auxiliares'!$A$227:$E$236,5,FALSE),"")</f>
        <v/>
      </c>
      <c r="R231" s="33" t="str">
        <f>IF(Q231&lt;&gt;"",Q231,IF(P231='Tabelas auxiliares'!$A$240,"CUSTEIO",IF(P231='Tabelas auxiliares'!$A$239,"INVESTIMENTO","")))</f>
        <v/>
      </c>
    </row>
    <row r="232" spans="6:18" x14ac:dyDescent="0.25">
      <c r="F232" s="33" t="str">
        <f>IF(D232="","",IFERROR(VLOOKUP(D232,'Tabelas auxiliares'!$A$3:$B$61,2,FALSE),"DESCENTRALIZAÇÃO"))</f>
        <v/>
      </c>
      <c r="G232" s="33" t="str">
        <f>IFERROR(VLOOKUP($B232,'Tabelas auxiliares'!$A$65:$C$102,2,FALSE),"")</f>
        <v/>
      </c>
      <c r="H232" s="33" t="str">
        <f>IFERROR(VLOOKUP($B232,'Tabelas auxiliares'!$A$65:$C$102,3,FALSE),"")</f>
        <v/>
      </c>
      <c r="P232" s="33" t="str">
        <f t="shared" si="4"/>
        <v/>
      </c>
      <c r="Q232" s="33" t="str">
        <f>IFERROR(VLOOKUP(O232,'Tabelas auxiliares'!$A$227:$E$236,5,FALSE),"")</f>
        <v/>
      </c>
      <c r="R232" s="33" t="str">
        <f>IF(Q232&lt;&gt;"",Q232,IF(P232='Tabelas auxiliares'!$A$240,"CUSTEIO",IF(P232='Tabelas auxiliares'!$A$239,"INVESTIMENTO","")))</f>
        <v/>
      </c>
    </row>
    <row r="233" spans="6:18" x14ac:dyDescent="0.25">
      <c r="F233" s="33" t="str">
        <f>IF(D233="","",IFERROR(VLOOKUP(D233,'Tabelas auxiliares'!$A$3:$B$61,2,FALSE),"DESCENTRALIZAÇÃO"))</f>
        <v/>
      </c>
      <c r="G233" s="33" t="str">
        <f>IFERROR(VLOOKUP($B233,'Tabelas auxiliares'!$A$65:$C$102,2,FALSE),"")</f>
        <v/>
      </c>
      <c r="H233" s="33" t="str">
        <f>IFERROR(VLOOKUP($B233,'Tabelas auxiliares'!$A$65:$C$102,3,FALSE),"")</f>
        <v/>
      </c>
      <c r="P233" s="33" t="str">
        <f t="shared" si="4"/>
        <v/>
      </c>
      <c r="Q233" s="33" t="str">
        <f>IFERROR(VLOOKUP(O233,'Tabelas auxiliares'!$A$227:$E$236,5,FALSE),"")</f>
        <v/>
      </c>
      <c r="R233" s="33" t="str">
        <f>IF(Q233&lt;&gt;"",Q233,IF(P233='Tabelas auxiliares'!$A$240,"CUSTEIO",IF(P233='Tabelas auxiliares'!$A$239,"INVESTIMENTO","")))</f>
        <v/>
      </c>
    </row>
    <row r="234" spans="6:18" x14ac:dyDescent="0.25">
      <c r="F234" s="33" t="str">
        <f>IF(D234="","",IFERROR(VLOOKUP(D234,'Tabelas auxiliares'!$A$3:$B$61,2,FALSE),"DESCENTRALIZAÇÃO"))</f>
        <v/>
      </c>
      <c r="G234" s="33" t="str">
        <f>IFERROR(VLOOKUP($B234,'Tabelas auxiliares'!$A$65:$C$102,2,FALSE),"")</f>
        <v/>
      </c>
      <c r="H234" s="33" t="str">
        <f>IFERROR(VLOOKUP($B234,'Tabelas auxiliares'!$A$65:$C$102,3,FALSE),"")</f>
        <v/>
      </c>
      <c r="P234" s="33" t="str">
        <f t="shared" si="4"/>
        <v/>
      </c>
      <c r="Q234" s="33" t="str">
        <f>IFERROR(VLOOKUP(O234,'Tabelas auxiliares'!$A$227:$E$236,5,FALSE),"")</f>
        <v/>
      </c>
      <c r="R234" s="33" t="str">
        <f>IF(Q234&lt;&gt;"",Q234,IF(P234='Tabelas auxiliares'!$A$240,"CUSTEIO",IF(P234='Tabelas auxiliares'!$A$239,"INVESTIMENTO","")))</f>
        <v/>
      </c>
    </row>
    <row r="235" spans="6:18" x14ac:dyDescent="0.25">
      <c r="F235" s="33" t="str">
        <f>IF(D235="","",IFERROR(VLOOKUP(D235,'Tabelas auxiliares'!$A$3:$B$61,2,FALSE),"DESCENTRALIZAÇÃO"))</f>
        <v/>
      </c>
      <c r="G235" s="33" t="str">
        <f>IFERROR(VLOOKUP($B235,'Tabelas auxiliares'!$A$65:$C$102,2,FALSE),"")</f>
        <v/>
      </c>
      <c r="H235" s="33" t="str">
        <f>IFERROR(VLOOKUP($B235,'Tabelas auxiliares'!$A$65:$C$102,3,FALSE),"")</f>
        <v/>
      </c>
      <c r="P235" s="33" t="str">
        <f t="shared" si="4"/>
        <v/>
      </c>
      <c r="Q235" s="33" t="str">
        <f>IFERROR(VLOOKUP(O235,'Tabelas auxiliares'!$A$227:$E$236,5,FALSE),"")</f>
        <v/>
      </c>
      <c r="R235" s="33" t="str">
        <f>IF(Q235&lt;&gt;"",Q235,IF(P235='Tabelas auxiliares'!$A$240,"CUSTEIO",IF(P235='Tabelas auxiliares'!$A$239,"INVESTIMENTO","")))</f>
        <v/>
      </c>
    </row>
    <row r="236" spans="6:18" x14ac:dyDescent="0.25">
      <c r="F236" s="33" t="str">
        <f>IF(D236="","",IFERROR(VLOOKUP(D236,'Tabelas auxiliares'!$A$3:$B$61,2,FALSE),"DESCENTRALIZAÇÃO"))</f>
        <v/>
      </c>
      <c r="G236" s="33" t="str">
        <f>IFERROR(VLOOKUP($B236,'Tabelas auxiliares'!$A$65:$C$102,2,FALSE),"")</f>
        <v/>
      </c>
      <c r="H236" s="33" t="str">
        <f>IFERROR(VLOOKUP($B236,'Tabelas auxiliares'!$A$65:$C$102,3,FALSE),"")</f>
        <v/>
      </c>
      <c r="P236" s="33" t="str">
        <f t="shared" si="4"/>
        <v/>
      </c>
      <c r="Q236" s="33" t="str">
        <f>IFERROR(VLOOKUP(O236,'Tabelas auxiliares'!$A$227:$E$236,5,FALSE),"")</f>
        <v/>
      </c>
      <c r="R236" s="33" t="str">
        <f>IF(Q236&lt;&gt;"",Q236,IF(P236='Tabelas auxiliares'!$A$240,"CUSTEIO",IF(P236='Tabelas auxiliares'!$A$239,"INVESTIMENTO","")))</f>
        <v/>
      </c>
    </row>
    <row r="237" spans="6:18" x14ac:dyDescent="0.25">
      <c r="F237" s="33" t="str">
        <f>IF(D237="","",IFERROR(VLOOKUP(D237,'Tabelas auxiliares'!$A$3:$B$61,2,FALSE),"DESCENTRALIZAÇÃO"))</f>
        <v/>
      </c>
      <c r="G237" s="33" t="str">
        <f>IFERROR(VLOOKUP($B237,'Tabelas auxiliares'!$A$65:$C$102,2,FALSE),"")</f>
        <v/>
      </c>
      <c r="H237" s="33" t="str">
        <f>IFERROR(VLOOKUP($B237,'Tabelas auxiliares'!$A$65:$C$102,3,FALSE),"")</f>
        <v/>
      </c>
      <c r="P237" s="33" t="str">
        <f t="shared" si="4"/>
        <v/>
      </c>
      <c r="Q237" s="33" t="str">
        <f>IFERROR(VLOOKUP(O237,'Tabelas auxiliares'!$A$227:$E$236,5,FALSE),"")</f>
        <v/>
      </c>
      <c r="R237" s="33" t="str">
        <f>IF(Q237&lt;&gt;"",Q237,IF(P237='Tabelas auxiliares'!$A$240,"CUSTEIO",IF(P237='Tabelas auxiliares'!$A$239,"INVESTIMENTO","")))</f>
        <v/>
      </c>
    </row>
    <row r="238" spans="6:18" x14ac:dyDescent="0.25">
      <c r="F238" s="33" t="str">
        <f>IF(D238="","",IFERROR(VLOOKUP(D238,'Tabelas auxiliares'!$A$3:$B$61,2,FALSE),"DESCENTRALIZAÇÃO"))</f>
        <v/>
      </c>
      <c r="G238" s="33" t="str">
        <f>IFERROR(VLOOKUP($B238,'Tabelas auxiliares'!$A$65:$C$102,2,FALSE),"")</f>
        <v/>
      </c>
      <c r="H238" s="33" t="str">
        <f>IFERROR(VLOOKUP($B238,'Tabelas auxiliares'!$A$65:$C$102,3,FALSE),"")</f>
        <v/>
      </c>
      <c r="P238" s="33" t="str">
        <f t="shared" si="4"/>
        <v/>
      </c>
      <c r="Q238" s="33" t="str">
        <f>IFERROR(VLOOKUP(O238,'Tabelas auxiliares'!$A$227:$E$236,5,FALSE),"")</f>
        <v/>
      </c>
      <c r="R238" s="33" t="str">
        <f>IF(Q238&lt;&gt;"",Q238,IF(P238='Tabelas auxiliares'!$A$240,"CUSTEIO",IF(P238='Tabelas auxiliares'!$A$239,"INVESTIMENTO","")))</f>
        <v/>
      </c>
    </row>
    <row r="239" spans="6:18" x14ac:dyDescent="0.25">
      <c r="F239" s="33" t="str">
        <f>IF(D239="","",IFERROR(VLOOKUP(D239,'Tabelas auxiliares'!$A$3:$B$61,2,FALSE),"DESCENTRALIZAÇÃO"))</f>
        <v/>
      </c>
      <c r="G239" s="33" t="str">
        <f>IFERROR(VLOOKUP($B239,'Tabelas auxiliares'!$A$65:$C$102,2,FALSE),"")</f>
        <v/>
      </c>
      <c r="H239" s="33" t="str">
        <f>IFERROR(VLOOKUP($B239,'Tabelas auxiliares'!$A$65:$C$102,3,FALSE),"")</f>
        <v/>
      </c>
      <c r="P239" s="33" t="str">
        <f t="shared" si="4"/>
        <v/>
      </c>
      <c r="Q239" s="33" t="str">
        <f>IFERROR(VLOOKUP(O239,'Tabelas auxiliares'!$A$227:$E$236,5,FALSE),"")</f>
        <v/>
      </c>
      <c r="R239" s="33" t="str">
        <f>IF(Q239&lt;&gt;"",Q239,IF(P239='Tabelas auxiliares'!$A$240,"CUSTEIO",IF(P239='Tabelas auxiliares'!$A$239,"INVESTIMENTO","")))</f>
        <v/>
      </c>
    </row>
    <row r="240" spans="6:18" x14ac:dyDescent="0.25">
      <c r="F240" s="33" t="str">
        <f>IF(D240="","",IFERROR(VLOOKUP(D240,'Tabelas auxiliares'!$A$3:$B$61,2,FALSE),"DESCENTRALIZAÇÃO"))</f>
        <v/>
      </c>
      <c r="G240" s="33" t="str">
        <f>IFERROR(VLOOKUP($B240,'Tabelas auxiliares'!$A$65:$C$102,2,FALSE),"")</f>
        <v/>
      </c>
      <c r="H240" s="33" t="str">
        <f>IFERROR(VLOOKUP($B240,'Tabelas auxiliares'!$A$65:$C$102,3,FALSE),"")</f>
        <v/>
      </c>
      <c r="P240" s="33" t="str">
        <f t="shared" si="4"/>
        <v/>
      </c>
      <c r="Q240" s="33" t="str">
        <f>IFERROR(VLOOKUP(O240,'Tabelas auxiliares'!$A$227:$E$236,5,FALSE),"")</f>
        <v/>
      </c>
      <c r="R240" s="33" t="str">
        <f>IF(Q240&lt;&gt;"",Q240,IF(P240='Tabelas auxiliares'!$A$240,"CUSTEIO",IF(P240='Tabelas auxiliares'!$A$239,"INVESTIMENTO","")))</f>
        <v/>
      </c>
    </row>
    <row r="241" spans="6:18" x14ac:dyDescent="0.25">
      <c r="F241" s="33" t="str">
        <f>IF(D241="","",IFERROR(VLOOKUP(D241,'Tabelas auxiliares'!$A$3:$B$61,2,FALSE),"DESCENTRALIZAÇÃO"))</f>
        <v/>
      </c>
      <c r="G241" s="33" t="str">
        <f>IFERROR(VLOOKUP($B241,'Tabelas auxiliares'!$A$65:$C$102,2,FALSE),"")</f>
        <v/>
      </c>
      <c r="H241" s="33" t="str">
        <f>IFERROR(VLOOKUP($B241,'Tabelas auxiliares'!$A$65:$C$102,3,FALSE),"")</f>
        <v/>
      </c>
      <c r="P241" s="33" t="str">
        <f t="shared" si="4"/>
        <v/>
      </c>
      <c r="Q241" s="33" t="str">
        <f>IFERROR(VLOOKUP(O241,'Tabelas auxiliares'!$A$227:$E$236,5,FALSE),"")</f>
        <v/>
      </c>
      <c r="R241" s="33" t="str">
        <f>IF(Q241&lt;&gt;"",Q241,IF(P241='Tabelas auxiliares'!$A$240,"CUSTEIO",IF(P241='Tabelas auxiliares'!$A$239,"INVESTIMENTO","")))</f>
        <v/>
      </c>
    </row>
    <row r="242" spans="6:18" x14ac:dyDescent="0.25">
      <c r="F242" s="33" t="str">
        <f>IF(D242="","",IFERROR(VLOOKUP(D242,'Tabelas auxiliares'!$A$3:$B$61,2,FALSE),"DESCENTRALIZAÇÃO"))</f>
        <v/>
      </c>
      <c r="G242" s="33" t="str">
        <f>IFERROR(VLOOKUP($B242,'Tabelas auxiliares'!$A$65:$C$102,2,FALSE),"")</f>
        <v/>
      </c>
      <c r="H242" s="33" t="str">
        <f>IFERROR(VLOOKUP($B242,'Tabelas auxiliares'!$A$65:$C$102,3,FALSE),"")</f>
        <v/>
      </c>
      <c r="P242" s="33" t="str">
        <f t="shared" si="4"/>
        <v/>
      </c>
      <c r="Q242" s="33" t="str">
        <f>IFERROR(VLOOKUP(O242,'Tabelas auxiliares'!$A$227:$E$236,5,FALSE),"")</f>
        <v/>
      </c>
      <c r="R242" s="33" t="str">
        <f>IF(Q242&lt;&gt;"",Q242,IF(P242='Tabelas auxiliares'!$A$240,"CUSTEIO",IF(P242='Tabelas auxiliares'!$A$239,"INVESTIMENTO","")))</f>
        <v/>
      </c>
    </row>
    <row r="243" spans="6:18" x14ac:dyDescent="0.25">
      <c r="F243" s="33" t="str">
        <f>IF(D243="","",IFERROR(VLOOKUP(D243,'Tabelas auxiliares'!$A$3:$B$61,2,FALSE),"DESCENTRALIZAÇÃO"))</f>
        <v/>
      </c>
      <c r="G243" s="33" t="str">
        <f>IFERROR(VLOOKUP($B243,'Tabelas auxiliares'!$A$65:$C$102,2,FALSE),"")</f>
        <v/>
      </c>
      <c r="H243" s="33" t="str">
        <f>IFERROR(VLOOKUP($B243,'Tabelas auxiliares'!$A$65:$C$102,3,FALSE),"")</f>
        <v/>
      </c>
      <c r="P243" s="33" t="str">
        <f t="shared" si="4"/>
        <v/>
      </c>
      <c r="Q243" s="33" t="str">
        <f>IFERROR(VLOOKUP(O243,'Tabelas auxiliares'!$A$227:$E$236,5,FALSE),"")</f>
        <v/>
      </c>
      <c r="R243" s="33" t="str">
        <f>IF(Q243&lt;&gt;"",Q243,IF(P243='Tabelas auxiliares'!$A$240,"CUSTEIO",IF(P243='Tabelas auxiliares'!$A$239,"INVESTIMENTO","")))</f>
        <v/>
      </c>
    </row>
    <row r="244" spans="6:18" x14ac:dyDescent="0.25">
      <c r="F244" s="33" t="str">
        <f>IF(D244="","",IFERROR(VLOOKUP(D244,'Tabelas auxiliares'!$A$3:$B$61,2,FALSE),"DESCENTRALIZAÇÃO"))</f>
        <v/>
      </c>
      <c r="G244" s="33" t="str">
        <f>IFERROR(VLOOKUP($B244,'Tabelas auxiliares'!$A$65:$C$102,2,FALSE),"")</f>
        <v/>
      </c>
      <c r="H244" s="33" t="str">
        <f>IFERROR(VLOOKUP($B244,'Tabelas auxiliares'!$A$65:$C$102,3,FALSE),"")</f>
        <v/>
      </c>
      <c r="P244" s="33" t="str">
        <f t="shared" si="4"/>
        <v/>
      </c>
      <c r="Q244" s="33" t="str">
        <f>IFERROR(VLOOKUP(O244,'Tabelas auxiliares'!$A$227:$E$236,5,FALSE),"")</f>
        <v/>
      </c>
      <c r="R244" s="33" t="str">
        <f>IF(Q244&lt;&gt;"",Q244,IF(P244='Tabelas auxiliares'!$A$240,"CUSTEIO",IF(P244='Tabelas auxiliares'!$A$239,"INVESTIMENTO","")))</f>
        <v/>
      </c>
    </row>
    <row r="245" spans="6:18" x14ac:dyDescent="0.25">
      <c r="F245" s="33" t="str">
        <f>IF(D245="","",IFERROR(VLOOKUP(D245,'Tabelas auxiliares'!$A$3:$B$61,2,FALSE),"DESCENTRALIZAÇÃO"))</f>
        <v/>
      </c>
      <c r="G245" s="33" t="str">
        <f>IFERROR(VLOOKUP($B245,'Tabelas auxiliares'!$A$65:$C$102,2,FALSE),"")</f>
        <v/>
      </c>
      <c r="H245" s="33" t="str">
        <f>IFERROR(VLOOKUP($B245,'Tabelas auxiliares'!$A$65:$C$102,3,FALSE),"")</f>
        <v/>
      </c>
      <c r="P245" s="33" t="str">
        <f t="shared" si="4"/>
        <v/>
      </c>
      <c r="Q245" s="33" t="str">
        <f>IFERROR(VLOOKUP(O245,'Tabelas auxiliares'!$A$227:$E$236,5,FALSE),"")</f>
        <v/>
      </c>
      <c r="R245" s="33" t="str">
        <f>IF(Q245&lt;&gt;"",Q245,IF(P245='Tabelas auxiliares'!$A$240,"CUSTEIO",IF(P245='Tabelas auxiliares'!$A$239,"INVESTIMENTO","")))</f>
        <v/>
      </c>
    </row>
    <row r="246" spans="6:18" x14ac:dyDescent="0.25">
      <c r="F246" s="33" t="str">
        <f>IF(D246="","",IFERROR(VLOOKUP(D246,'Tabelas auxiliares'!$A$3:$B$61,2,FALSE),"DESCENTRALIZAÇÃO"))</f>
        <v/>
      </c>
      <c r="G246" s="33" t="str">
        <f>IFERROR(VLOOKUP($B246,'Tabelas auxiliares'!$A$65:$C$102,2,FALSE),"")</f>
        <v/>
      </c>
      <c r="H246" s="33" t="str">
        <f>IFERROR(VLOOKUP($B246,'Tabelas auxiliares'!$A$65:$C$102,3,FALSE),"")</f>
        <v/>
      </c>
      <c r="P246" s="33" t="str">
        <f t="shared" si="4"/>
        <v/>
      </c>
      <c r="Q246" s="33" t="str">
        <f>IFERROR(VLOOKUP(O246,'Tabelas auxiliares'!$A$227:$E$236,5,FALSE),"")</f>
        <v/>
      </c>
      <c r="R246" s="33" t="str">
        <f>IF(Q246&lt;&gt;"",Q246,IF(P246='Tabelas auxiliares'!$A$240,"CUSTEIO",IF(P246='Tabelas auxiliares'!$A$239,"INVESTIMENTO","")))</f>
        <v/>
      </c>
    </row>
    <row r="247" spans="6:18" x14ac:dyDescent="0.25">
      <c r="F247" s="33" t="str">
        <f>IF(D247="","",IFERROR(VLOOKUP(D247,'Tabelas auxiliares'!$A$3:$B$61,2,FALSE),"DESCENTRALIZAÇÃO"))</f>
        <v/>
      </c>
      <c r="G247" s="33" t="str">
        <f>IFERROR(VLOOKUP($B247,'Tabelas auxiliares'!$A$65:$C$102,2,FALSE),"")</f>
        <v/>
      </c>
      <c r="H247" s="33" t="str">
        <f>IFERROR(VLOOKUP($B247,'Tabelas auxiliares'!$A$65:$C$102,3,FALSE),"")</f>
        <v/>
      </c>
      <c r="P247" s="33" t="str">
        <f t="shared" si="4"/>
        <v/>
      </c>
      <c r="Q247" s="33" t="str">
        <f>IFERROR(VLOOKUP(O247,'Tabelas auxiliares'!$A$227:$E$236,5,FALSE),"")</f>
        <v/>
      </c>
      <c r="R247" s="33" t="str">
        <f>IF(Q247&lt;&gt;"",Q247,IF(P247='Tabelas auxiliares'!$A$240,"CUSTEIO",IF(P247='Tabelas auxiliares'!$A$239,"INVESTIMENTO","")))</f>
        <v/>
      </c>
    </row>
    <row r="248" spans="6:18" x14ac:dyDescent="0.25">
      <c r="F248" s="33" t="str">
        <f>IF(D248="","",IFERROR(VLOOKUP(D248,'Tabelas auxiliares'!$A$3:$B$61,2,FALSE),"DESCENTRALIZAÇÃO"))</f>
        <v/>
      </c>
      <c r="G248" s="33" t="str">
        <f>IFERROR(VLOOKUP($B248,'Tabelas auxiliares'!$A$65:$C$102,2,FALSE),"")</f>
        <v/>
      </c>
      <c r="H248" s="33" t="str">
        <f>IFERROR(VLOOKUP($B248,'Tabelas auxiliares'!$A$65:$C$102,3,FALSE),"")</f>
        <v/>
      </c>
      <c r="P248" s="33" t="str">
        <f t="shared" si="4"/>
        <v/>
      </c>
      <c r="Q248" s="33" t="str">
        <f>IFERROR(VLOOKUP(O248,'Tabelas auxiliares'!$A$227:$E$236,5,FALSE),"")</f>
        <v/>
      </c>
      <c r="R248" s="33" t="str">
        <f>IF(Q248&lt;&gt;"",Q248,IF(P248='Tabelas auxiliares'!$A$240,"CUSTEIO",IF(P248='Tabelas auxiliares'!$A$239,"INVESTIMENTO","")))</f>
        <v/>
      </c>
    </row>
    <row r="249" spans="6:18" x14ac:dyDescent="0.25">
      <c r="F249" s="33" t="str">
        <f>IF(D249="","",IFERROR(VLOOKUP(D249,'Tabelas auxiliares'!$A$3:$B$61,2,FALSE),"DESCENTRALIZAÇÃO"))</f>
        <v/>
      </c>
      <c r="G249" s="33" t="str">
        <f>IFERROR(VLOOKUP($B249,'Tabelas auxiliares'!$A$65:$C$102,2,FALSE),"")</f>
        <v/>
      </c>
      <c r="H249" s="33" t="str">
        <f>IFERROR(VLOOKUP($B249,'Tabelas auxiliares'!$A$65:$C$102,3,FALSE),"")</f>
        <v/>
      </c>
      <c r="P249" s="33" t="str">
        <f t="shared" si="4"/>
        <v/>
      </c>
      <c r="Q249" s="33" t="str">
        <f>IFERROR(VLOOKUP(O249,'Tabelas auxiliares'!$A$227:$E$236,5,FALSE),"")</f>
        <v/>
      </c>
      <c r="R249" s="33" t="str">
        <f>IF(Q249&lt;&gt;"",Q249,IF(P249='Tabelas auxiliares'!$A$240,"CUSTEIO",IF(P249='Tabelas auxiliares'!$A$239,"INVESTIMENTO","")))</f>
        <v/>
      </c>
    </row>
    <row r="250" spans="6:18" x14ac:dyDescent="0.25">
      <c r="F250" s="33" t="str">
        <f>IF(D250="","",IFERROR(VLOOKUP(D250,'Tabelas auxiliares'!$A$3:$B$61,2,FALSE),"DESCENTRALIZAÇÃO"))</f>
        <v/>
      </c>
      <c r="G250" s="33" t="str">
        <f>IFERROR(VLOOKUP($B250,'Tabelas auxiliares'!$A$65:$C$102,2,FALSE),"")</f>
        <v/>
      </c>
      <c r="H250" s="33" t="str">
        <f>IFERROR(VLOOKUP($B250,'Tabelas auxiliares'!$A$65:$C$102,3,FALSE),"")</f>
        <v/>
      </c>
      <c r="P250" s="33" t="str">
        <f t="shared" si="4"/>
        <v/>
      </c>
      <c r="Q250" s="33" t="str">
        <f>IFERROR(VLOOKUP(O250,'Tabelas auxiliares'!$A$227:$E$236,5,FALSE),"")</f>
        <v/>
      </c>
      <c r="R250" s="33" t="str">
        <f>IF(Q250&lt;&gt;"",Q250,IF(P250='Tabelas auxiliares'!$A$240,"CUSTEIO",IF(P250='Tabelas auxiliares'!$A$239,"INVESTIMENTO","")))</f>
        <v/>
      </c>
    </row>
    <row r="251" spans="6:18" x14ac:dyDescent="0.25">
      <c r="F251" s="33" t="str">
        <f>IF(D251="","",IFERROR(VLOOKUP(D251,'Tabelas auxiliares'!$A$3:$B$61,2,FALSE),"DESCENTRALIZAÇÃO"))</f>
        <v/>
      </c>
      <c r="G251" s="33" t="str">
        <f>IFERROR(VLOOKUP($B251,'Tabelas auxiliares'!$A$65:$C$102,2,FALSE),"")</f>
        <v/>
      </c>
      <c r="H251" s="33" t="str">
        <f>IFERROR(VLOOKUP($B251,'Tabelas auxiliares'!$A$65:$C$102,3,FALSE),"")</f>
        <v/>
      </c>
      <c r="P251" s="33" t="str">
        <f t="shared" si="4"/>
        <v/>
      </c>
      <c r="Q251" s="33" t="str">
        <f>IFERROR(VLOOKUP(O251,'Tabelas auxiliares'!$A$227:$E$236,5,FALSE),"")</f>
        <v/>
      </c>
      <c r="R251" s="33" t="str">
        <f>IF(Q251&lt;&gt;"",Q251,IF(P251='Tabelas auxiliares'!$A$240,"CUSTEIO",IF(P251='Tabelas auxiliares'!$A$239,"INVESTIMENTO","")))</f>
        <v/>
      </c>
    </row>
    <row r="252" spans="6:18" x14ac:dyDescent="0.25">
      <c r="F252" s="33" t="str">
        <f>IF(D252="","",IFERROR(VLOOKUP(D252,'Tabelas auxiliares'!$A$3:$B$61,2,FALSE),"DESCENTRALIZAÇÃO"))</f>
        <v/>
      </c>
      <c r="G252" s="33" t="str">
        <f>IFERROR(VLOOKUP($B252,'Tabelas auxiliares'!$A$65:$C$102,2,FALSE),"")</f>
        <v/>
      </c>
      <c r="H252" s="33" t="str">
        <f>IFERROR(VLOOKUP($B252,'Tabelas auxiliares'!$A$65:$C$102,3,FALSE),"")</f>
        <v/>
      </c>
      <c r="P252" s="33" t="str">
        <f t="shared" si="4"/>
        <v/>
      </c>
      <c r="Q252" s="33" t="str">
        <f>IFERROR(VLOOKUP(O252,'Tabelas auxiliares'!$A$227:$E$236,5,FALSE),"")</f>
        <v/>
      </c>
      <c r="R252" s="33" t="str">
        <f>IF(Q252&lt;&gt;"",Q252,IF(P252='Tabelas auxiliares'!$A$240,"CUSTEIO",IF(P252='Tabelas auxiliares'!$A$239,"INVESTIMENTO","")))</f>
        <v/>
      </c>
    </row>
    <row r="253" spans="6:18" x14ac:dyDescent="0.25">
      <c r="F253" s="33" t="str">
        <f>IF(D253="","",IFERROR(VLOOKUP(D253,'Tabelas auxiliares'!$A$3:$B$61,2,FALSE),"DESCENTRALIZAÇÃO"))</f>
        <v/>
      </c>
      <c r="G253" s="33" t="str">
        <f>IFERROR(VLOOKUP($B253,'Tabelas auxiliares'!$A$65:$C$102,2,FALSE),"")</f>
        <v/>
      </c>
      <c r="H253" s="33" t="str">
        <f>IFERROR(VLOOKUP($B253,'Tabelas auxiliares'!$A$65:$C$102,3,FALSE),"")</f>
        <v/>
      </c>
      <c r="P253" s="33" t="str">
        <f t="shared" si="4"/>
        <v/>
      </c>
      <c r="Q253" s="33" t="str">
        <f>IFERROR(VLOOKUP(O253,'Tabelas auxiliares'!$A$227:$E$236,5,FALSE),"")</f>
        <v/>
      </c>
      <c r="R253" s="33" t="str">
        <f>IF(Q253&lt;&gt;"",Q253,IF(P253='Tabelas auxiliares'!$A$240,"CUSTEIO",IF(P253='Tabelas auxiliares'!$A$239,"INVESTIMENTO","")))</f>
        <v/>
      </c>
    </row>
    <row r="254" spans="6:18" x14ac:dyDescent="0.25">
      <c r="F254" s="33" t="str">
        <f>IF(D254="","",IFERROR(VLOOKUP(D254,'Tabelas auxiliares'!$A$3:$B$61,2,FALSE),"DESCENTRALIZAÇÃO"))</f>
        <v/>
      </c>
      <c r="G254" s="33" t="str">
        <f>IFERROR(VLOOKUP($B254,'Tabelas auxiliares'!$A$65:$C$102,2,FALSE),"")</f>
        <v/>
      </c>
      <c r="H254" s="33" t="str">
        <f>IFERROR(VLOOKUP($B254,'Tabelas auxiliares'!$A$65:$C$102,3,FALSE),"")</f>
        <v/>
      </c>
      <c r="P254" s="33" t="str">
        <f t="shared" si="4"/>
        <v/>
      </c>
      <c r="Q254" s="33" t="str">
        <f>IFERROR(VLOOKUP(O254,'Tabelas auxiliares'!$A$227:$E$236,5,FALSE),"")</f>
        <v/>
      </c>
      <c r="R254" s="33" t="str">
        <f>IF(Q254&lt;&gt;"",Q254,IF(P254='Tabelas auxiliares'!$A$240,"CUSTEIO",IF(P254='Tabelas auxiliares'!$A$239,"INVESTIMENTO","")))</f>
        <v/>
      </c>
    </row>
    <row r="255" spans="6:18" x14ac:dyDescent="0.25">
      <c r="F255" s="33" t="str">
        <f>IF(D255="","",IFERROR(VLOOKUP(D255,'Tabelas auxiliares'!$A$3:$B$61,2,FALSE),"DESCENTRALIZAÇÃO"))</f>
        <v/>
      </c>
      <c r="G255" s="33" t="str">
        <f>IFERROR(VLOOKUP($B255,'Tabelas auxiliares'!$A$65:$C$102,2,FALSE),"")</f>
        <v/>
      </c>
      <c r="H255" s="33" t="str">
        <f>IFERROR(VLOOKUP($B255,'Tabelas auxiliares'!$A$65:$C$102,3,FALSE),"")</f>
        <v/>
      </c>
      <c r="P255" s="33" t="str">
        <f t="shared" si="4"/>
        <v/>
      </c>
      <c r="Q255" s="33" t="str">
        <f>IFERROR(VLOOKUP(O255,'Tabelas auxiliares'!$A$227:$E$236,5,FALSE),"")</f>
        <v/>
      </c>
      <c r="R255" s="33" t="str">
        <f>IF(Q255&lt;&gt;"",Q255,IF(P255='Tabelas auxiliares'!$A$240,"CUSTEIO",IF(P255='Tabelas auxiliares'!$A$239,"INVESTIMENTO","")))</f>
        <v/>
      </c>
    </row>
    <row r="256" spans="6:18" x14ac:dyDescent="0.25">
      <c r="F256" s="33" t="str">
        <f>IF(D256="","",IFERROR(VLOOKUP(D256,'Tabelas auxiliares'!$A$3:$B$61,2,FALSE),"DESCENTRALIZAÇÃO"))</f>
        <v/>
      </c>
      <c r="G256" s="33" t="str">
        <f>IFERROR(VLOOKUP($B256,'Tabelas auxiliares'!$A$65:$C$102,2,FALSE),"")</f>
        <v/>
      </c>
      <c r="H256" s="33" t="str">
        <f>IFERROR(VLOOKUP($B256,'Tabelas auxiliares'!$A$65:$C$102,3,FALSE),"")</f>
        <v/>
      </c>
      <c r="P256" s="33" t="str">
        <f t="shared" si="4"/>
        <v/>
      </c>
      <c r="Q256" s="33" t="str">
        <f>IFERROR(VLOOKUP(O256,'Tabelas auxiliares'!$A$227:$E$236,5,FALSE),"")</f>
        <v/>
      </c>
      <c r="R256" s="33" t="str">
        <f>IF(Q256&lt;&gt;"",Q256,IF(P256='Tabelas auxiliares'!$A$240,"CUSTEIO",IF(P256='Tabelas auxiliares'!$A$239,"INVESTIMENTO","")))</f>
        <v/>
      </c>
    </row>
    <row r="257" spans="6:18" x14ac:dyDescent="0.25">
      <c r="F257" s="33" t="str">
        <f>IF(D257="","",IFERROR(VLOOKUP(D257,'Tabelas auxiliares'!$A$3:$B$61,2,FALSE),"DESCENTRALIZAÇÃO"))</f>
        <v/>
      </c>
      <c r="G257" s="33" t="str">
        <f>IFERROR(VLOOKUP($B257,'Tabelas auxiliares'!$A$65:$C$102,2,FALSE),"")</f>
        <v/>
      </c>
      <c r="H257" s="33" t="str">
        <f>IFERROR(VLOOKUP($B257,'Tabelas auxiliares'!$A$65:$C$102,3,FALSE),"")</f>
        <v/>
      </c>
      <c r="P257" s="33" t="str">
        <f t="shared" si="4"/>
        <v/>
      </c>
      <c r="Q257" s="33" t="str">
        <f>IFERROR(VLOOKUP(O257,'Tabelas auxiliares'!$A$227:$E$236,5,FALSE),"")</f>
        <v/>
      </c>
      <c r="R257" s="33" t="str">
        <f>IF(Q257&lt;&gt;"",Q257,IF(P257='Tabelas auxiliares'!$A$240,"CUSTEIO",IF(P257='Tabelas auxiliares'!$A$239,"INVESTIMENTO","")))</f>
        <v/>
      </c>
    </row>
    <row r="258" spans="6:18" x14ac:dyDescent="0.25">
      <c r="F258" s="33" t="str">
        <f>IF(D258="","",IFERROR(VLOOKUP(D258,'Tabelas auxiliares'!$A$3:$B$61,2,FALSE),"DESCENTRALIZAÇÃO"))</f>
        <v/>
      </c>
      <c r="G258" s="33" t="str">
        <f>IFERROR(VLOOKUP($B258,'Tabelas auxiliares'!$A$65:$C$102,2,FALSE),"")</f>
        <v/>
      </c>
      <c r="H258" s="33" t="str">
        <f>IFERROR(VLOOKUP($B258,'Tabelas auxiliares'!$A$65:$C$102,3,FALSE),"")</f>
        <v/>
      </c>
      <c r="P258" s="33" t="str">
        <f t="shared" si="4"/>
        <v/>
      </c>
      <c r="Q258" s="33" t="str">
        <f>IFERROR(VLOOKUP(O258,'Tabelas auxiliares'!$A$227:$E$236,5,FALSE),"")</f>
        <v/>
      </c>
      <c r="R258" s="33" t="str">
        <f>IF(Q258&lt;&gt;"",Q258,IF(P258='Tabelas auxiliares'!$A$240,"CUSTEIO",IF(P258='Tabelas auxiliares'!$A$239,"INVESTIMENTO","")))</f>
        <v/>
      </c>
    </row>
    <row r="259" spans="6:18" x14ac:dyDescent="0.25">
      <c r="F259" s="33" t="str">
        <f>IF(D259="","",IFERROR(VLOOKUP(D259,'Tabelas auxiliares'!$A$3:$B$61,2,FALSE),"DESCENTRALIZAÇÃO"))</f>
        <v/>
      </c>
      <c r="G259" s="33" t="str">
        <f>IFERROR(VLOOKUP($B259,'Tabelas auxiliares'!$A$65:$C$102,2,FALSE),"")</f>
        <v/>
      </c>
      <c r="H259" s="33" t="str">
        <f>IFERROR(VLOOKUP($B259,'Tabelas auxiliares'!$A$65:$C$102,3,FALSE),"")</f>
        <v/>
      </c>
      <c r="P259" s="33" t="str">
        <f t="shared" si="4"/>
        <v/>
      </c>
      <c r="Q259" s="33" t="str">
        <f>IFERROR(VLOOKUP(O259,'Tabelas auxiliares'!$A$227:$E$236,5,FALSE),"")</f>
        <v/>
      </c>
      <c r="R259" s="33" t="str">
        <f>IF(Q259&lt;&gt;"",Q259,IF(P259='Tabelas auxiliares'!$A$240,"CUSTEIO",IF(P259='Tabelas auxiliares'!$A$239,"INVESTIMENTO","")))</f>
        <v/>
      </c>
    </row>
    <row r="260" spans="6:18" x14ac:dyDescent="0.25">
      <c r="F260" s="33" t="str">
        <f>IF(D260="","",IFERROR(VLOOKUP(D260,'Tabelas auxiliares'!$A$3:$B$61,2,FALSE),"DESCENTRALIZAÇÃO"))</f>
        <v/>
      </c>
      <c r="G260" s="33" t="str">
        <f>IFERROR(VLOOKUP($B260,'Tabelas auxiliares'!$A$65:$C$102,2,FALSE),"")</f>
        <v/>
      </c>
      <c r="H260" s="33" t="str">
        <f>IFERROR(VLOOKUP($B260,'Tabelas auxiliares'!$A$65:$C$102,3,FALSE),"")</f>
        <v/>
      </c>
      <c r="P260" s="33" t="str">
        <f t="shared" si="4"/>
        <v/>
      </c>
      <c r="Q260" s="33" t="str">
        <f>IFERROR(VLOOKUP(O260,'Tabelas auxiliares'!$A$227:$E$236,5,FALSE),"")</f>
        <v/>
      </c>
      <c r="R260" s="33" t="str">
        <f>IF(Q260&lt;&gt;"",Q260,IF(P260='Tabelas auxiliares'!$A$240,"CUSTEIO",IF(P260='Tabelas auxiliares'!$A$239,"INVESTIMENTO","")))</f>
        <v/>
      </c>
    </row>
    <row r="261" spans="6:18" x14ac:dyDescent="0.25">
      <c r="F261" s="33" t="str">
        <f>IF(D261="","",IFERROR(VLOOKUP(D261,'Tabelas auxiliares'!$A$3:$B$61,2,FALSE),"DESCENTRALIZAÇÃO"))</f>
        <v/>
      </c>
      <c r="G261" s="33" t="str">
        <f>IFERROR(VLOOKUP($B261,'Tabelas auxiliares'!$A$65:$C$102,2,FALSE),"")</f>
        <v/>
      </c>
      <c r="H261" s="33" t="str">
        <f>IFERROR(VLOOKUP($B261,'Tabelas auxiliares'!$A$65:$C$102,3,FALSE),"")</f>
        <v/>
      </c>
      <c r="P261" s="33" t="str">
        <f t="shared" ref="P261:P320" si="5">LEFT(N261,1)</f>
        <v/>
      </c>
      <c r="Q261" s="33" t="str">
        <f>IFERROR(VLOOKUP(O261,'Tabelas auxiliares'!$A$227:$E$236,5,FALSE),"")</f>
        <v/>
      </c>
      <c r="R261" s="33" t="str">
        <f>IF(Q261&lt;&gt;"",Q261,IF(P261='Tabelas auxiliares'!$A$240,"CUSTEIO",IF(P261='Tabelas auxiliares'!$A$239,"INVESTIMENTO","")))</f>
        <v/>
      </c>
    </row>
    <row r="262" spans="6:18" x14ac:dyDescent="0.25">
      <c r="F262" s="33" t="str">
        <f>IF(D262="","",IFERROR(VLOOKUP(D262,'Tabelas auxiliares'!$A$3:$B$61,2,FALSE),"DESCENTRALIZAÇÃO"))</f>
        <v/>
      </c>
      <c r="G262" s="33" t="str">
        <f>IFERROR(VLOOKUP($B262,'Tabelas auxiliares'!$A$65:$C$102,2,FALSE),"")</f>
        <v/>
      </c>
      <c r="H262" s="33" t="str">
        <f>IFERROR(VLOOKUP($B262,'Tabelas auxiliares'!$A$65:$C$102,3,FALSE),"")</f>
        <v/>
      </c>
      <c r="P262" s="33" t="str">
        <f t="shared" si="5"/>
        <v/>
      </c>
      <c r="Q262" s="33" t="str">
        <f>IFERROR(VLOOKUP(O262,'Tabelas auxiliares'!$A$227:$E$236,5,FALSE),"")</f>
        <v/>
      </c>
      <c r="R262" s="33" t="str">
        <f>IF(Q262&lt;&gt;"",Q262,IF(P262='Tabelas auxiliares'!$A$240,"CUSTEIO",IF(P262='Tabelas auxiliares'!$A$239,"INVESTIMENTO","")))</f>
        <v/>
      </c>
    </row>
    <row r="263" spans="6:18" x14ac:dyDescent="0.25">
      <c r="F263" s="33" t="str">
        <f>IF(D263="","",IFERROR(VLOOKUP(D263,'Tabelas auxiliares'!$A$3:$B$61,2,FALSE),"DESCENTRALIZAÇÃO"))</f>
        <v/>
      </c>
      <c r="G263" s="33" t="str">
        <f>IFERROR(VLOOKUP($B263,'Tabelas auxiliares'!$A$65:$C$102,2,FALSE),"")</f>
        <v/>
      </c>
      <c r="H263" s="33" t="str">
        <f>IFERROR(VLOOKUP($B263,'Tabelas auxiliares'!$A$65:$C$102,3,FALSE),"")</f>
        <v/>
      </c>
      <c r="P263" s="33" t="str">
        <f t="shared" si="5"/>
        <v/>
      </c>
      <c r="Q263" s="33" t="str">
        <f>IFERROR(VLOOKUP(O263,'Tabelas auxiliares'!$A$227:$E$236,5,FALSE),"")</f>
        <v/>
      </c>
      <c r="R263" s="33" t="str">
        <f>IF(Q263&lt;&gt;"",Q263,IF(P263='Tabelas auxiliares'!$A$240,"CUSTEIO",IF(P263='Tabelas auxiliares'!$A$239,"INVESTIMENTO","")))</f>
        <v/>
      </c>
    </row>
    <row r="264" spans="6:18" x14ac:dyDescent="0.25">
      <c r="F264" s="33" t="str">
        <f>IF(D264="","",IFERROR(VLOOKUP(D264,'Tabelas auxiliares'!$A$3:$B$61,2,FALSE),"DESCENTRALIZAÇÃO"))</f>
        <v/>
      </c>
      <c r="G264" s="33" t="str">
        <f>IFERROR(VLOOKUP($B264,'Tabelas auxiliares'!$A$65:$C$102,2,FALSE),"")</f>
        <v/>
      </c>
      <c r="H264" s="33" t="str">
        <f>IFERROR(VLOOKUP($B264,'Tabelas auxiliares'!$A$65:$C$102,3,FALSE),"")</f>
        <v/>
      </c>
      <c r="P264" s="33" t="str">
        <f t="shared" si="5"/>
        <v/>
      </c>
      <c r="Q264" s="33" t="str">
        <f>IFERROR(VLOOKUP(O264,'Tabelas auxiliares'!$A$227:$E$236,5,FALSE),"")</f>
        <v/>
      </c>
      <c r="R264" s="33" t="str">
        <f>IF(Q264&lt;&gt;"",Q264,IF(P264='Tabelas auxiliares'!$A$240,"CUSTEIO",IF(P264='Tabelas auxiliares'!$A$239,"INVESTIMENTO","")))</f>
        <v/>
      </c>
    </row>
    <row r="265" spans="6:18" x14ac:dyDescent="0.25">
      <c r="F265" s="33" t="str">
        <f>IF(D265="","",IFERROR(VLOOKUP(D265,'Tabelas auxiliares'!$A$3:$B$61,2,FALSE),"DESCENTRALIZAÇÃO"))</f>
        <v/>
      </c>
      <c r="G265" s="33" t="str">
        <f>IFERROR(VLOOKUP($B265,'Tabelas auxiliares'!$A$65:$C$102,2,FALSE),"")</f>
        <v/>
      </c>
      <c r="H265" s="33" t="str">
        <f>IFERROR(VLOOKUP($B265,'Tabelas auxiliares'!$A$65:$C$102,3,FALSE),"")</f>
        <v/>
      </c>
      <c r="P265" s="33" t="str">
        <f t="shared" si="5"/>
        <v/>
      </c>
      <c r="Q265" s="33" t="str">
        <f>IFERROR(VLOOKUP(O265,'Tabelas auxiliares'!$A$227:$E$236,5,FALSE),"")</f>
        <v/>
      </c>
      <c r="R265" s="33" t="str">
        <f>IF(Q265&lt;&gt;"",Q265,IF(P265='Tabelas auxiliares'!$A$240,"CUSTEIO",IF(P265='Tabelas auxiliares'!$A$239,"INVESTIMENTO","")))</f>
        <v/>
      </c>
    </row>
    <row r="266" spans="6:18" x14ac:dyDescent="0.25">
      <c r="F266" s="33" t="str">
        <f>IF(D266="","",IFERROR(VLOOKUP(D266,'Tabelas auxiliares'!$A$3:$B$61,2,FALSE),"DESCENTRALIZAÇÃO"))</f>
        <v/>
      </c>
      <c r="G266" s="33" t="str">
        <f>IFERROR(VLOOKUP($B266,'Tabelas auxiliares'!$A$65:$C$102,2,FALSE),"")</f>
        <v/>
      </c>
      <c r="H266" s="33" t="str">
        <f>IFERROR(VLOOKUP($B266,'Tabelas auxiliares'!$A$65:$C$102,3,FALSE),"")</f>
        <v/>
      </c>
      <c r="P266" s="33" t="str">
        <f t="shared" si="5"/>
        <v/>
      </c>
      <c r="Q266" s="33" t="str">
        <f>IFERROR(VLOOKUP(O266,'Tabelas auxiliares'!$A$227:$E$236,5,FALSE),"")</f>
        <v/>
      </c>
      <c r="R266" s="33" t="str">
        <f>IF(Q266&lt;&gt;"",Q266,IF(P266='Tabelas auxiliares'!$A$240,"CUSTEIO",IF(P266='Tabelas auxiliares'!$A$239,"INVESTIMENTO","")))</f>
        <v/>
      </c>
    </row>
    <row r="267" spans="6:18" x14ac:dyDescent="0.25">
      <c r="F267" s="33" t="str">
        <f>IF(D267="","",IFERROR(VLOOKUP(D267,'Tabelas auxiliares'!$A$3:$B$61,2,FALSE),"DESCENTRALIZAÇÃO"))</f>
        <v/>
      </c>
      <c r="G267" s="33" t="str">
        <f>IFERROR(VLOOKUP($B267,'Tabelas auxiliares'!$A$65:$C$102,2,FALSE),"")</f>
        <v/>
      </c>
      <c r="H267" s="33" t="str">
        <f>IFERROR(VLOOKUP($B267,'Tabelas auxiliares'!$A$65:$C$102,3,FALSE),"")</f>
        <v/>
      </c>
      <c r="P267" s="33" t="str">
        <f t="shared" si="5"/>
        <v/>
      </c>
      <c r="Q267" s="33" t="str">
        <f>IFERROR(VLOOKUP(O267,'Tabelas auxiliares'!$A$227:$E$236,5,FALSE),"")</f>
        <v/>
      </c>
      <c r="R267" s="33" t="str">
        <f>IF(Q267&lt;&gt;"",Q267,IF(P267='Tabelas auxiliares'!$A$240,"CUSTEIO",IF(P267='Tabelas auxiliares'!$A$239,"INVESTIMENTO","")))</f>
        <v/>
      </c>
    </row>
    <row r="268" spans="6:18" x14ac:dyDescent="0.25">
      <c r="F268" s="33" t="str">
        <f>IF(D268="","",IFERROR(VLOOKUP(D268,'Tabelas auxiliares'!$A$3:$B$61,2,FALSE),"DESCENTRALIZAÇÃO"))</f>
        <v/>
      </c>
      <c r="G268" s="33" t="str">
        <f>IFERROR(VLOOKUP($B268,'Tabelas auxiliares'!$A$65:$C$102,2,FALSE),"")</f>
        <v/>
      </c>
      <c r="H268" s="33" t="str">
        <f>IFERROR(VLOOKUP($B268,'Tabelas auxiliares'!$A$65:$C$102,3,FALSE),"")</f>
        <v/>
      </c>
      <c r="P268" s="33" t="str">
        <f t="shared" si="5"/>
        <v/>
      </c>
      <c r="Q268" s="33" t="str">
        <f>IFERROR(VLOOKUP(O268,'Tabelas auxiliares'!$A$227:$E$236,5,FALSE),"")</f>
        <v/>
      </c>
      <c r="R268" s="33" t="str">
        <f>IF(Q268&lt;&gt;"",Q268,IF(P268='Tabelas auxiliares'!$A$240,"CUSTEIO",IF(P268='Tabelas auxiliares'!$A$239,"INVESTIMENTO","")))</f>
        <v/>
      </c>
    </row>
    <row r="269" spans="6:18" x14ac:dyDescent="0.25">
      <c r="F269" s="33" t="str">
        <f>IF(D269="","",IFERROR(VLOOKUP(D269,'Tabelas auxiliares'!$A$3:$B$61,2,FALSE),"DESCENTRALIZAÇÃO"))</f>
        <v/>
      </c>
      <c r="G269" s="33" t="str">
        <f>IFERROR(VLOOKUP($B269,'Tabelas auxiliares'!$A$65:$C$102,2,FALSE),"")</f>
        <v/>
      </c>
      <c r="H269" s="33" t="str">
        <f>IFERROR(VLOOKUP($B269,'Tabelas auxiliares'!$A$65:$C$102,3,FALSE),"")</f>
        <v/>
      </c>
      <c r="P269" s="33" t="str">
        <f t="shared" si="5"/>
        <v/>
      </c>
      <c r="Q269" s="33" t="str">
        <f>IFERROR(VLOOKUP(O269,'Tabelas auxiliares'!$A$227:$E$236,5,FALSE),"")</f>
        <v/>
      </c>
      <c r="R269" s="33" t="str">
        <f>IF(Q269&lt;&gt;"",Q269,IF(P269='Tabelas auxiliares'!$A$240,"CUSTEIO",IF(P269='Tabelas auxiliares'!$A$239,"INVESTIMENTO","")))</f>
        <v/>
      </c>
    </row>
    <row r="270" spans="6:18" x14ac:dyDescent="0.25">
      <c r="F270" s="33" t="str">
        <f>IF(D270="","",IFERROR(VLOOKUP(D270,'Tabelas auxiliares'!$A$3:$B$61,2,FALSE),"DESCENTRALIZAÇÃO"))</f>
        <v/>
      </c>
      <c r="G270" s="33" t="str">
        <f>IFERROR(VLOOKUP($B270,'Tabelas auxiliares'!$A$65:$C$102,2,FALSE),"")</f>
        <v/>
      </c>
      <c r="H270" s="33" t="str">
        <f>IFERROR(VLOOKUP($B270,'Tabelas auxiliares'!$A$65:$C$102,3,FALSE),"")</f>
        <v/>
      </c>
      <c r="P270" s="33" t="str">
        <f t="shared" si="5"/>
        <v/>
      </c>
      <c r="Q270" s="33" t="str">
        <f>IFERROR(VLOOKUP(O270,'Tabelas auxiliares'!$A$227:$E$236,5,FALSE),"")</f>
        <v/>
      </c>
      <c r="R270" s="33" t="str">
        <f>IF(Q270&lt;&gt;"",Q270,IF(P270='Tabelas auxiliares'!$A$240,"CUSTEIO",IF(P270='Tabelas auxiliares'!$A$239,"INVESTIMENTO","")))</f>
        <v/>
      </c>
    </row>
    <row r="271" spans="6:18" x14ac:dyDescent="0.25">
      <c r="F271" s="33" t="str">
        <f>IF(D271="","",IFERROR(VLOOKUP(D271,'Tabelas auxiliares'!$A$3:$B$61,2,FALSE),"DESCENTRALIZAÇÃO"))</f>
        <v/>
      </c>
      <c r="G271" s="33" t="str">
        <f>IFERROR(VLOOKUP($B271,'Tabelas auxiliares'!$A$65:$C$102,2,FALSE),"")</f>
        <v/>
      </c>
      <c r="H271" s="33" t="str">
        <f>IFERROR(VLOOKUP($B271,'Tabelas auxiliares'!$A$65:$C$102,3,FALSE),"")</f>
        <v/>
      </c>
      <c r="P271" s="33" t="str">
        <f t="shared" si="5"/>
        <v/>
      </c>
      <c r="Q271" s="33" t="str">
        <f>IFERROR(VLOOKUP(O271,'Tabelas auxiliares'!$A$227:$E$236,5,FALSE),"")</f>
        <v/>
      </c>
      <c r="R271" s="33" t="str">
        <f>IF(Q271&lt;&gt;"",Q271,IF(P271='Tabelas auxiliares'!$A$240,"CUSTEIO",IF(P271='Tabelas auxiliares'!$A$239,"INVESTIMENTO","")))</f>
        <v/>
      </c>
    </row>
    <row r="272" spans="6:18" x14ac:dyDescent="0.25">
      <c r="F272" s="33" t="str">
        <f>IF(D272="","",IFERROR(VLOOKUP(D272,'Tabelas auxiliares'!$A$3:$B$61,2,FALSE),"DESCENTRALIZAÇÃO"))</f>
        <v/>
      </c>
      <c r="G272" s="33" t="str">
        <f>IFERROR(VLOOKUP($B272,'Tabelas auxiliares'!$A$65:$C$102,2,FALSE),"")</f>
        <v/>
      </c>
      <c r="H272" s="33" t="str">
        <f>IFERROR(VLOOKUP($B272,'Tabelas auxiliares'!$A$65:$C$102,3,FALSE),"")</f>
        <v/>
      </c>
      <c r="P272" s="33" t="str">
        <f t="shared" si="5"/>
        <v/>
      </c>
      <c r="Q272" s="33" t="str">
        <f>IFERROR(VLOOKUP(O272,'Tabelas auxiliares'!$A$227:$E$236,5,FALSE),"")</f>
        <v/>
      </c>
      <c r="R272" s="33" t="str">
        <f>IF(Q272&lt;&gt;"",Q272,IF(P272='Tabelas auxiliares'!$A$240,"CUSTEIO",IF(P272='Tabelas auxiliares'!$A$239,"INVESTIMENTO","")))</f>
        <v/>
      </c>
    </row>
    <row r="273" spans="6:18" x14ac:dyDescent="0.25">
      <c r="F273" s="33" t="str">
        <f>IF(D273="","",IFERROR(VLOOKUP(D273,'Tabelas auxiliares'!$A$3:$B$61,2,FALSE),"DESCENTRALIZAÇÃO"))</f>
        <v/>
      </c>
      <c r="G273" s="33" t="str">
        <f>IFERROR(VLOOKUP($B273,'Tabelas auxiliares'!$A$65:$C$102,2,FALSE),"")</f>
        <v/>
      </c>
      <c r="H273" s="33" t="str">
        <f>IFERROR(VLOOKUP($B273,'Tabelas auxiliares'!$A$65:$C$102,3,FALSE),"")</f>
        <v/>
      </c>
      <c r="P273" s="33" t="str">
        <f t="shared" si="5"/>
        <v/>
      </c>
      <c r="Q273" s="33" t="str">
        <f>IFERROR(VLOOKUP(O273,'Tabelas auxiliares'!$A$227:$E$236,5,FALSE),"")</f>
        <v/>
      </c>
      <c r="R273" s="33" t="str">
        <f>IF(Q273&lt;&gt;"",Q273,IF(P273='Tabelas auxiliares'!$A$240,"CUSTEIO",IF(P273='Tabelas auxiliares'!$A$239,"INVESTIMENTO","")))</f>
        <v/>
      </c>
    </row>
    <row r="274" spans="6:18" x14ac:dyDescent="0.25">
      <c r="F274" s="33" t="str">
        <f>IF(D274="","",IFERROR(VLOOKUP(D274,'Tabelas auxiliares'!$A$3:$B$61,2,FALSE),"DESCENTRALIZAÇÃO"))</f>
        <v/>
      </c>
      <c r="G274" s="33" t="str">
        <f>IFERROR(VLOOKUP($B274,'Tabelas auxiliares'!$A$65:$C$102,2,FALSE),"")</f>
        <v/>
      </c>
      <c r="H274" s="33" t="str">
        <f>IFERROR(VLOOKUP($B274,'Tabelas auxiliares'!$A$65:$C$102,3,FALSE),"")</f>
        <v/>
      </c>
      <c r="P274" s="33" t="str">
        <f t="shared" si="5"/>
        <v/>
      </c>
      <c r="Q274" s="33" t="str">
        <f>IFERROR(VLOOKUP(O274,'Tabelas auxiliares'!$A$227:$E$236,5,FALSE),"")</f>
        <v/>
      </c>
      <c r="R274" s="33" t="str">
        <f>IF(Q274&lt;&gt;"",Q274,IF(P274='Tabelas auxiliares'!$A$240,"CUSTEIO",IF(P274='Tabelas auxiliares'!$A$239,"INVESTIMENTO","")))</f>
        <v/>
      </c>
    </row>
    <row r="275" spans="6:18" x14ac:dyDescent="0.25">
      <c r="F275" s="33" t="str">
        <f>IF(D275="","",IFERROR(VLOOKUP(D275,'Tabelas auxiliares'!$A$3:$B$61,2,FALSE),"DESCENTRALIZAÇÃO"))</f>
        <v/>
      </c>
      <c r="G275" s="33" t="str">
        <f>IFERROR(VLOOKUP($B275,'Tabelas auxiliares'!$A$65:$C$102,2,FALSE),"")</f>
        <v/>
      </c>
      <c r="H275" s="33" t="str">
        <f>IFERROR(VLOOKUP($B275,'Tabelas auxiliares'!$A$65:$C$102,3,FALSE),"")</f>
        <v/>
      </c>
      <c r="P275" s="33" t="str">
        <f t="shared" si="5"/>
        <v/>
      </c>
      <c r="Q275" s="33" t="str">
        <f>IFERROR(VLOOKUP(O275,'Tabelas auxiliares'!$A$227:$E$236,5,FALSE),"")</f>
        <v/>
      </c>
      <c r="R275" s="33" t="str">
        <f>IF(Q275&lt;&gt;"",Q275,IF(P275='Tabelas auxiliares'!$A$240,"CUSTEIO",IF(P275='Tabelas auxiliares'!$A$239,"INVESTIMENTO","")))</f>
        <v/>
      </c>
    </row>
    <row r="276" spans="6:18" x14ac:dyDescent="0.25">
      <c r="F276" s="33" t="str">
        <f>IF(D276="","",IFERROR(VLOOKUP(D276,'Tabelas auxiliares'!$A$3:$B$61,2,FALSE),"DESCENTRALIZAÇÃO"))</f>
        <v/>
      </c>
      <c r="G276" s="33" t="str">
        <f>IFERROR(VLOOKUP($B276,'Tabelas auxiliares'!$A$65:$C$102,2,FALSE),"")</f>
        <v/>
      </c>
      <c r="H276" s="33" t="str">
        <f>IFERROR(VLOOKUP($B276,'Tabelas auxiliares'!$A$65:$C$102,3,FALSE),"")</f>
        <v/>
      </c>
      <c r="P276" s="33" t="str">
        <f t="shared" si="5"/>
        <v/>
      </c>
      <c r="Q276" s="33" t="str">
        <f>IFERROR(VLOOKUP(O276,'Tabelas auxiliares'!$A$227:$E$236,5,FALSE),"")</f>
        <v/>
      </c>
      <c r="R276" s="33" t="str">
        <f>IF(Q276&lt;&gt;"",Q276,IF(P276='Tabelas auxiliares'!$A$240,"CUSTEIO",IF(P276='Tabelas auxiliares'!$A$239,"INVESTIMENTO","")))</f>
        <v/>
      </c>
    </row>
    <row r="277" spans="6:18" x14ac:dyDescent="0.25">
      <c r="F277" s="33" t="str">
        <f>IF(D277="","",IFERROR(VLOOKUP(D277,'Tabelas auxiliares'!$A$3:$B$61,2,FALSE),"DESCENTRALIZAÇÃO"))</f>
        <v/>
      </c>
      <c r="G277" s="33" t="str">
        <f>IFERROR(VLOOKUP($B277,'Tabelas auxiliares'!$A$65:$C$102,2,FALSE),"")</f>
        <v/>
      </c>
      <c r="H277" s="33" t="str">
        <f>IFERROR(VLOOKUP($B277,'Tabelas auxiliares'!$A$65:$C$102,3,FALSE),"")</f>
        <v/>
      </c>
      <c r="P277" s="33" t="str">
        <f t="shared" si="5"/>
        <v/>
      </c>
      <c r="Q277" s="33" t="str">
        <f>IFERROR(VLOOKUP(O277,'Tabelas auxiliares'!$A$227:$E$236,5,FALSE),"")</f>
        <v/>
      </c>
      <c r="R277" s="33" t="str">
        <f>IF(Q277&lt;&gt;"",Q277,IF(P277='Tabelas auxiliares'!$A$240,"CUSTEIO",IF(P277='Tabelas auxiliares'!$A$239,"INVESTIMENTO","")))</f>
        <v/>
      </c>
    </row>
    <row r="278" spans="6:18" x14ac:dyDescent="0.25">
      <c r="F278" s="33" t="str">
        <f>IF(D278="","",IFERROR(VLOOKUP(D278,'Tabelas auxiliares'!$A$3:$B$61,2,FALSE),"DESCENTRALIZAÇÃO"))</f>
        <v/>
      </c>
      <c r="G278" s="33" t="str">
        <f>IFERROR(VLOOKUP($B278,'Tabelas auxiliares'!$A$65:$C$102,2,FALSE),"")</f>
        <v/>
      </c>
      <c r="H278" s="33" t="str">
        <f>IFERROR(VLOOKUP($B278,'Tabelas auxiliares'!$A$65:$C$102,3,FALSE),"")</f>
        <v/>
      </c>
      <c r="P278" s="33" t="str">
        <f t="shared" si="5"/>
        <v/>
      </c>
      <c r="Q278" s="33" t="str">
        <f>IFERROR(VLOOKUP(O278,'Tabelas auxiliares'!$A$227:$E$236,5,FALSE),"")</f>
        <v/>
      </c>
      <c r="R278" s="33" t="str">
        <f>IF(Q278&lt;&gt;"",Q278,IF(P278='Tabelas auxiliares'!$A$240,"CUSTEIO",IF(P278='Tabelas auxiliares'!$A$239,"INVESTIMENTO","")))</f>
        <v/>
      </c>
    </row>
    <row r="279" spans="6:18" x14ac:dyDescent="0.25">
      <c r="F279" s="33" t="str">
        <f>IF(D279="","",IFERROR(VLOOKUP(D279,'Tabelas auxiliares'!$A$3:$B$61,2,FALSE),"DESCENTRALIZAÇÃO"))</f>
        <v/>
      </c>
      <c r="G279" s="33" t="str">
        <f>IFERROR(VLOOKUP($B279,'Tabelas auxiliares'!$A$65:$C$102,2,FALSE),"")</f>
        <v/>
      </c>
      <c r="H279" s="33" t="str">
        <f>IFERROR(VLOOKUP($B279,'Tabelas auxiliares'!$A$65:$C$102,3,FALSE),"")</f>
        <v/>
      </c>
      <c r="P279" s="33" t="str">
        <f t="shared" si="5"/>
        <v/>
      </c>
      <c r="Q279" s="33" t="str">
        <f>IFERROR(VLOOKUP(O279,'Tabelas auxiliares'!$A$227:$E$236,5,FALSE),"")</f>
        <v/>
      </c>
      <c r="R279" s="33" t="str">
        <f>IF(Q279&lt;&gt;"",Q279,IF(P279='Tabelas auxiliares'!$A$240,"CUSTEIO",IF(P279='Tabelas auxiliares'!$A$239,"INVESTIMENTO","")))</f>
        <v/>
      </c>
    </row>
    <row r="280" spans="6:18" x14ac:dyDescent="0.25">
      <c r="F280" s="33" t="str">
        <f>IF(D280="","",IFERROR(VLOOKUP(D280,'Tabelas auxiliares'!$A$3:$B$61,2,FALSE),"DESCENTRALIZAÇÃO"))</f>
        <v/>
      </c>
      <c r="G280" s="33" t="str">
        <f>IFERROR(VLOOKUP($B280,'Tabelas auxiliares'!$A$65:$C$102,2,FALSE),"")</f>
        <v/>
      </c>
      <c r="H280" s="33" t="str">
        <f>IFERROR(VLOOKUP($B280,'Tabelas auxiliares'!$A$65:$C$102,3,FALSE),"")</f>
        <v/>
      </c>
      <c r="P280" s="33" t="str">
        <f t="shared" si="5"/>
        <v/>
      </c>
      <c r="Q280" s="33" t="str">
        <f>IFERROR(VLOOKUP(O280,'Tabelas auxiliares'!$A$227:$E$236,5,FALSE),"")</f>
        <v/>
      </c>
      <c r="R280" s="33" t="str">
        <f>IF(Q280&lt;&gt;"",Q280,IF(P280='Tabelas auxiliares'!$A$240,"CUSTEIO",IF(P280='Tabelas auxiliares'!$A$239,"INVESTIMENTO","")))</f>
        <v/>
      </c>
    </row>
    <row r="281" spans="6:18" x14ac:dyDescent="0.25">
      <c r="F281" s="33" t="str">
        <f>IF(D281="","",IFERROR(VLOOKUP(D281,'Tabelas auxiliares'!$A$3:$B$61,2,FALSE),"DESCENTRALIZAÇÃO"))</f>
        <v/>
      </c>
      <c r="G281" s="33" t="str">
        <f>IFERROR(VLOOKUP($B281,'Tabelas auxiliares'!$A$65:$C$102,2,FALSE),"")</f>
        <v/>
      </c>
      <c r="H281" s="33" t="str">
        <f>IFERROR(VLOOKUP($B281,'Tabelas auxiliares'!$A$65:$C$102,3,FALSE),"")</f>
        <v/>
      </c>
      <c r="P281" s="33" t="str">
        <f t="shared" si="5"/>
        <v/>
      </c>
      <c r="Q281" s="33" t="str">
        <f>IFERROR(VLOOKUP(O281,'Tabelas auxiliares'!$A$227:$E$236,5,FALSE),"")</f>
        <v/>
      </c>
      <c r="R281" s="33" t="str">
        <f>IF(Q281&lt;&gt;"",Q281,IF(P281='Tabelas auxiliares'!$A$240,"CUSTEIO",IF(P281='Tabelas auxiliares'!$A$239,"INVESTIMENTO","")))</f>
        <v/>
      </c>
    </row>
    <row r="282" spans="6:18" x14ac:dyDescent="0.25">
      <c r="F282" s="33" t="str">
        <f>IF(D282="","",IFERROR(VLOOKUP(D282,'Tabelas auxiliares'!$A$3:$B$61,2,FALSE),"DESCENTRALIZAÇÃO"))</f>
        <v/>
      </c>
      <c r="G282" s="33" t="str">
        <f>IFERROR(VLOOKUP($B282,'Tabelas auxiliares'!$A$65:$C$102,2,FALSE),"")</f>
        <v/>
      </c>
      <c r="H282" s="33" t="str">
        <f>IFERROR(VLOOKUP($B282,'Tabelas auxiliares'!$A$65:$C$102,3,FALSE),"")</f>
        <v/>
      </c>
      <c r="P282" s="33" t="str">
        <f t="shared" si="5"/>
        <v/>
      </c>
      <c r="Q282" s="33" t="str">
        <f>IFERROR(VLOOKUP(O282,'Tabelas auxiliares'!$A$227:$E$236,5,FALSE),"")</f>
        <v/>
      </c>
      <c r="R282" s="33" t="str">
        <f>IF(Q282&lt;&gt;"",Q282,IF(P282='Tabelas auxiliares'!$A$240,"CUSTEIO",IF(P282='Tabelas auxiliares'!$A$239,"INVESTIMENTO","")))</f>
        <v/>
      </c>
    </row>
    <row r="283" spans="6:18" x14ac:dyDescent="0.25">
      <c r="F283" s="33" t="str">
        <f>IF(D283="","",IFERROR(VLOOKUP(D283,'Tabelas auxiliares'!$A$3:$B$61,2,FALSE),"DESCENTRALIZAÇÃO"))</f>
        <v/>
      </c>
      <c r="G283" s="33" t="str">
        <f>IFERROR(VLOOKUP($B283,'Tabelas auxiliares'!$A$65:$C$102,2,FALSE),"")</f>
        <v/>
      </c>
      <c r="H283" s="33" t="str">
        <f>IFERROR(VLOOKUP($B283,'Tabelas auxiliares'!$A$65:$C$102,3,FALSE),"")</f>
        <v/>
      </c>
      <c r="P283" s="33" t="str">
        <f t="shared" si="5"/>
        <v/>
      </c>
      <c r="Q283" s="33" t="str">
        <f>IFERROR(VLOOKUP(O283,'Tabelas auxiliares'!$A$227:$E$236,5,FALSE),"")</f>
        <v/>
      </c>
      <c r="R283" s="33" t="str">
        <f>IF(Q283&lt;&gt;"",Q283,IF(P283='Tabelas auxiliares'!$A$240,"CUSTEIO",IF(P283='Tabelas auxiliares'!$A$239,"INVESTIMENTO","")))</f>
        <v/>
      </c>
    </row>
    <row r="284" spans="6:18" x14ac:dyDescent="0.25">
      <c r="F284" s="33" t="str">
        <f>IF(D284="","",IFERROR(VLOOKUP(D284,'Tabelas auxiliares'!$A$3:$B$61,2,FALSE),"DESCENTRALIZAÇÃO"))</f>
        <v/>
      </c>
      <c r="G284" s="33" t="str">
        <f>IFERROR(VLOOKUP($B284,'Tabelas auxiliares'!$A$65:$C$102,2,FALSE),"")</f>
        <v/>
      </c>
      <c r="H284" s="33" t="str">
        <f>IFERROR(VLOOKUP($B284,'Tabelas auxiliares'!$A$65:$C$102,3,FALSE),"")</f>
        <v/>
      </c>
      <c r="P284" s="33" t="str">
        <f t="shared" si="5"/>
        <v/>
      </c>
      <c r="Q284" s="33" t="str">
        <f>IFERROR(VLOOKUP(O284,'Tabelas auxiliares'!$A$227:$E$236,5,FALSE),"")</f>
        <v/>
      </c>
      <c r="R284" s="33" t="str">
        <f>IF(Q284&lt;&gt;"",Q284,IF(P284='Tabelas auxiliares'!$A$240,"CUSTEIO",IF(P284='Tabelas auxiliares'!$A$239,"INVESTIMENTO","")))</f>
        <v/>
      </c>
    </row>
    <row r="285" spans="6:18" x14ac:dyDescent="0.25">
      <c r="F285" s="33" t="str">
        <f>IF(D285="","",IFERROR(VLOOKUP(D285,'Tabelas auxiliares'!$A$3:$B$61,2,FALSE),"DESCENTRALIZAÇÃO"))</f>
        <v/>
      </c>
      <c r="G285" s="33" t="str">
        <f>IFERROR(VLOOKUP($B285,'Tabelas auxiliares'!$A$65:$C$102,2,FALSE),"")</f>
        <v/>
      </c>
      <c r="H285" s="33" t="str">
        <f>IFERROR(VLOOKUP($B285,'Tabelas auxiliares'!$A$65:$C$102,3,FALSE),"")</f>
        <v/>
      </c>
      <c r="P285" s="33" t="str">
        <f t="shared" si="5"/>
        <v/>
      </c>
      <c r="Q285" s="33" t="str">
        <f>IFERROR(VLOOKUP(O285,'Tabelas auxiliares'!$A$227:$E$236,5,FALSE),"")</f>
        <v/>
      </c>
      <c r="R285" s="33" t="str">
        <f>IF(Q285&lt;&gt;"",Q285,IF(P285='Tabelas auxiliares'!$A$240,"CUSTEIO",IF(P285='Tabelas auxiliares'!$A$239,"INVESTIMENTO","")))</f>
        <v/>
      </c>
    </row>
    <row r="286" spans="6:18" x14ac:dyDescent="0.25">
      <c r="F286" s="33" t="str">
        <f>IF(D286="","",IFERROR(VLOOKUP(D286,'Tabelas auxiliares'!$A$3:$B$61,2,FALSE),"DESCENTRALIZAÇÃO"))</f>
        <v/>
      </c>
      <c r="G286" s="33" t="str">
        <f>IFERROR(VLOOKUP($B286,'Tabelas auxiliares'!$A$65:$C$102,2,FALSE),"")</f>
        <v/>
      </c>
      <c r="H286" s="33" t="str">
        <f>IFERROR(VLOOKUP($B286,'Tabelas auxiliares'!$A$65:$C$102,3,FALSE),"")</f>
        <v/>
      </c>
      <c r="P286" s="33" t="str">
        <f t="shared" si="5"/>
        <v/>
      </c>
      <c r="Q286" s="33" t="str">
        <f>IFERROR(VLOOKUP(O286,'Tabelas auxiliares'!$A$227:$E$236,5,FALSE),"")</f>
        <v/>
      </c>
      <c r="R286" s="33" t="str">
        <f>IF(Q286&lt;&gt;"",Q286,IF(P286='Tabelas auxiliares'!$A$240,"CUSTEIO",IF(P286='Tabelas auxiliares'!$A$239,"INVESTIMENTO","")))</f>
        <v/>
      </c>
    </row>
    <row r="287" spans="6:18" x14ac:dyDescent="0.25">
      <c r="F287" s="33" t="str">
        <f>IF(D287="","",IFERROR(VLOOKUP(D287,'Tabelas auxiliares'!$A$3:$B$61,2,FALSE),"DESCENTRALIZAÇÃO"))</f>
        <v/>
      </c>
      <c r="G287" s="33" t="str">
        <f>IFERROR(VLOOKUP($B287,'Tabelas auxiliares'!$A$65:$C$102,2,FALSE),"")</f>
        <v/>
      </c>
      <c r="H287" s="33" t="str">
        <f>IFERROR(VLOOKUP($B287,'Tabelas auxiliares'!$A$65:$C$102,3,FALSE),"")</f>
        <v/>
      </c>
      <c r="P287" s="33" t="str">
        <f t="shared" si="5"/>
        <v/>
      </c>
      <c r="Q287" s="33" t="str">
        <f>IFERROR(VLOOKUP(O287,'Tabelas auxiliares'!$A$227:$E$236,5,FALSE),"")</f>
        <v/>
      </c>
      <c r="R287" s="33" t="str">
        <f>IF(Q287&lt;&gt;"",Q287,IF(P287='Tabelas auxiliares'!$A$240,"CUSTEIO",IF(P287='Tabelas auxiliares'!$A$239,"INVESTIMENTO","")))</f>
        <v/>
      </c>
    </row>
    <row r="288" spans="6:18" x14ac:dyDescent="0.25">
      <c r="F288" s="33" t="str">
        <f>IF(D288="","",IFERROR(VLOOKUP(D288,'Tabelas auxiliares'!$A$3:$B$61,2,FALSE),"DESCENTRALIZAÇÃO"))</f>
        <v/>
      </c>
      <c r="G288" s="33" t="str">
        <f>IFERROR(VLOOKUP($B288,'Tabelas auxiliares'!$A$65:$C$102,2,FALSE),"")</f>
        <v/>
      </c>
      <c r="H288" s="33" t="str">
        <f>IFERROR(VLOOKUP($B288,'Tabelas auxiliares'!$A$65:$C$102,3,FALSE),"")</f>
        <v/>
      </c>
      <c r="P288" s="33" t="str">
        <f t="shared" si="5"/>
        <v/>
      </c>
      <c r="Q288" s="33" t="str">
        <f>IFERROR(VLOOKUP(O288,'Tabelas auxiliares'!$A$227:$E$236,5,FALSE),"")</f>
        <v/>
      </c>
      <c r="R288" s="33" t="str">
        <f>IF(Q288&lt;&gt;"",Q288,IF(P288='Tabelas auxiliares'!$A$240,"CUSTEIO",IF(P288='Tabelas auxiliares'!$A$239,"INVESTIMENTO","")))</f>
        <v/>
      </c>
    </row>
    <row r="289" spans="6:18" x14ac:dyDescent="0.25">
      <c r="F289" s="33" t="str">
        <f>IF(D289="","",IFERROR(VLOOKUP(D289,'Tabelas auxiliares'!$A$3:$B$61,2,FALSE),"DESCENTRALIZAÇÃO"))</f>
        <v/>
      </c>
      <c r="G289" s="33" t="str">
        <f>IFERROR(VLOOKUP($B289,'Tabelas auxiliares'!$A$65:$C$102,2,FALSE),"")</f>
        <v/>
      </c>
      <c r="H289" s="33" t="str">
        <f>IFERROR(VLOOKUP($B289,'Tabelas auxiliares'!$A$65:$C$102,3,FALSE),"")</f>
        <v/>
      </c>
      <c r="P289" s="33" t="str">
        <f t="shared" si="5"/>
        <v/>
      </c>
      <c r="Q289" s="33" t="str">
        <f>IFERROR(VLOOKUP(O289,'Tabelas auxiliares'!$A$227:$E$236,5,FALSE),"")</f>
        <v/>
      </c>
      <c r="R289" s="33" t="str">
        <f>IF(Q289&lt;&gt;"",Q289,IF(P289='Tabelas auxiliares'!$A$240,"CUSTEIO",IF(P289='Tabelas auxiliares'!$A$239,"INVESTIMENTO","")))</f>
        <v/>
      </c>
    </row>
    <row r="290" spans="6:18" x14ac:dyDescent="0.25">
      <c r="F290" s="33" t="str">
        <f>IF(D290="","",IFERROR(VLOOKUP(D290,'Tabelas auxiliares'!$A$3:$B$61,2,FALSE),"DESCENTRALIZAÇÃO"))</f>
        <v/>
      </c>
      <c r="G290" s="33" t="str">
        <f>IFERROR(VLOOKUP($B290,'Tabelas auxiliares'!$A$65:$C$102,2,FALSE),"")</f>
        <v/>
      </c>
      <c r="H290" s="33" t="str">
        <f>IFERROR(VLOOKUP($B290,'Tabelas auxiliares'!$A$65:$C$102,3,FALSE),"")</f>
        <v/>
      </c>
      <c r="P290" s="33" t="str">
        <f t="shared" si="5"/>
        <v/>
      </c>
      <c r="Q290" s="33" t="str">
        <f>IFERROR(VLOOKUP(O290,'Tabelas auxiliares'!$A$227:$E$236,5,FALSE),"")</f>
        <v/>
      </c>
      <c r="R290" s="33" t="str">
        <f>IF(Q290&lt;&gt;"",Q290,IF(P290='Tabelas auxiliares'!$A$240,"CUSTEIO",IF(P290='Tabelas auxiliares'!$A$239,"INVESTIMENTO","")))</f>
        <v/>
      </c>
    </row>
    <row r="291" spans="6:18" x14ac:dyDescent="0.25">
      <c r="F291" s="33" t="str">
        <f>IF(D291="","",IFERROR(VLOOKUP(D291,'Tabelas auxiliares'!$A$3:$B$61,2,FALSE),"DESCENTRALIZAÇÃO"))</f>
        <v/>
      </c>
      <c r="G291" s="33" t="str">
        <f>IFERROR(VLOOKUP($B291,'Tabelas auxiliares'!$A$65:$C$102,2,FALSE),"")</f>
        <v/>
      </c>
      <c r="H291" s="33" t="str">
        <f>IFERROR(VLOOKUP($B291,'Tabelas auxiliares'!$A$65:$C$102,3,FALSE),"")</f>
        <v/>
      </c>
      <c r="P291" s="33" t="str">
        <f t="shared" si="5"/>
        <v/>
      </c>
      <c r="Q291" s="33" t="str">
        <f>IFERROR(VLOOKUP(O291,'Tabelas auxiliares'!$A$227:$E$236,5,FALSE),"")</f>
        <v/>
      </c>
      <c r="R291" s="33" t="str">
        <f>IF(Q291&lt;&gt;"",Q291,IF(P291='Tabelas auxiliares'!$A$240,"CUSTEIO",IF(P291='Tabelas auxiliares'!$A$239,"INVESTIMENTO","")))</f>
        <v/>
      </c>
    </row>
    <row r="292" spans="6:18" x14ac:dyDescent="0.25">
      <c r="F292" s="33" t="str">
        <f>IF(D292="","",IFERROR(VLOOKUP(D292,'Tabelas auxiliares'!$A$3:$B$61,2,FALSE),"DESCENTRALIZAÇÃO"))</f>
        <v/>
      </c>
      <c r="G292" s="33" t="str">
        <f>IFERROR(VLOOKUP($B292,'Tabelas auxiliares'!$A$65:$C$102,2,FALSE),"")</f>
        <v/>
      </c>
      <c r="H292" s="33" t="str">
        <f>IFERROR(VLOOKUP($B292,'Tabelas auxiliares'!$A$65:$C$102,3,FALSE),"")</f>
        <v/>
      </c>
      <c r="P292" s="33" t="str">
        <f t="shared" si="5"/>
        <v/>
      </c>
      <c r="Q292" s="33" t="str">
        <f>IFERROR(VLOOKUP(O292,'Tabelas auxiliares'!$A$227:$E$236,5,FALSE),"")</f>
        <v/>
      </c>
      <c r="R292" s="33" t="str">
        <f>IF(Q292&lt;&gt;"",Q292,IF(P292='Tabelas auxiliares'!$A$240,"CUSTEIO",IF(P292='Tabelas auxiliares'!$A$239,"INVESTIMENTO","")))</f>
        <v/>
      </c>
    </row>
    <row r="293" spans="6:18" x14ac:dyDescent="0.25">
      <c r="F293" s="33" t="str">
        <f>IF(D293="","",IFERROR(VLOOKUP(D293,'Tabelas auxiliares'!$A$3:$B$61,2,FALSE),"DESCENTRALIZAÇÃO"))</f>
        <v/>
      </c>
      <c r="G293" s="33" t="str">
        <f>IFERROR(VLOOKUP($B293,'Tabelas auxiliares'!$A$65:$C$102,2,FALSE),"")</f>
        <v/>
      </c>
      <c r="H293" s="33" t="str">
        <f>IFERROR(VLOOKUP($B293,'Tabelas auxiliares'!$A$65:$C$102,3,FALSE),"")</f>
        <v/>
      </c>
      <c r="P293" s="33" t="str">
        <f t="shared" si="5"/>
        <v/>
      </c>
      <c r="Q293" s="33" t="str">
        <f>IFERROR(VLOOKUP(O293,'Tabelas auxiliares'!$A$227:$E$236,5,FALSE),"")</f>
        <v/>
      </c>
      <c r="R293" s="33" t="str">
        <f>IF(Q293&lt;&gt;"",Q293,IF(P293='Tabelas auxiliares'!$A$240,"CUSTEIO",IF(P293='Tabelas auxiliares'!$A$239,"INVESTIMENTO","")))</f>
        <v/>
      </c>
    </row>
    <row r="294" spans="6:18" x14ac:dyDescent="0.25">
      <c r="F294" s="33" t="str">
        <f>IF(D294="","",IFERROR(VLOOKUP(D294,'Tabelas auxiliares'!$A$3:$B$61,2,FALSE),"DESCENTRALIZAÇÃO"))</f>
        <v/>
      </c>
      <c r="G294" s="33" t="str">
        <f>IFERROR(VLOOKUP($B294,'Tabelas auxiliares'!$A$65:$C$102,2,FALSE),"")</f>
        <v/>
      </c>
      <c r="H294" s="33" t="str">
        <f>IFERROR(VLOOKUP($B294,'Tabelas auxiliares'!$A$65:$C$102,3,FALSE),"")</f>
        <v/>
      </c>
      <c r="P294" s="33" t="str">
        <f t="shared" si="5"/>
        <v/>
      </c>
      <c r="Q294" s="33" t="str">
        <f>IFERROR(VLOOKUP(O294,'Tabelas auxiliares'!$A$227:$E$236,5,FALSE),"")</f>
        <v/>
      </c>
      <c r="R294" s="33" t="str">
        <f>IF(Q294&lt;&gt;"",Q294,IF(P294='Tabelas auxiliares'!$A$240,"CUSTEIO",IF(P294='Tabelas auxiliares'!$A$239,"INVESTIMENTO","")))</f>
        <v/>
      </c>
    </row>
    <row r="295" spans="6:18" x14ac:dyDescent="0.25">
      <c r="F295" s="33" t="str">
        <f>IF(D295="","",IFERROR(VLOOKUP(D295,'Tabelas auxiliares'!$A$3:$B$61,2,FALSE),"DESCENTRALIZAÇÃO"))</f>
        <v/>
      </c>
      <c r="G295" s="33" t="str">
        <f>IFERROR(VLOOKUP($B295,'Tabelas auxiliares'!$A$65:$C$102,2,FALSE),"")</f>
        <v/>
      </c>
      <c r="H295" s="33" t="str">
        <f>IFERROR(VLOOKUP($B295,'Tabelas auxiliares'!$A$65:$C$102,3,FALSE),"")</f>
        <v/>
      </c>
      <c r="P295" s="33" t="str">
        <f t="shared" si="5"/>
        <v/>
      </c>
      <c r="Q295" s="33" t="str">
        <f>IFERROR(VLOOKUP(O295,'Tabelas auxiliares'!$A$227:$E$236,5,FALSE),"")</f>
        <v/>
      </c>
      <c r="R295" s="33" t="str">
        <f>IF(Q295&lt;&gt;"",Q295,IF(P295='Tabelas auxiliares'!$A$240,"CUSTEIO",IF(P295='Tabelas auxiliares'!$A$239,"INVESTIMENTO","")))</f>
        <v/>
      </c>
    </row>
    <row r="296" spans="6:18" x14ac:dyDescent="0.25">
      <c r="F296" s="33" t="str">
        <f>IF(D296="","",IFERROR(VLOOKUP(D296,'Tabelas auxiliares'!$A$3:$B$61,2,FALSE),"DESCENTRALIZAÇÃO"))</f>
        <v/>
      </c>
      <c r="G296" s="33" t="str">
        <f>IFERROR(VLOOKUP($B296,'Tabelas auxiliares'!$A$65:$C$102,2,FALSE),"")</f>
        <v/>
      </c>
      <c r="H296" s="33" t="str">
        <f>IFERROR(VLOOKUP($B296,'Tabelas auxiliares'!$A$65:$C$102,3,FALSE),"")</f>
        <v/>
      </c>
      <c r="P296" s="33" t="str">
        <f t="shared" si="5"/>
        <v/>
      </c>
      <c r="Q296" s="33" t="str">
        <f>IFERROR(VLOOKUP(O296,'Tabelas auxiliares'!$A$227:$E$236,5,FALSE),"")</f>
        <v/>
      </c>
      <c r="R296" s="33" t="str">
        <f>IF(Q296&lt;&gt;"",Q296,IF(P296='Tabelas auxiliares'!$A$240,"CUSTEIO",IF(P296='Tabelas auxiliares'!$A$239,"INVESTIMENTO","")))</f>
        <v/>
      </c>
    </row>
    <row r="297" spans="6:18" x14ac:dyDescent="0.25">
      <c r="F297" s="33" t="str">
        <f>IF(D297="","",IFERROR(VLOOKUP(D297,'Tabelas auxiliares'!$A$3:$B$61,2,FALSE),"DESCENTRALIZAÇÃO"))</f>
        <v/>
      </c>
      <c r="G297" s="33" t="str">
        <f>IFERROR(VLOOKUP($B297,'Tabelas auxiliares'!$A$65:$C$102,2,FALSE),"")</f>
        <v/>
      </c>
      <c r="H297" s="33" t="str">
        <f>IFERROR(VLOOKUP($B297,'Tabelas auxiliares'!$A$65:$C$102,3,FALSE),"")</f>
        <v/>
      </c>
      <c r="P297" s="33" t="str">
        <f t="shared" si="5"/>
        <v/>
      </c>
      <c r="Q297" s="33" t="str">
        <f>IFERROR(VLOOKUP(O297,'Tabelas auxiliares'!$A$227:$E$236,5,FALSE),"")</f>
        <v/>
      </c>
      <c r="R297" s="33" t="str">
        <f>IF(Q297&lt;&gt;"",Q297,IF(P297='Tabelas auxiliares'!$A$240,"CUSTEIO",IF(P297='Tabelas auxiliares'!$A$239,"INVESTIMENTO","")))</f>
        <v/>
      </c>
    </row>
    <row r="298" spans="6:18" x14ac:dyDescent="0.25">
      <c r="F298" s="33" t="str">
        <f>IF(D298="","",IFERROR(VLOOKUP(D298,'Tabelas auxiliares'!$A$3:$B$61,2,FALSE),"DESCENTRALIZAÇÃO"))</f>
        <v/>
      </c>
      <c r="G298" s="33" t="str">
        <f>IFERROR(VLOOKUP($B298,'Tabelas auxiliares'!$A$65:$C$102,2,FALSE),"")</f>
        <v/>
      </c>
      <c r="H298" s="33" t="str">
        <f>IFERROR(VLOOKUP($B298,'Tabelas auxiliares'!$A$65:$C$102,3,FALSE),"")</f>
        <v/>
      </c>
      <c r="P298" s="33" t="str">
        <f t="shared" si="5"/>
        <v/>
      </c>
      <c r="Q298" s="33" t="str">
        <f>IFERROR(VLOOKUP(O298,'Tabelas auxiliares'!$A$227:$E$236,5,FALSE),"")</f>
        <v/>
      </c>
      <c r="R298" s="33" t="str">
        <f>IF(Q298&lt;&gt;"",Q298,IF(P298='Tabelas auxiliares'!$A$240,"CUSTEIO",IF(P298='Tabelas auxiliares'!$A$239,"INVESTIMENTO","")))</f>
        <v/>
      </c>
    </row>
    <row r="299" spans="6:18" x14ac:dyDescent="0.25">
      <c r="F299" s="33" t="str">
        <f>IF(D299="","",IFERROR(VLOOKUP(D299,'Tabelas auxiliares'!$A$3:$B$61,2,FALSE),"DESCENTRALIZAÇÃO"))</f>
        <v/>
      </c>
      <c r="G299" s="33" t="str">
        <f>IFERROR(VLOOKUP($B299,'Tabelas auxiliares'!$A$65:$C$102,2,FALSE),"")</f>
        <v/>
      </c>
      <c r="H299" s="33" t="str">
        <f>IFERROR(VLOOKUP($B299,'Tabelas auxiliares'!$A$65:$C$102,3,FALSE),"")</f>
        <v/>
      </c>
      <c r="P299" s="33" t="str">
        <f t="shared" si="5"/>
        <v/>
      </c>
      <c r="Q299" s="33" t="str">
        <f>IFERROR(VLOOKUP(O299,'Tabelas auxiliares'!$A$227:$E$236,5,FALSE),"")</f>
        <v/>
      </c>
      <c r="R299" s="33" t="str">
        <f>IF(Q299&lt;&gt;"",Q299,IF(P299='Tabelas auxiliares'!$A$240,"CUSTEIO",IF(P299='Tabelas auxiliares'!$A$239,"INVESTIMENTO","")))</f>
        <v/>
      </c>
    </row>
    <row r="300" spans="6:18" x14ac:dyDescent="0.25">
      <c r="F300" s="33" t="str">
        <f>IF(D300="","",IFERROR(VLOOKUP(D300,'Tabelas auxiliares'!$A$3:$B$61,2,FALSE),"DESCENTRALIZAÇÃO"))</f>
        <v/>
      </c>
      <c r="G300" s="33" t="str">
        <f>IFERROR(VLOOKUP($B300,'Tabelas auxiliares'!$A$65:$C$102,2,FALSE),"")</f>
        <v/>
      </c>
      <c r="H300" s="33" t="str">
        <f>IFERROR(VLOOKUP($B300,'Tabelas auxiliares'!$A$65:$C$102,3,FALSE),"")</f>
        <v/>
      </c>
      <c r="P300" s="33" t="str">
        <f t="shared" si="5"/>
        <v/>
      </c>
      <c r="Q300" s="33" t="str">
        <f>IFERROR(VLOOKUP(O300,'Tabelas auxiliares'!$A$227:$E$236,5,FALSE),"")</f>
        <v/>
      </c>
      <c r="R300" s="33" t="str">
        <f>IF(Q300&lt;&gt;"",Q300,IF(P300='Tabelas auxiliares'!$A$240,"CUSTEIO",IF(P300='Tabelas auxiliares'!$A$239,"INVESTIMENTO","")))</f>
        <v/>
      </c>
    </row>
    <row r="301" spans="6:18" x14ac:dyDescent="0.25">
      <c r="F301" s="33" t="str">
        <f>IF(D301="","",IFERROR(VLOOKUP(D301,'Tabelas auxiliares'!$A$3:$B$61,2,FALSE),"DESCENTRALIZAÇÃO"))</f>
        <v/>
      </c>
      <c r="G301" s="33" t="str">
        <f>IFERROR(VLOOKUP($B301,'Tabelas auxiliares'!$A$65:$C$102,2,FALSE),"")</f>
        <v/>
      </c>
      <c r="H301" s="33" t="str">
        <f>IFERROR(VLOOKUP($B301,'Tabelas auxiliares'!$A$65:$C$102,3,FALSE),"")</f>
        <v/>
      </c>
      <c r="P301" s="33" t="str">
        <f t="shared" si="5"/>
        <v/>
      </c>
      <c r="Q301" s="33" t="str">
        <f>IFERROR(VLOOKUP(O301,'Tabelas auxiliares'!$A$227:$E$236,5,FALSE),"")</f>
        <v/>
      </c>
      <c r="R301" s="33" t="str">
        <f>IF(Q301&lt;&gt;"",Q301,IF(P301='Tabelas auxiliares'!$A$240,"CUSTEIO",IF(P301='Tabelas auxiliares'!$A$239,"INVESTIMENTO","")))</f>
        <v/>
      </c>
    </row>
    <row r="302" spans="6:18" x14ac:dyDescent="0.25">
      <c r="F302" s="33" t="str">
        <f>IF(D302="","",IFERROR(VLOOKUP(D302,'Tabelas auxiliares'!$A$3:$B$61,2,FALSE),"DESCENTRALIZAÇÃO"))</f>
        <v/>
      </c>
      <c r="G302" s="33" t="str">
        <f>IFERROR(VLOOKUP($B302,'Tabelas auxiliares'!$A$65:$C$102,2,FALSE),"")</f>
        <v/>
      </c>
      <c r="H302" s="33" t="str">
        <f>IFERROR(VLOOKUP($B302,'Tabelas auxiliares'!$A$65:$C$102,3,FALSE),"")</f>
        <v/>
      </c>
      <c r="P302" s="33" t="str">
        <f t="shared" si="5"/>
        <v/>
      </c>
      <c r="Q302" s="33" t="str">
        <f>IFERROR(VLOOKUP(O302,'Tabelas auxiliares'!$A$227:$E$236,5,FALSE),"")</f>
        <v/>
      </c>
      <c r="R302" s="33" t="str">
        <f>IF(Q302&lt;&gt;"",Q302,IF(P302='Tabelas auxiliares'!$A$240,"CUSTEIO",IF(P302='Tabelas auxiliares'!$A$239,"INVESTIMENTO","")))</f>
        <v/>
      </c>
    </row>
    <row r="303" spans="6:18" x14ac:dyDescent="0.25">
      <c r="F303" s="33" t="str">
        <f>IF(D303="","",IFERROR(VLOOKUP(D303,'Tabelas auxiliares'!$A$3:$B$61,2,FALSE),"DESCENTRALIZAÇÃO"))</f>
        <v/>
      </c>
      <c r="G303" s="33" t="str">
        <f>IFERROR(VLOOKUP($B303,'Tabelas auxiliares'!$A$65:$C$102,2,FALSE),"")</f>
        <v/>
      </c>
      <c r="H303" s="33" t="str">
        <f>IFERROR(VLOOKUP($B303,'Tabelas auxiliares'!$A$65:$C$102,3,FALSE),"")</f>
        <v/>
      </c>
      <c r="P303" s="33" t="str">
        <f t="shared" si="5"/>
        <v/>
      </c>
      <c r="Q303" s="33" t="str">
        <f>IFERROR(VLOOKUP(O303,'Tabelas auxiliares'!$A$227:$E$236,5,FALSE),"")</f>
        <v/>
      </c>
      <c r="R303" s="33" t="str">
        <f>IF(Q303&lt;&gt;"",Q303,IF(P303='Tabelas auxiliares'!$A$240,"CUSTEIO",IF(P303='Tabelas auxiliares'!$A$239,"INVESTIMENTO","")))</f>
        <v/>
      </c>
    </row>
    <row r="304" spans="6:18" x14ac:dyDescent="0.25">
      <c r="F304" s="33" t="str">
        <f>IF(D304="","",IFERROR(VLOOKUP(D304,'Tabelas auxiliares'!$A$3:$B$61,2,FALSE),"DESCENTRALIZAÇÃO"))</f>
        <v/>
      </c>
      <c r="G304" s="33" t="str">
        <f>IFERROR(VLOOKUP($B304,'Tabelas auxiliares'!$A$65:$C$102,2,FALSE),"")</f>
        <v/>
      </c>
      <c r="H304" s="33" t="str">
        <f>IFERROR(VLOOKUP($B304,'Tabelas auxiliares'!$A$65:$C$102,3,FALSE),"")</f>
        <v/>
      </c>
      <c r="P304" s="33" t="str">
        <f t="shared" si="5"/>
        <v/>
      </c>
      <c r="Q304" s="33" t="str">
        <f>IFERROR(VLOOKUP(O304,'Tabelas auxiliares'!$A$227:$E$236,5,FALSE),"")</f>
        <v/>
      </c>
      <c r="R304" s="33" t="str">
        <f>IF(Q304&lt;&gt;"",Q304,IF(P304='Tabelas auxiliares'!$A$240,"CUSTEIO",IF(P304='Tabelas auxiliares'!$A$239,"INVESTIMENTO","")))</f>
        <v/>
      </c>
    </row>
    <row r="305" spans="6:18" x14ac:dyDescent="0.25">
      <c r="F305" s="33" t="str">
        <f>IF(D305="","",IFERROR(VLOOKUP(D305,'Tabelas auxiliares'!$A$3:$B$61,2,FALSE),"DESCENTRALIZAÇÃO"))</f>
        <v/>
      </c>
      <c r="G305" s="33" t="str">
        <f>IFERROR(VLOOKUP($B305,'Tabelas auxiliares'!$A$65:$C$102,2,FALSE),"")</f>
        <v/>
      </c>
      <c r="H305" s="33" t="str">
        <f>IFERROR(VLOOKUP($B305,'Tabelas auxiliares'!$A$65:$C$102,3,FALSE),"")</f>
        <v/>
      </c>
      <c r="P305" s="33" t="str">
        <f t="shared" si="5"/>
        <v/>
      </c>
      <c r="Q305" s="33" t="str">
        <f>IFERROR(VLOOKUP(O305,'Tabelas auxiliares'!$A$227:$E$236,5,FALSE),"")</f>
        <v/>
      </c>
      <c r="R305" s="33" t="str">
        <f>IF(Q305&lt;&gt;"",Q305,IF(P305='Tabelas auxiliares'!$A$240,"CUSTEIO",IF(P305='Tabelas auxiliares'!$A$239,"INVESTIMENTO","")))</f>
        <v/>
      </c>
    </row>
    <row r="306" spans="6:18" x14ac:dyDescent="0.25">
      <c r="F306" s="33" t="str">
        <f>IF(D306="","",IFERROR(VLOOKUP(D306,'Tabelas auxiliares'!$A$3:$B$61,2,FALSE),"DESCENTRALIZAÇÃO"))</f>
        <v/>
      </c>
      <c r="G306" s="33" t="str">
        <f>IFERROR(VLOOKUP($B306,'Tabelas auxiliares'!$A$65:$C$102,2,FALSE),"")</f>
        <v/>
      </c>
      <c r="H306" s="33" t="str">
        <f>IFERROR(VLOOKUP($B306,'Tabelas auxiliares'!$A$65:$C$102,3,FALSE),"")</f>
        <v/>
      </c>
      <c r="P306" s="33" t="str">
        <f t="shared" si="5"/>
        <v/>
      </c>
      <c r="Q306" s="33" t="str">
        <f>IFERROR(VLOOKUP(O306,'Tabelas auxiliares'!$A$227:$E$236,5,FALSE),"")</f>
        <v/>
      </c>
      <c r="R306" s="33" t="str">
        <f>IF(Q306&lt;&gt;"",Q306,IF(P306='Tabelas auxiliares'!$A$240,"CUSTEIO",IF(P306='Tabelas auxiliares'!$A$239,"INVESTIMENTO","")))</f>
        <v/>
      </c>
    </row>
    <row r="307" spans="6:18" x14ac:dyDescent="0.25">
      <c r="F307" s="33" t="str">
        <f>IF(D307="","",IFERROR(VLOOKUP(D307,'Tabelas auxiliares'!$A$3:$B$61,2,FALSE),"DESCENTRALIZAÇÃO"))</f>
        <v/>
      </c>
      <c r="G307" s="33" t="str">
        <f>IFERROR(VLOOKUP($B307,'Tabelas auxiliares'!$A$65:$C$102,2,FALSE),"")</f>
        <v/>
      </c>
      <c r="H307" s="33" t="str">
        <f>IFERROR(VLOOKUP($B307,'Tabelas auxiliares'!$A$65:$C$102,3,FALSE),"")</f>
        <v/>
      </c>
      <c r="P307" s="33" t="str">
        <f t="shared" si="5"/>
        <v/>
      </c>
      <c r="Q307" s="33" t="str">
        <f>IFERROR(VLOOKUP(O307,'Tabelas auxiliares'!$A$227:$E$236,5,FALSE),"")</f>
        <v/>
      </c>
      <c r="R307" s="33" t="str">
        <f>IF(Q307&lt;&gt;"",Q307,IF(P307='Tabelas auxiliares'!$A$240,"CUSTEIO",IF(P307='Tabelas auxiliares'!$A$239,"INVESTIMENTO","")))</f>
        <v/>
      </c>
    </row>
    <row r="308" spans="6:18" x14ac:dyDescent="0.25">
      <c r="F308" s="33" t="str">
        <f>IF(D308="","",IFERROR(VLOOKUP(D308,'Tabelas auxiliares'!$A$3:$B$61,2,FALSE),"DESCENTRALIZAÇÃO"))</f>
        <v/>
      </c>
      <c r="G308" s="33" t="str">
        <f>IFERROR(VLOOKUP($B308,'Tabelas auxiliares'!$A$65:$C$102,2,FALSE),"")</f>
        <v/>
      </c>
      <c r="H308" s="33" t="str">
        <f>IFERROR(VLOOKUP($B308,'Tabelas auxiliares'!$A$65:$C$102,3,FALSE),"")</f>
        <v/>
      </c>
      <c r="P308" s="33" t="str">
        <f t="shared" si="5"/>
        <v/>
      </c>
      <c r="Q308" s="33" t="str">
        <f>IFERROR(VLOOKUP(O308,'Tabelas auxiliares'!$A$227:$E$236,5,FALSE),"")</f>
        <v/>
      </c>
      <c r="R308" s="33" t="str">
        <f>IF(Q308&lt;&gt;"",Q308,IF(P308='Tabelas auxiliares'!$A$240,"CUSTEIO",IF(P308='Tabelas auxiliares'!$A$239,"INVESTIMENTO","")))</f>
        <v/>
      </c>
    </row>
    <row r="309" spans="6:18" x14ac:dyDescent="0.25">
      <c r="F309" s="33" t="str">
        <f>IF(D309="","",IFERROR(VLOOKUP(D309,'Tabelas auxiliares'!$A$3:$B$61,2,FALSE),"DESCENTRALIZAÇÃO"))</f>
        <v/>
      </c>
      <c r="G309" s="33" t="str">
        <f>IFERROR(VLOOKUP($B309,'Tabelas auxiliares'!$A$65:$C$102,2,FALSE),"")</f>
        <v/>
      </c>
      <c r="H309" s="33" t="str">
        <f>IFERROR(VLOOKUP($B309,'Tabelas auxiliares'!$A$65:$C$102,3,FALSE),"")</f>
        <v/>
      </c>
      <c r="P309" s="33" t="str">
        <f t="shared" si="5"/>
        <v/>
      </c>
      <c r="Q309" s="33" t="str">
        <f>IFERROR(VLOOKUP(O309,'Tabelas auxiliares'!$A$227:$E$236,5,FALSE),"")</f>
        <v/>
      </c>
      <c r="R309" s="33" t="str">
        <f>IF(Q309&lt;&gt;"",Q309,IF(P309='Tabelas auxiliares'!$A$240,"CUSTEIO",IF(P309='Tabelas auxiliares'!$A$239,"INVESTIMENTO","")))</f>
        <v/>
      </c>
    </row>
    <row r="310" spans="6:18" x14ac:dyDescent="0.25">
      <c r="F310" s="33" t="str">
        <f>IF(D310="","",IFERROR(VLOOKUP(D310,'Tabelas auxiliares'!$A$3:$B$61,2,FALSE),"DESCENTRALIZAÇÃO"))</f>
        <v/>
      </c>
      <c r="G310" s="33" t="str">
        <f>IFERROR(VLOOKUP($B310,'Tabelas auxiliares'!$A$65:$C$102,2,FALSE),"")</f>
        <v/>
      </c>
      <c r="H310" s="33" t="str">
        <f>IFERROR(VLOOKUP($B310,'Tabelas auxiliares'!$A$65:$C$102,3,FALSE),"")</f>
        <v/>
      </c>
      <c r="P310" s="33" t="str">
        <f t="shared" si="5"/>
        <v/>
      </c>
      <c r="Q310" s="33" t="str">
        <f>IFERROR(VLOOKUP(O310,'Tabelas auxiliares'!$A$227:$E$236,5,FALSE),"")</f>
        <v/>
      </c>
      <c r="R310" s="33" t="str">
        <f>IF(Q310&lt;&gt;"",Q310,IF(P310='Tabelas auxiliares'!$A$240,"CUSTEIO",IF(P310='Tabelas auxiliares'!$A$239,"INVESTIMENTO","")))</f>
        <v/>
      </c>
    </row>
    <row r="311" spans="6:18" x14ac:dyDescent="0.25">
      <c r="F311" s="33" t="str">
        <f>IF(D311="","",IFERROR(VLOOKUP(D311,'Tabelas auxiliares'!$A$3:$B$61,2,FALSE),"DESCENTRALIZAÇÃO"))</f>
        <v/>
      </c>
      <c r="G311" s="33" t="str">
        <f>IFERROR(VLOOKUP($B311,'Tabelas auxiliares'!$A$65:$C$102,2,FALSE),"")</f>
        <v/>
      </c>
      <c r="H311" s="33" t="str">
        <f>IFERROR(VLOOKUP($B311,'Tabelas auxiliares'!$A$65:$C$102,3,FALSE),"")</f>
        <v/>
      </c>
      <c r="P311" s="33" t="str">
        <f t="shared" si="5"/>
        <v/>
      </c>
      <c r="Q311" s="33" t="str">
        <f>IFERROR(VLOOKUP(O311,'Tabelas auxiliares'!$A$227:$E$236,5,FALSE),"")</f>
        <v/>
      </c>
      <c r="R311" s="33" t="str">
        <f>IF(Q311&lt;&gt;"",Q311,IF(P311='Tabelas auxiliares'!$A$240,"CUSTEIO",IF(P311='Tabelas auxiliares'!$A$239,"INVESTIMENTO","")))</f>
        <v/>
      </c>
    </row>
    <row r="312" spans="6:18" x14ac:dyDescent="0.25">
      <c r="F312" s="33" t="str">
        <f>IF(D312="","",IFERROR(VLOOKUP(D312,'Tabelas auxiliares'!$A$3:$B$61,2,FALSE),"DESCENTRALIZAÇÃO"))</f>
        <v/>
      </c>
      <c r="G312" s="33" t="str">
        <f>IFERROR(VLOOKUP($B312,'Tabelas auxiliares'!$A$65:$C$102,2,FALSE),"")</f>
        <v/>
      </c>
      <c r="H312" s="33" t="str">
        <f>IFERROR(VLOOKUP($B312,'Tabelas auxiliares'!$A$65:$C$102,3,FALSE),"")</f>
        <v/>
      </c>
      <c r="P312" s="33" t="str">
        <f t="shared" si="5"/>
        <v/>
      </c>
      <c r="Q312" s="33" t="str">
        <f>IFERROR(VLOOKUP(O312,'Tabelas auxiliares'!$A$227:$E$236,5,FALSE),"")</f>
        <v/>
      </c>
      <c r="R312" s="33" t="str">
        <f>IF(Q312&lt;&gt;"",Q312,IF(P312='Tabelas auxiliares'!$A$240,"CUSTEIO",IF(P312='Tabelas auxiliares'!$A$239,"INVESTIMENTO","")))</f>
        <v/>
      </c>
    </row>
    <row r="313" spans="6:18" x14ac:dyDescent="0.25">
      <c r="F313" s="33" t="str">
        <f>IF(D313="","",IFERROR(VLOOKUP(D313,'Tabelas auxiliares'!$A$3:$B$61,2,FALSE),"DESCENTRALIZAÇÃO"))</f>
        <v/>
      </c>
      <c r="G313" s="33" t="str">
        <f>IFERROR(VLOOKUP($B313,'Tabelas auxiliares'!$A$65:$C$102,2,FALSE),"")</f>
        <v/>
      </c>
      <c r="H313" s="33" t="str">
        <f>IFERROR(VLOOKUP($B313,'Tabelas auxiliares'!$A$65:$C$102,3,FALSE),"")</f>
        <v/>
      </c>
      <c r="P313" s="33" t="str">
        <f t="shared" si="5"/>
        <v/>
      </c>
      <c r="Q313" s="33" t="str">
        <f>IFERROR(VLOOKUP(O313,'Tabelas auxiliares'!$A$227:$E$236,5,FALSE),"")</f>
        <v/>
      </c>
      <c r="R313" s="33" t="str">
        <f>IF(Q313&lt;&gt;"",Q313,IF(P313='Tabelas auxiliares'!$A$240,"CUSTEIO",IF(P313='Tabelas auxiliares'!$A$239,"INVESTIMENTO","")))</f>
        <v/>
      </c>
    </row>
    <row r="314" spans="6:18" x14ac:dyDescent="0.25">
      <c r="F314" s="33" t="str">
        <f>IF(D314="","",IFERROR(VLOOKUP(D314,'Tabelas auxiliares'!$A$3:$B$61,2,FALSE),"DESCENTRALIZAÇÃO"))</f>
        <v/>
      </c>
      <c r="G314" s="33" t="str">
        <f>IFERROR(VLOOKUP($B314,'Tabelas auxiliares'!$A$65:$C$102,2,FALSE),"")</f>
        <v/>
      </c>
      <c r="H314" s="33" t="str">
        <f>IFERROR(VLOOKUP($B314,'Tabelas auxiliares'!$A$65:$C$102,3,FALSE),"")</f>
        <v/>
      </c>
      <c r="P314" s="33" t="str">
        <f t="shared" si="5"/>
        <v/>
      </c>
      <c r="Q314" s="33" t="str">
        <f>IFERROR(VLOOKUP(O314,'Tabelas auxiliares'!$A$227:$E$236,5,FALSE),"")</f>
        <v/>
      </c>
      <c r="R314" s="33" t="str">
        <f>IF(Q314&lt;&gt;"",Q314,IF(P314='Tabelas auxiliares'!$A$240,"CUSTEIO",IF(P314='Tabelas auxiliares'!$A$239,"INVESTIMENTO","")))</f>
        <v/>
      </c>
    </row>
    <row r="315" spans="6:18" x14ac:dyDescent="0.25">
      <c r="F315" s="33" t="str">
        <f>IF(D315="","",IFERROR(VLOOKUP(D315,'Tabelas auxiliares'!$A$3:$B$61,2,FALSE),"DESCENTRALIZAÇÃO"))</f>
        <v/>
      </c>
      <c r="G315" s="33" t="str">
        <f>IFERROR(VLOOKUP($B315,'Tabelas auxiliares'!$A$65:$C$102,2,FALSE),"")</f>
        <v/>
      </c>
      <c r="H315" s="33" t="str">
        <f>IFERROR(VLOOKUP($B315,'Tabelas auxiliares'!$A$65:$C$102,3,FALSE),"")</f>
        <v/>
      </c>
      <c r="P315" s="33" t="str">
        <f t="shared" si="5"/>
        <v/>
      </c>
      <c r="Q315" s="33" t="str">
        <f>IFERROR(VLOOKUP(O315,'Tabelas auxiliares'!$A$227:$E$236,5,FALSE),"")</f>
        <v/>
      </c>
      <c r="R315" s="33" t="str">
        <f>IF(Q315&lt;&gt;"",Q315,IF(P315='Tabelas auxiliares'!$A$240,"CUSTEIO",IF(P315='Tabelas auxiliares'!$A$239,"INVESTIMENTO","")))</f>
        <v/>
      </c>
    </row>
    <row r="316" spans="6:18" x14ac:dyDescent="0.25">
      <c r="F316" s="33" t="str">
        <f>IF(D316="","",IFERROR(VLOOKUP(D316,'Tabelas auxiliares'!$A$3:$B$61,2,FALSE),"DESCENTRALIZAÇÃO"))</f>
        <v/>
      </c>
      <c r="G316" s="33" t="str">
        <f>IFERROR(VLOOKUP($B316,'Tabelas auxiliares'!$A$65:$C$102,2,FALSE),"")</f>
        <v/>
      </c>
      <c r="H316" s="33" t="str">
        <f>IFERROR(VLOOKUP($B316,'Tabelas auxiliares'!$A$65:$C$102,3,FALSE),"")</f>
        <v/>
      </c>
      <c r="P316" s="33" t="str">
        <f t="shared" si="5"/>
        <v/>
      </c>
      <c r="Q316" s="33" t="str">
        <f>IFERROR(VLOOKUP(O316,'Tabelas auxiliares'!$A$227:$E$236,5,FALSE),"")</f>
        <v/>
      </c>
      <c r="R316" s="33" t="str">
        <f>IF(Q316&lt;&gt;"",Q316,IF(P316='Tabelas auxiliares'!$A$240,"CUSTEIO",IF(P316='Tabelas auxiliares'!$A$239,"INVESTIMENTO","")))</f>
        <v/>
      </c>
    </row>
    <row r="317" spans="6:18" x14ac:dyDescent="0.25">
      <c r="F317" s="33" t="str">
        <f>IF(D317="","",IFERROR(VLOOKUP(D317,'Tabelas auxiliares'!$A$3:$B$61,2,FALSE),"DESCENTRALIZAÇÃO"))</f>
        <v/>
      </c>
      <c r="G317" s="33" t="str">
        <f>IFERROR(VLOOKUP($B317,'Tabelas auxiliares'!$A$65:$C$102,2,FALSE),"")</f>
        <v/>
      </c>
      <c r="H317" s="33" t="str">
        <f>IFERROR(VLOOKUP($B317,'Tabelas auxiliares'!$A$65:$C$102,3,FALSE),"")</f>
        <v/>
      </c>
      <c r="P317" s="33" t="str">
        <f t="shared" si="5"/>
        <v/>
      </c>
      <c r="Q317" s="33" t="str">
        <f>IFERROR(VLOOKUP(O317,'Tabelas auxiliares'!$A$227:$E$236,5,FALSE),"")</f>
        <v/>
      </c>
      <c r="R317" s="33" t="str">
        <f>IF(Q317&lt;&gt;"",Q317,IF(P317='Tabelas auxiliares'!$A$240,"CUSTEIO",IF(P317='Tabelas auxiliares'!$A$239,"INVESTIMENTO","")))</f>
        <v/>
      </c>
    </row>
    <row r="318" spans="6:18" x14ac:dyDescent="0.25">
      <c r="F318" s="33" t="str">
        <f>IF(D318="","",IFERROR(VLOOKUP(D318,'Tabelas auxiliares'!$A$3:$B$61,2,FALSE),"DESCENTRALIZAÇÃO"))</f>
        <v/>
      </c>
      <c r="G318" s="33" t="str">
        <f>IFERROR(VLOOKUP($B318,'Tabelas auxiliares'!$A$65:$C$102,2,FALSE),"")</f>
        <v/>
      </c>
      <c r="H318" s="33" t="str">
        <f>IFERROR(VLOOKUP($B318,'Tabelas auxiliares'!$A$65:$C$102,3,FALSE),"")</f>
        <v/>
      </c>
      <c r="P318" s="33" t="str">
        <f t="shared" si="5"/>
        <v/>
      </c>
      <c r="Q318" s="33" t="str">
        <f>IFERROR(VLOOKUP(O318,'Tabelas auxiliares'!$A$227:$E$236,5,FALSE),"")</f>
        <v/>
      </c>
      <c r="R318" s="33" t="str">
        <f>IF(Q318&lt;&gt;"",Q318,IF(P318='Tabelas auxiliares'!$A$240,"CUSTEIO",IF(P318='Tabelas auxiliares'!$A$239,"INVESTIMENTO","")))</f>
        <v/>
      </c>
    </row>
    <row r="319" spans="6:18" x14ac:dyDescent="0.25">
      <c r="F319" s="33" t="str">
        <f>IF(D319="","",IFERROR(VLOOKUP(D319,'Tabelas auxiliares'!$A$3:$B$61,2,FALSE),"DESCENTRALIZAÇÃO"))</f>
        <v/>
      </c>
      <c r="G319" s="33" t="str">
        <f>IFERROR(VLOOKUP($B319,'Tabelas auxiliares'!$A$65:$C$102,2,FALSE),"")</f>
        <v/>
      </c>
      <c r="H319" s="33" t="str">
        <f>IFERROR(VLOOKUP($B319,'Tabelas auxiliares'!$A$65:$C$102,3,FALSE),"")</f>
        <v/>
      </c>
      <c r="P319" s="33" t="str">
        <f t="shared" si="5"/>
        <v/>
      </c>
      <c r="Q319" s="33" t="str">
        <f>IFERROR(VLOOKUP(O319,'Tabelas auxiliares'!$A$227:$E$236,5,FALSE),"")</f>
        <v/>
      </c>
      <c r="R319" s="33" t="str">
        <f>IF(Q319&lt;&gt;"",Q319,IF(P319='Tabelas auxiliares'!$A$240,"CUSTEIO",IF(P319='Tabelas auxiliares'!$A$239,"INVESTIMENTO","")))</f>
        <v/>
      </c>
    </row>
    <row r="320" spans="6:18" x14ac:dyDescent="0.25">
      <c r="F320" s="33" t="str">
        <f>IF(D320="","",IFERROR(VLOOKUP(D320,'Tabelas auxiliares'!$A$3:$B$61,2,FALSE),"DESCENTRALIZAÇÃO"))</f>
        <v/>
      </c>
      <c r="G320" s="33" t="str">
        <f>IFERROR(VLOOKUP($B320,'Tabelas auxiliares'!$A$65:$C$102,2,FALSE),"")</f>
        <v/>
      </c>
      <c r="H320" s="33" t="str">
        <f>IFERROR(VLOOKUP($B320,'Tabelas auxiliares'!$A$65:$C$102,3,FALSE),"")</f>
        <v/>
      </c>
      <c r="P320" s="33" t="str">
        <f t="shared" si="5"/>
        <v/>
      </c>
      <c r="Q320" s="33" t="str">
        <f>IFERROR(VLOOKUP(O320,'Tabelas auxiliares'!$A$227:$E$236,5,FALSE),"")</f>
        <v/>
      </c>
      <c r="R320" s="33" t="str">
        <f>IF(Q320&lt;&gt;"",Q320,IF(P320='Tabelas auxiliares'!$A$240,"CUSTEIO",IF(P320='Tabelas auxiliares'!$A$239,"INVESTIMENTO","")))</f>
        <v/>
      </c>
    </row>
  </sheetData>
  <sheetProtection password="FAA7" sheet="1" autoFilter="0"/>
  <autoFilter ref="A3:S320" xr:uid="{00000000-0009-0000-0000-000004000000}"/>
  <mergeCells count="2">
    <mergeCell ref="I1:I2"/>
    <mergeCell ref="A1:A2"/>
  </mergeCells>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AO1553"/>
  <sheetViews>
    <sheetView topLeftCell="T19" workbookViewId="0">
      <selection activeCell="AB12" sqref="AB12"/>
    </sheetView>
  </sheetViews>
  <sheetFormatPr defaultColWidth="0" defaultRowHeight="15" zeroHeight="1" x14ac:dyDescent="0.25"/>
  <cols>
    <col min="1" max="3" width="22.85546875" customWidth="1"/>
    <col min="4" max="4" width="14.7109375" customWidth="1"/>
    <col min="5" max="5" width="23.85546875" customWidth="1"/>
    <col min="6" max="8" width="27.7109375" customWidth="1"/>
    <col min="9" max="9" width="23.5703125" customWidth="1"/>
    <col min="10" max="10" width="21.28515625" customWidth="1"/>
    <col min="11" max="11" width="47.85546875" customWidth="1"/>
    <col min="12" max="16" width="25" customWidth="1"/>
    <col min="17" max="17" width="12.28515625" customWidth="1"/>
    <col min="18" max="18" width="13" customWidth="1"/>
    <col min="19" max="19" width="31.7109375" customWidth="1"/>
    <col min="20" max="20" width="12" customWidth="1"/>
    <col min="21" max="23" width="17.140625" customWidth="1"/>
    <col min="24" max="24" width="19.5703125" customWidth="1"/>
    <col min="25" max="26" width="18.7109375" customWidth="1"/>
    <col min="27" max="27" width="19.5703125" customWidth="1"/>
    <col min="28" max="28" width="24.5703125" customWidth="1"/>
    <col min="29" max="29" width="19" customWidth="1"/>
    <col min="30" max="16384" width="9.140625" hidden="1"/>
  </cols>
  <sheetData>
    <row r="1" spans="1:41" ht="28.5" customHeight="1" x14ac:dyDescent="0.25">
      <c r="A1" s="58" t="s">
        <v>137</v>
      </c>
      <c r="B1" s="57"/>
      <c r="C1" s="57"/>
      <c r="I1" s="59" t="s">
        <v>387</v>
      </c>
      <c r="X1" s="36"/>
    </row>
    <row r="2" spans="1:41" ht="18.75" x14ac:dyDescent="0.3">
      <c r="A2" s="58"/>
      <c r="B2" s="57"/>
      <c r="C2" s="57"/>
      <c r="I2" s="59"/>
      <c r="X2" s="36"/>
      <c r="AA2" s="37" t="s">
        <v>435</v>
      </c>
    </row>
    <row r="3" spans="1:41" s="86" customFormat="1" ht="47.25" customHeight="1" x14ac:dyDescent="0.25">
      <c r="A3" s="84" t="s">
        <v>104</v>
      </c>
      <c r="B3" s="85" t="s">
        <v>248</v>
      </c>
      <c r="C3" s="84" t="s">
        <v>247</v>
      </c>
      <c r="D3" s="85" t="s">
        <v>3</v>
      </c>
      <c r="E3" s="84" t="s">
        <v>105</v>
      </c>
      <c r="F3" s="85" t="s">
        <v>4</v>
      </c>
      <c r="G3" s="85" t="s">
        <v>249</v>
      </c>
      <c r="H3" s="85" t="s">
        <v>309</v>
      </c>
      <c r="I3" s="85" t="s">
        <v>184</v>
      </c>
      <c r="J3" s="85" t="s">
        <v>0</v>
      </c>
      <c r="K3" s="85" t="s">
        <v>144</v>
      </c>
      <c r="L3" s="85" t="s">
        <v>388</v>
      </c>
      <c r="M3" s="85" t="s">
        <v>145</v>
      </c>
      <c r="N3" s="84" t="s">
        <v>146</v>
      </c>
      <c r="O3" s="84" t="s">
        <v>147</v>
      </c>
      <c r="P3" s="84" t="s">
        <v>148</v>
      </c>
      <c r="Q3" s="84" t="s">
        <v>149</v>
      </c>
      <c r="R3" s="84" t="s">
        <v>150</v>
      </c>
      <c r="S3" s="85" t="s">
        <v>110</v>
      </c>
      <c r="T3" s="84" t="s">
        <v>151</v>
      </c>
      <c r="U3" s="84" t="s">
        <v>109</v>
      </c>
      <c r="V3" s="84" t="s">
        <v>375</v>
      </c>
      <c r="W3" s="85" t="s">
        <v>376</v>
      </c>
      <c r="X3" s="84" t="s">
        <v>132</v>
      </c>
      <c r="Y3" s="85" t="s">
        <v>133</v>
      </c>
      <c r="Z3" s="85" t="s">
        <v>238</v>
      </c>
      <c r="AA3" s="85" t="s">
        <v>181</v>
      </c>
      <c r="AB3" s="85" t="s">
        <v>182</v>
      </c>
      <c r="AC3" s="85" t="s">
        <v>183</v>
      </c>
    </row>
    <row r="4" spans="1:41" x14ac:dyDescent="0.25">
      <c r="A4" t="s">
        <v>904</v>
      </c>
      <c r="B4" t="s">
        <v>255</v>
      </c>
      <c r="C4" t="s">
        <v>796</v>
      </c>
      <c r="D4" t="s">
        <v>8</v>
      </c>
      <c r="E4" t="s">
        <v>105</v>
      </c>
      <c r="F4" s="33" t="str">
        <f>IFERROR(VLOOKUP(D4,'Tabelas auxiliares'!$A$3:$B$61,2,FALSE),"")</f>
        <v>PROPES - PRÓ-REITORIA DE PESQUISA / CEM</v>
      </c>
      <c r="G4" s="33" t="str">
        <f>IFERROR(VLOOKUP($B4,'Tabelas auxiliares'!$A$65:$C$102,2,FALSE),"")</f>
        <v>ASSISTÊNCIA - PESQUISA</v>
      </c>
      <c r="H4" s="33" t="str">
        <f>IFERROR(VLOOKUP($B4,'Tabelas auxiliares'!$A$65:$C$102,3,FALSE),"")</f>
        <v>BOLSAS DE INICIACAO CIENTIFICA / AUXILIO PARA EVENTOS ESTUDANTIS PESQUISA / AUXILIO PARA PARTICIPAÇÃO DE DOCENTES EM EVENTOS DE DIVULGAÇÃO CIENTIFICA E TECNOLÓGICA</v>
      </c>
      <c r="I4" t="s">
        <v>914</v>
      </c>
      <c r="J4" t="s">
        <v>915</v>
      </c>
      <c r="K4" t="s">
        <v>916</v>
      </c>
      <c r="L4" t="s">
        <v>917</v>
      </c>
      <c r="M4" t="s">
        <v>153</v>
      </c>
      <c r="N4" t="s">
        <v>157</v>
      </c>
      <c r="O4" t="s">
        <v>918</v>
      </c>
      <c r="P4" t="s">
        <v>919</v>
      </c>
      <c r="Q4" t="s">
        <v>156</v>
      </c>
      <c r="R4" t="s">
        <v>153</v>
      </c>
      <c r="S4" t="s">
        <v>107</v>
      </c>
      <c r="T4" t="s">
        <v>152</v>
      </c>
      <c r="U4" t="s">
        <v>920</v>
      </c>
      <c r="V4" t="s">
        <v>921</v>
      </c>
      <c r="W4" t="s">
        <v>922</v>
      </c>
      <c r="X4" s="33" t="str">
        <f t="shared" ref="X4:X67" si="0">LEFT(V4,1)</f>
        <v>3</v>
      </c>
      <c r="Y4" s="33" t="str">
        <f>IF(T4="","",IF(AND(T4&lt;&gt;'Tabelas auxiliares'!$B$239,T4&lt;&gt;'Tabelas auxiliares'!$B$240,T4&lt;&gt;'Tabelas auxiliares'!$C$239,T4&lt;&gt;'Tabelas auxiliares'!$C$240,T4&lt;&gt;'Tabelas auxiliares'!$D$239),"FOLHA DE PESSOAL",IF(X4='Tabelas auxiliares'!$A$240,"CUSTEIO",IF(X4='Tabelas auxiliares'!$A$239,"INVESTIMENTO","ERRO - VERIFICAR"))))</f>
        <v>CUSTEIO</v>
      </c>
      <c r="Z4" s="46">
        <f>IF(AA4+AB4+AC4&lt;&gt;0,AA4+AB4+AC4,"")</f>
        <v>19800</v>
      </c>
      <c r="AA4" s="26">
        <v>6600</v>
      </c>
      <c r="AB4" s="26">
        <v>6600</v>
      </c>
      <c r="AC4" s="26">
        <v>6600</v>
      </c>
      <c r="AD4" s="54"/>
      <c r="AE4" s="54"/>
      <c r="AF4" s="54"/>
      <c r="AG4" s="54"/>
      <c r="AH4" s="54"/>
      <c r="AI4" s="54"/>
      <c r="AJ4" s="54"/>
      <c r="AK4" s="54"/>
      <c r="AL4" s="54"/>
      <c r="AM4" s="54"/>
      <c r="AN4" s="54"/>
      <c r="AO4" s="54"/>
    </row>
    <row r="5" spans="1:41" x14ac:dyDescent="0.25">
      <c r="A5" t="s">
        <v>793</v>
      </c>
      <c r="B5" t="s">
        <v>253</v>
      </c>
      <c r="C5" t="s">
        <v>794</v>
      </c>
      <c r="D5" t="s">
        <v>62</v>
      </c>
      <c r="E5" t="s">
        <v>105</v>
      </c>
      <c r="F5" s="33" t="str">
        <f>IFERROR(VLOOKUP(D5,'Tabelas auxiliares'!$A$3:$B$61,2,FALSE),"")</f>
        <v>PROAP - PNAES</v>
      </c>
      <c r="G5" s="33" t="str">
        <f>IFERROR(VLOOKUP($B5,'Tabelas auxiliares'!$A$65:$C$102,2,FALSE),"")</f>
        <v>ASSISTÊNCIA - SOCIAIS</v>
      </c>
      <c r="H5" s="33" t="str">
        <f>IFERROR(VLOOKUP($B5,'Tabelas auxiliares'!$A$65:$C$102,3,FALSE),"")</f>
        <v>AUXILIO MORADIA / AUXILIO CRECHE / AUXILIO TRANSPORTE / BOLSA PERMANENCIA / BOLSA AUXILIO ALIMENTACAO AOS ESTUDANTES DE GRADUACAO / MONITORIA DE AÇÕES AFIRMATIVAS</v>
      </c>
      <c r="I5" t="s">
        <v>923</v>
      </c>
      <c r="J5" t="s">
        <v>924</v>
      </c>
      <c r="K5" t="s">
        <v>925</v>
      </c>
      <c r="L5" t="s">
        <v>926</v>
      </c>
      <c r="M5" t="s">
        <v>153</v>
      </c>
      <c r="N5" t="s">
        <v>927</v>
      </c>
      <c r="O5" t="s">
        <v>928</v>
      </c>
      <c r="P5" t="s">
        <v>929</v>
      </c>
      <c r="Q5" t="s">
        <v>156</v>
      </c>
      <c r="R5" t="s">
        <v>153</v>
      </c>
      <c r="S5" t="s">
        <v>107</v>
      </c>
      <c r="T5" t="s">
        <v>152</v>
      </c>
      <c r="U5" t="s">
        <v>930</v>
      </c>
      <c r="V5" t="s">
        <v>921</v>
      </c>
      <c r="W5" t="s">
        <v>922</v>
      </c>
      <c r="X5" s="33" t="str">
        <f t="shared" si="0"/>
        <v>3</v>
      </c>
      <c r="Y5" s="33" t="str">
        <f>IF(T5="","",IF(AND(T5&lt;&gt;'Tabelas auxiliares'!$B$239,T5&lt;&gt;'Tabelas auxiliares'!$B$240,T5&lt;&gt;'Tabelas auxiliares'!$C$239,T5&lt;&gt;'Tabelas auxiliares'!$C$240,T5&lt;&gt;'Tabelas auxiliares'!$D$239),"FOLHA DE PESSOAL",IF(X5='Tabelas auxiliares'!$A$240,"CUSTEIO",IF(X5='Tabelas auxiliares'!$A$239,"INVESTIMENTO","ERRO - VERIFICAR"))))</f>
        <v>CUSTEIO</v>
      </c>
      <c r="Z5" s="46">
        <f t="shared" ref="Z5:Z68" si="1">IF(AA5+AB5+AC5&lt;&gt;0,AA5+AB5+AC5,"")</f>
        <v>42000</v>
      </c>
      <c r="AA5" s="26">
        <v>30100</v>
      </c>
      <c r="AB5" s="26">
        <v>11900</v>
      </c>
      <c r="AD5" s="54"/>
      <c r="AE5" s="54"/>
      <c r="AF5" s="54"/>
      <c r="AG5" s="54"/>
      <c r="AH5" s="54"/>
      <c r="AI5" s="54"/>
      <c r="AJ5" s="54"/>
      <c r="AK5" s="54"/>
      <c r="AL5" s="54"/>
      <c r="AM5" s="54"/>
      <c r="AN5" s="54"/>
      <c r="AO5" s="54"/>
    </row>
    <row r="6" spans="1:41" x14ac:dyDescent="0.25">
      <c r="A6" t="s">
        <v>793</v>
      </c>
      <c r="B6" t="s">
        <v>253</v>
      </c>
      <c r="C6" t="s">
        <v>905</v>
      </c>
      <c r="D6" t="s">
        <v>62</v>
      </c>
      <c r="E6" t="s">
        <v>105</v>
      </c>
      <c r="F6" s="33" t="str">
        <f>IFERROR(VLOOKUP(D6,'Tabelas auxiliares'!$A$3:$B$61,2,FALSE),"")</f>
        <v>PROAP - PNAES</v>
      </c>
      <c r="G6" s="33" t="str">
        <f>IFERROR(VLOOKUP($B6,'Tabelas auxiliares'!$A$65:$C$102,2,FALSE),"")</f>
        <v>ASSISTÊNCIA - SOCIAIS</v>
      </c>
      <c r="H6" s="33" t="str">
        <f>IFERROR(VLOOKUP($B6,'Tabelas auxiliares'!$A$65:$C$102,3,FALSE),"")</f>
        <v>AUXILIO MORADIA / AUXILIO CRECHE / AUXILIO TRANSPORTE / BOLSA PERMANENCIA / BOLSA AUXILIO ALIMENTACAO AOS ESTUDANTES DE GRADUACAO / MONITORIA DE AÇÕES AFIRMATIVAS</v>
      </c>
      <c r="I6" t="s">
        <v>797</v>
      </c>
      <c r="J6" t="s">
        <v>931</v>
      </c>
      <c r="K6" t="s">
        <v>932</v>
      </c>
      <c r="L6" t="s">
        <v>933</v>
      </c>
      <c r="M6" t="s">
        <v>153</v>
      </c>
      <c r="N6" t="s">
        <v>927</v>
      </c>
      <c r="O6" t="s">
        <v>928</v>
      </c>
      <c r="P6" t="s">
        <v>929</v>
      </c>
      <c r="Q6" t="s">
        <v>156</v>
      </c>
      <c r="R6" t="s">
        <v>153</v>
      </c>
      <c r="S6" t="s">
        <v>107</v>
      </c>
      <c r="T6" t="s">
        <v>152</v>
      </c>
      <c r="U6" t="s">
        <v>930</v>
      </c>
      <c r="V6" t="s">
        <v>921</v>
      </c>
      <c r="W6" t="s">
        <v>922</v>
      </c>
      <c r="X6" s="33" t="str">
        <f t="shared" si="0"/>
        <v>3</v>
      </c>
      <c r="Y6" s="33" t="str">
        <f>IF(T6="","",IF(AND(T6&lt;&gt;'Tabelas auxiliares'!$B$239,T6&lt;&gt;'Tabelas auxiliares'!$B$240,T6&lt;&gt;'Tabelas auxiliares'!$C$239,T6&lt;&gt;'Tabelas auxiliares'!$C$240,T6&lt;&gt;'Tabelas auxiliares'!$D$239),"FOLHA DE PESSOAL",IF(X6='Tabelas auxiliares'!$A$240,"CUSTEIO",IF(X6='Tabelas auxiliares'!$A$239,"INVESTIMENTO","ERRO - VERIFICAR"))))</f>
        <v>CUSTEIO</v>
      </c>
      <c r="Z6" s="46">
        <f t="shared" si="1"/>
        <v>187950</v>
      </c>
      <c r="AA6" s="26">
        <v>113925</v>
      </c>
      <c r="AB6" s="26">
        <v>74025</v>
      </c>
      <c r="AD6" s="54"/>
      <c r="AE6" s="54"/>
      <c r="AF6" s="54"/>
      <c r="AG6" s="54"/>
      <c r="AH6" s="54"/>
      <c r="AI6" s="54"/>
      <c r="AJ6" s="54"/>
      <c r="AK6" s="54"/>
      <c r="AL6" s="54"/>
      <c r="AM6" s="54"/>
      <c r="AN6" s="54"/>
      <c r="AO6" s="54"/>
    </row>
    <row r="7" spans="1:41" x14ac:dyDescent="0.25">
      <c r="A7" t="s">
        <v>793</v>
      </c>
      <c r="B7" t="s">
        <v>253</v>
      </c>
      <c r="C7" t="s">
        <v>905</v>
      </c>
      <c r="D7" t="s">
        <v>62</v>
      </c>
      <c r="E7" t="s">
        <v>105</v>
      </c>
      <c r="F7" s="33" t="str">
        <f>IFERROR(VLOOKUP(D7,'Tabelas auxiliares'!$A$3:$B$61,2,FALSE),"")</f>
        <v>PROAP - PNAES</v>
      </c>
      <c r="G7" s="33" t="str">
        <f>IFERROR(VLOOKUP($B7,'Tabelas auxiliares'!$A$65:$C$102,2,FALSE),"")</f>
        <v>ASSISTÊNCIA - SOCIAIS</v>
      </c>
      <c r="H7" s="33" t="str">
        <f>IFERROR(VLOOKUP($B7,'Tabelas auxiliares'!$A$65:$C$102,3,FALSE),"")</f>
        <v>AUXILIO MORADIA / AUXILIO CRECHE / AUXILIO TRANSPORTE / BOLSA PERMANENCIA / BOLSA AUXILIO ALIMENTACAO AOS ESTUDANTES DE GRADUACAO / MONITORIA DE AÇÕES AFIRMATIVAS</v>
      </c>
      <c r="I7" t="s">
        <v>887</v>
      </c>
      <c r="J7" t="s">
        <v>934</v>
      </c>
      <c r="K7" t="s">
        <v>935</v>
      </c>
      <c r="L7" t="s">
        <v>936</v>
      </c>
      <c r="M7" t="s">
        <v>153</v>
      </c>
      <c r="N7" t="s">
        <v>927</v>
      </c>
      <c r="O7" t="s">
        <v>928</v>
      </c>
      <c r="P7" t="s">
        <v>929</v>
      </c>
      <c r="Q7" t="s">
        <v>156</v>
      </c>
      <c r="R7" t="s">
        <v>153</v>
      </c>
      <c r="S7" t="s">
        <v>107</v>
      </c>
      <c r="T7" t="s">
        <v>152</v>
      </c>
      <c r="U7" t="s">
        <v>930</v>
      </c>
      <c r="V7" t="s">
        <v>921</v>
      </c>
      <c r="W7" t="s">
        <v>922</v>
      </c>
      <c r="X7" s="33" t="str">
        <f t="shared" si="0"/>
        <v>3</v>
      </c>
      <c r="Y7" s="33" t="str">
        <f>IF(T7="","",IF(AND(T7&lt;&gt;'Tabelas auxiliares'!$B$239,T7&lt;&gt;'Tabelas auxiliares'!$B$240,T7&lt;&gt;'Tabelas auxiliares'!$C$239,T7&lt;&gt;'Tabelas auxiliares'!$C$240,T7&lt;&gt;'Tabelas auxiliares'!$D$239),"FOLHA DE PESSOAL",IF(X7='Tabelas auxiliares'!$A$240,"CUSTEIO",IF(X7='Tabelas auxiliares'!$A$239,"INVESTIMENTO","ERRO - VERIFICAR"))))</f>
        <v>CUSTEIO</v>
      </c>
      <c r="Z7" s="46">
        <f t="shared" si="1"/>
        <v>855400</v>
      </c>
      <c r="AA7" s="26">
        <v>478000</v>
      </c>
      <c r="AB7" s="26">
        <v>377400</v>
      </c>
      <c r="AD7" s="54"/>
      <c r="AE7" s="54"/>
      <c r="AF7" s="54"/>
      <c r="AG7" s="54"/>
      <c r="AH7" s="54"/>
      <c r="AI7" s="54"/>
      <c r="AJ7" s="54"/>
      <c r="AK7" s="54"/>
      <c r="AL7" s="54"/>
      <c r="AM7" s="54"/>
      <c r="AN7" s="54"/>
      <c r="AO7" s="54"/>
    </row>
    <row r="8" spans="1:41" x14ac:dyDescent="0.25">
      <c r="A8" t="s">
        <v>793</v>
      </c>
      <c r="B8" t="s">
        <v>255</v>
      </c>
      <c r="C8" t="s">
        <v>794</v>
      </c>
      <c r="D8" t="s">
        <v>8</v>
      </c>
      <c r="E8" t="s">
        <v>105</v>
      </c>
      <c r="F8" s="33" t="str">
        <f>IFERROR(VLOOKUP(D8,'Tabelas auxiliares'!$A$3:$B$61,2,FALSE),"")</f>
        <v>PROPES - PRÓ-REITORIA DE PESQUISA / CEM</v>
      </c>
      <c r="G8" s="33" t="str">
        <f>IFERROR(VLOOKUP($B8,'Tabelas auxiliares'!$A$65:$C$102,2,FALSE),"")</f>
        <v>ASSISTÊNCIA - PESQUISA</v>
      </c>
      <c r="H8" s="33" t="str">
        <f>IFERROR(VLOOKUP($B8,'Tabelas auxiliares'!$A$65:$C$102,3,FALSE),"")</f>
        <v>BOLSAS DE INICIACAO CIENTIFICA / AUXILIO PARA EVENTOS ESTUDANTIS PESQUISA / AUXILIO PARA PARTICIPAÇÃO DE DOCENTES EM EVENTOS DE DIVULGAÇÃO CIENTIFICA E TECNOLÓGICA</v>
      </c>
      <c r="I8" t="s">
        <v>914</v>
      </c>
      <c r="J8" t="s">
        <v>937</v>
      </c>
      <c r="K8" t="s">
        <v>938</v>
      </c>
      <c r="L8" t="s">
        <v>939</v>
      </c>
      <c r="M8" t="s">
        <v>153</v>
      </c>
      <c r="N8" t="s">
        <v>157</v>
      </c>
      <c r="O8" t="s">
        <v>918</v>
      </c>
      <c r="P8" t="s">
        <v>919</v>
      </c>
      <c r="Q8" t="s">
        <v>156</v>
      </c>
      <c r="R8" t="s">
        <v>153</v>
      </c>
      <c r="S8" t="s">
        <v>107</v>
      </c>
      <c r="T8" t="s">
        <v>152</v>
      </c>
      <c r="U8" t="s">
        <v>920</v>
      </c>
      <c r="V8" t="s">
        <v>921</v>
      </c>
      <c r="W8" t="s">
        <v>922</v>
      </c>
      <c r="X8" s="33" t="str">
        <f t="shared" si="0"/>
        <v>3</v>
      </c>
      <c r="Y8" s="33" t="str">
        <f>IF(T8="","",IF(AND(T8&lt;&gt;'Tabelas auxiliares'!$B$239,T8&lt;&gt;'Tabelas auxiliares'!$B$240,T8&lt;&gt;'Tabelas auxiliares'!$C$239,T8&lt;&gt;'Tabelas auxiliares'!$C$240,T8&lt;&gt;'Tabelas auxiliares'!$D$239),"FOLHA DE PESSOAL",IF(X8='Tabelas auxiliares'!$A$240,"CUSTEIO",IF(X8='Tabelas auxiliares'!$A$239,"INVESTIMENTO","ERRO - VERIFICAR"))))</f>
        <v>CUSTEIO</v>
      </c>
      <c r="Z8" s="46">
        <f t="shared" si="1"/>
        <v>9600</v>
      </c>
      <c r="AA8" s="26">
        <v>3200</v>
      </c>
      <c r="AB8" s="26">
        <v>3200</v>
      </c>
      <c r="AC8" s="26">
        <v>3200</v>
      </c>
      <c r="AD8" s="54"/>
      <c r="AE8" s="54"/>
      <c r="AF8" s="54"/>
      <c r="AG8" s="54"/>
      <c r="AH8" s="54"/>
      <c r="AI8" s="54"/>
      <c r="AJ8" s="54"/>
      <c r="AK8" s="54"/>
      <c r="AL8" s="54"/>
      <c r="AM8" s="54"/>
      <c r="AN8" s="54"/>
      <c r="AO8" s="54"/>
    </row>
    <row r="9" spans="1:41" x14ac:dyDescent="0.25">
      <c r="A9" t="s">
        <v>793</v>
      </c>
      <c r="B9" t="s">
        <v>255</v>
      </c>
      <c r="C9" t="s">
        <v>794</v>
      </c>
      <c r="D9" t="s">
        <v>8</v>
      </c>
      <c r="E9" t="s">
        <v>105</v>
      </c>
      <c r="F9" s="33" t="str">
        <f>IFERROR(VLOOKUP(D9,'Tabelas auxiliares'!$A$3:$B$61,2,FALSE),"")</f>
        <v>PROPES - PRÓ-REITORIA DE PESQUISA / CEM</v>
      </c>
      <c r="G9" s="33" t="str">
        <f>IFERROR(VLOOKUP($B9,'Tabelas auxiliares'!$A$65:$C$102,2,FALSE),"")</f>
        <v>ASSISTÊNCIA - PESQUISA</v>
      </c>
      <c r="H9" s="33" t="str">
        <f>IFERROR(VLOOKUP($B9,'Tabelas auxiliares'!$A$65:$C$102,3,FALSE),"")</f>
        <v>BOLSAS DE INICIACAO CIENTIFICA / AUXILIO PARA EVENTOS ESTUDANTIS PESQUISA / AUXILIO PARA PARTICIPAÇÃO DE DOCENTES EM EVENTOS DE DIVULGAÇÃO CIENTIFICA E TECNOLÓGICA</v>
      </c>
      <c r="I9" t="s">
        <v>914</v>
      </c>
      <c r="J9" t="s">
        <v>940</v>
      </c>
      <c r="K9" t="s">
        <v>941</v>
      </c>
      <c r="L9" t="s">
        <v>942</v>
      </c>
      <c r="M9" t="s">
        <v>153</v>
      </c>
      <c r="N9" t="s">
        <v>157</v>
      </c>
      <c r="O9" t="s">
        <v>918</v>
      </c>
      <c r="P9" t="s">
        <v>919</v>
      </c>
      <c r="Q9" t="s">
        <v>156</v>
      </c>
      <c r="R9" t="s">
        <v>153</v>
      </c>
      <c r="S9" t="s">
        <v>107</v>
      </c>
      <c r="T9" t="s">
        <v>152</v>
      </c>
      <c r="U9" t="s">
        <v>920</v>
      </c>
      <c r="V9" t="s">
        <v>921</v>
      </c>
      <c r="W9" t="s">
        <v>922</v>
      </c>
      <c r="X9" s="33" t="str">
        <f t="shared" si="0"/>
        <v>3</v>
      </c>
      <c r="Y9" s="33" t="str">
        <f>IF(T9="","",IF(AND(T9&lt;&gt;'Tabelas auxiliares'!$B$239,T9&lt;&gt;'Tabelas auxiliares'!$B$240,T9&lt;&gt;'Tabelas auxiliares'!$C$239,T9&lt;&gt;'Tabelas auxiliares'!$C$240,T9&lt;&gt;'Tabelas auxiliares'!$D$239),"FOLHA DE PESSOAL",IF(X9='Tabelas auxiliares'!$A$240,"CUSTEIO",IF(X9='Tabelas auxiliares'!$A$239,"INVESTIMENTO","ERRO - VERIFICAR"))))</f>
        <v>CUSTEIO</v>
      </c>
      <c r="Z9" s="46">
        <f t="shared" si="1"/>
        <v>2100</v>
      </c>
      <c r="AC9" s="26">
        <v>2100</v>
      </c>
      <c r="AD9" s="54"/>
      <c r="AE9" s="54"/>
      <c r="AF9" s="54"/>
      <c r="AG9" s="54"/>
      <c r="AH9" s="54"/>
      <c r="AI9" s="54"/>
      <c r="AJ9" s="54"/>
      <c r="AK9" s="54"/>
      <c r="AL9" s="54"/>
      <c r="AM9" s="54"/>
      <c r="AN9" s="54"/>
      <c r="AO9" s="54"/>
    </row>
    <row r="10" spans="1:41" x14ac:dyDescent="0.25">
      <c r="A10" t="s">
        <v>793</v>
      </c>
      <c r="B10" t="s">
        <v>255</v>
      </c>
      <c r="C10" t="s">
        <v>794</v>
      </c>
      <c r="D10" t="s">
        <v>8</v>
      </c>
      <c r="E10" t="s">
        <v>105</v>
      </c>
      <c r="F10" s="33" t="str">
        <f>IFERROR(VLOOKUP(D10,'Tabelas auxiliares'!$A$3:$B$61,2,FALSE),"")</f>
        <v>PROPES - PRÓ-REITORIA DE PESQUISA / CEM</v>
      </c>
      <c r="G10" s="33" t="str">
        <f>IFERROR(VLOOKUP($B10,'Tabelas auxiliares'!$A$65:$C$102,2,FALSE),"")</f>
        <v>ASSISTÊNCIA - PESQUISA</v>
      </c>
      <c r="H10" s="33" t="str">
        <f>IFERROR(VLOOKUP($B10,'Tabelas auxiliares'!$A$65:$C$102,3,FALSE),"")</f>
        <v>BOLSAS DE INICIACAO CIENTIFICA / AUXILIO PARA EVENTOS ESTUDANTIS PESQUISA / AUXILIO PARA PARTICIPAÇÃO DE DOCENTES EM EVENTOS DE DIVULGAÇÃO CIENTIFICA E TECNOLÓGICA</v>
      </c>
      <c r="I10" t="s">
        <v>914</v>
      </c>
      <c r="J10" t="s">
        <v>943</v>
      </c>
      <c r="K10" t="s">
        <v>944</v>
      </c>
      <c r="L10" t="s">
        <v>945</v>
      </c>
      <c r="M10" t="s">
        <v>153</v>
      </c>
      <c r="N10" t="s">
        <v>157</v>
      </c>
      <c r="O10" t="s">
        <v>918</v>
      </c>
      <c r="P10" t="s">
        <v>919</v>
      </c>
      <c r="Q10" t="s">
        <v>156</v>
      </c>
      <c r="R10" t="s">
        <v>153</v>
      </c>
      <c r="S10" t="s">
        <v>107</v>
      </c>
      <c r="T10" t="s">
        <v>152</v>
      </c>
      <c r="U10" t="s">
        <v>920</v>
      </c>
      <c r="V10" t="s">
        <v>921</v>
      </c>
      <c r="W10" t="s">
        <v>922</v>
      </c>
      <c r="X10" s="33" t="str">
        <f t="shared" si="0"/>
        <v>3</v>
      </c>
      <c r="Y10" s="33" t="str">
        <f>IF(T10="","",IF(AND(T10&lt;&gt;'Tabelas auxiliares'!$B$239,T10&lt;&gt;'Tabelas auxiliares'!$B$240,T10&lt;&gt;'Tabelas auxiliares'!$C$239,T10&lt;&gt;'Tabelas auxiliares'!$C$240,T10&lt;&gt;'Tabelas auxiliares'!$D$239),"FOLHA DE PESSOAL",IF(X10='Tabelas auxiliares'!$A$240,"CUSTEIO",IF(X10='Tabelas auxiliares'!$A$239,"INVESTIMENTO","ERRO - VERIFICAR"))))</f>
        <v>CUSTEIO</v>
      </c>
      <c r="Z10" s="46">
        <f t="shared" si="1"/>
        <v>193200</v>
      </c>
      <c r="AA10" s="26">
        <v>63000</v>
      </c>
      <c r="AB10" s="26">
        <v>65800</v>
      </c>
      <c r="AC10" s="26">
        <v>64400</v>
      </c>
      <c r="AD10" s="54"/>
      <c r="AE10" s="54"/>
      <c r="AF10" s="54"/>
      <c r="AG10" s="54"/>
      <c r="AH10" s="54"/>
      <c r="AI10" s="54"/>
      <c r="AJ10" s="54"/>
      <c r="AK10" s="54"/>
      <c r="AL10" s="54"/>
      <c r="AM10" s="54"/>
      <c r="AN10" s="54"/>
      <c r="AO10" s="54"/>
    </row>
    <row r="11" spans="1:41" x14ac:dyDescent="0.25">
      <c r="A11" t="s">
        <v>793</v>
      </c>
      <c r="B11" t="s">
        <v>255</v>
      </c>
      <c r="C11" t="s">
        <v>794</v>
      </c>
      <c r="D11" t="s">
        <v>8</v>
      </c>
      <c r="E11" t="s">
        <v>105</v>
      </c>
      <c r="F11" s="33" t="str">
        <f>IFERROR(VLOOKUP(D11,'Tabelas auxiliares'!$A$3:$B$61,2,FALSE),"")</f>
        <v>PROPES - PRÓ-REITORIA DE PESQUISA / CEM</v>
      </c>
      <c r="G11" s="33" t="str">
        <f>IFERROR(VLOOKUP($B11,'Tabelas auxiliares'!$A$65:$C$102,2,FALSE),"")</f>
        <v>ASSISTÊNCIA - PESQUISA</v>
      </c>
      <c r="H11" s="33" t="str">
        <f>IFERROR(VLOOKUP($B11,'Tabelas auxiliares'!$A$65:$C$102,3,FALSE),"")</f>
        <v>BOLSAS DE INICIACAO CIENTIFICA / AUXILIO PARA EVENTOS ESTUDANTIS PESQUISA / AUXILIO PARA PARTICIPAÇÃO DE DOCENTES EM EVENTOS DE DIVULGAÇÃO CIENTIFICA E TECNOLÓGICA</v>
      </c>
      <c r="I11" t="s">
        <v>914</v>
      </c>
      <c r="J11" t="s">
        <v>946</v>
      </c>
      <c r="K11" t="s">
        <v>947</v>
      </c>
      <c r="L11" t="s">
        <v>948</v>
      </c>
      <c r="M11" t="s">
        <v>153</v>
      </c>
      <c r="N11" t="s">
        <v>157</v>
      </c>
      <c r="O11" t="s">
        <v>918</v>
      </c>
      <c r="P11" t="s">
        <v>919</v>
      </c>
      <c r="Q11" t="s">
        <v>156</v>
      </c>
      <c r="R11" t="s">
        <v>153</v>
      </c>
      <c r="S11" t="s">
        <v>107</v>
      </c>
      <c r="T11" t="s">
        <v>152</v>
      </c>
      <c r="U11" t="s">
        <v>920</v>
      </c>
      <c r="V11" t="s">
        <v>921</v>
      </c>
      <c r="W11" t="s">
        <v>922</v>
      </c>
      <c r="X11" s="33" t="str">
        <f t="shared" si="0"/>
        <v>3</v>
      </c>
      <c r="Y11" s="33" t="str">
        <f>IF(T11="","",IF(AND(T11&lt;&gt;'Tabelas auxiliares'!$B$239,T11&lt;&gt;'Tabelas auxiliares'!$B$240,T11&lt;&gt;'Tabelas auxiliares'!$C$239,T11&lt;&gt;'Tabelas auxiliares'!$C$240,T11&lt;&gt;'Tabelas auxiliares'!$D$239),"FOLHA DE PESSOAL",IF(X11='Tabelas auxiliares'!$A$240,"CUSTEIO",IF(X11='Tabelas auxiliares'!$A$239,"INVESTIMENTO","ERRO - VERIFICAR"))))</f>
        <v>CUSTEIO</v>
      </c>
      <c r="Z11" s="46">
        <f t="shared" si="1"/>
        <v>126000</v>
      </c>
      <c r="AA11" s="26">
        <v>66500</v>
      </c>
      <c r="AB11" s="26">
        <v>42000</v>
      </c>
      <c r="AC11" s="26">
        <v>17500</v>
      </c>
      <c r="AD11" s="54"/>
      <c r="AE11" s="54"/>
      <c r="AF11" s="54"/>
      <c r="AG11" s="54"/>
      <c r="AH11" s="54"/>
      <c r="AI11" s="54"/>
      <c r="AJ11" s="54"/>
      <c r="AK11" s="54"/>
      <c r="AL11" s="54"/>
      <c r="AM11" s="54"/>
      <c r="AN11" s="54"/>
      <c r="AO11" s="54"/>
    </row>
    <row r="12" spans="1:41" x14ac:dyDescent="0.25">
      <c r="A12" t="s">
        <v>793</v>
      </c>
      <c r="B12" t="s">
        <v>255</v>
      </c>
      <c r="C12" t="s">
        <v>794</v>
      </c>
      <c r="D12" t="s">
        <v>8</v>
      </c>
      <c r="E12" t="s">
        <v>105</v>
      </c>
      <c r="F12" s="33" t="str">
        <f>IFERROR(VLOOKUP(D12,'Tabelas auxiliares'!$A$3:$B$61,2,FALSE),"")</f>
        <v>PROPES - PRÓ-REITORIA DE PESQUISA / CEM</v>
      </c>
      <c r="G12" s="33" t="str">
        <f>IFERROR(VLOOKUP($B12,'Tabelas auxiliares'!$A$65:$C$102,2,FALSE),"")</f>
        <v>ASSISTÊNCIA - PESQUISA</v>
      </c>
      <c r="H12" s="33" t="str">
        <f>IFERROR(VLOOKUP($B12,'Tabelas auxiliares'!$A$65:$C$102,3,FALSE),"")</f>
        <v>BOLSAS DE INICIACAO CIENTIFICA / AUXILIO PARA EVENTOS ESTUDANTIS PESQUISA / AUXILIO PARA PARTICIPAÇÃO DE DOCENTES EM EVENTOS DE DIVULGAÇÃO CIENTIFICA E TECNOLÓGICA</v>
      </c>
      <c r="I12" t="s">
        <v>891</v>
      </c>
      <c r="J12" t="s">
        <v>798</v>
      </c>
      <c r="K12" t="s">
        <v>949</v>
      </c>
      <c r="L12" t="s">
        <v>800</v>
      </c>
      <c r="M12" t="s">
        <v>153</v>
      </c>
      <c r="N12" t="s">
        <v>154</v>
      </c>
      <c r="O12" t="s">
        <v>155</v>
      </c>
      <c r="P12" t="s">
        <v>188</v>
      </c>
      <c r="Q12" t="s">
        <v>156</v>
      </c>
      <c r="R12" t="s">
        <v>153</v>
      </c>
      <c r="S12" t="s">
        <v>801</v>
      </c>
      <c r="T12" t="s">
        <v>152</v>
      </c>
      <c r="U12" t="s">
        <v>803</v>
      </c>
      <c r="V12" t="s">
        <v>921</v>
      </c>
      <c r="W12" t="s">
        <v>922</v>
      </c>
      <c r="X12" s="33" t="str">
        <f t="shared" si="0"/>
        <v>3</v>
      </c>
      <c r="Y12" s="33" t="str">
        <f>IF(T12="","",IF(AND(T12&lt;&gt;'Tabelas auxiliares'!$B$239,T12&lt;&gt;'Tabelas auxiliares'!$B$240,T12&lt;&gt;'Tabelas auxiliares'!$C$239,T12&lt;&gt;'Tabelas auxiliares'!$C$240,T12&lt;&gt;'Tabelas auxiliares'!$D$239),"FOLHA DE PESSOAL",IF(X12='Tabelas auxiliares'!$A$240,"CUSTEIO",IF(X12='Tabelas auxiliares'!$A$239,"INVESTIMENTO","ERRO - VERIFICAR"))))</f>
        <v>CUSTEIO</v>
      </c>
      <c r="Z12" s="46">
        <f t="shared" si="1"/>
        <v>22292.399999999998</v>
      </c>
      <c r="AA12" s="26">
        <v>19835.599999999999</v>
      </c>
      <c r="AC12" s="26">
        <v>2456.8000000000002</v>
      </c>
      <c r="AD12" s="54"/>
      <c r="AE12" s="54"/>
      <c r="AF12" s="54"/>
      <c r="AG12" s="54"/>
      <c r="AH12" s="54"/>
      <c r="AI12" s="54"/>
      <c r="AJ12" s="54"/>
      <c r="AK12" s="54"/>
      <c r="AL12" s="54"/>
      <c r="AM12" s="54"/>
      <c r="AN12" s="54"/>
      <c r="AO12" s="54"/>
    </row>
    <row r="13" spans="1:41" x14ac:dyDescent="0.25">
      <c r="A13" t="s">
        <v>793</v>
      </c>
      <c r="B13" t="s">
        <v>255</v>
      </c>
      <c r="C13" t="s">
        <v>794</v>
      </c>
      <c r="D13" t="s">
        <v>77</v>
      </c>
      <c r="E13" t="s">
        <v>105</v>
      </c>
      <c r="F13" s="33" t="str">
        <f>IFERROR(VLOOKUP(D13,'Tabelas auxiliares'!$A$3:$B$61,2,FALSE),"")</f>
        <v>AGÊNCIA DE INOVAÇÃO</v>
      </c>
      <c r="G13" s="33" t="str">
        <f>IFERROR(VLOOKUP($B13,'Tabelas auxiliares'!$A$65:$C$102,2,FALSE),"")</f>
        <v>ASSISTÊNCIA - PESQUISA</v>
      </c>
      <c r="H13" s="33" t="str">
        <f>IFERROR(VLOOKUP($B13,'Tabelas auxiliares'!$A$65:$C$102,3,FALSE),"")</f>
        <v>BOLSAS DE INICIACAO CIENTIFICA / AUXILIO PARA EVENTOS ESTUDANTIS PESQUISA / AUXILIO PARA PARTICIPAÇÃO DE DOCENTES EM EVENTOS DE DIVULGAÇÃO CIENTIFICA E TECNOLÓGICA</v>
      </c>
      <c r="I13" t="s">
        <v>836</v>
      </c>
      <c r="J13" t="s">
        <v>950</v>
      </c>
      <c r="K13" t="s">
        <v>951</v>
      </c>
      <c r="L13" t="s">
        <v>952</v>
      </c>
      <c r="M13" t="s">
        <v>153</v>
      </c>
      <c r="N13" t="s">
        <v>157</v>
      </c>
      <c r="O13" t="s">
        <v>918</v>
      </c>
      <c r="P13" t="s">
        <v>919</v>
      </c>
      <c r="Q13" t="s">
        <v>156</v>
      </c>
      <c r="R13" t="s">
        <v>153</v>
      </c>
      <c r="S13" t="s">
        <v>107</v>
      </c>
      <c r="T13" t="s">
        <v>152</v>
      </c>
      <c r="U13" t="s">
        <v>920</v>
      </c>
      <c r="V13" t="s">
        <v>921</v>
      </c>
      <c r="W13" t="s">
        <v>922</v>
      </c>
      <c r="X13" s="33" t="str">
        <f t="shared" si="0"/>
        <v>3</v>
      </c>
      <c r="Y13" s="33" t="str">
        <f>IF(T13="","",IF(AND(T13&lt;&gt;'Tabelas auxiliares'!$B$239,T13&lt;&gt;'Tabelas auxiliares'!$B$240,T13&lt;&gt;'Tabelas auxiliares'!$C$239,T13&lt;&gt;'Tabelas auxiliares'!$C$240,T13&lt;&gt;'Tabelas auxiliares'!$D$239),"FOLHA DE PESSOAL",IF(X13='Tabelas auxiliares'!$A$240,"CUSTEIO",IF(X13='Tabelas auxiliares'!$A$239,"INVESTIMENTO","ERRO - VERIFICAR"))))</f>
        <v>CUSTEIO</v>
      </c>
      <c r="Z13" s="46">
        <f t="shared" si="1"/>
        <v>8400</v>
      </c>
      <c r="AA13" s="26">
        <v>8400</v>
      </c>
      <c r="AD13" s="54"/>
      <c r="AE13" s="54"/>
      <c r="AF13" s="54"/>
      <c r="AG13" s="54"/>
      <c r="AH13" s="54"/>
      <c r="AI13" s="54"/>
      <c r="AJ13" s="54"/>
      <c r="AK13" s="54"/>
      <c r="AL13" s="54"/>
      <c r="AM13" s="54"/>
      <c r="AN13" s="54"/>
      <c r="AO13" s="54"/>
    </row>
    <row r="14" spans="1:41" x14ac:dyDescent="0.25">
      <c r="A14" t="s">
        <v>793</v>
      </c>
      <c r="B14" t="s">
        <v>255</v>
      </c>
      <c r="C14" t="s">
        <v>794</v>
      </c>
      <c r="D14" t="s">
        <v>77</v>
      </c>
      <c r="E14" t="s">
        <v>105</v>
      </c>
      <c r="F14" s="33" t="str">
        <f>IFERROR(VLOOKUP(D14,'Tabelas auxiliares'!$A$3:$B$61,2,FALSE),"")</f>
        <v>AGÊNCIA DE INOVAÇÃO</v>
      </c>
      <c r="G14" s="33" t="str">
        <f>IFERROR(VLOOKUP($B14,'Tabelas auxiliares'!$A$65:$C$102,2,FALSE),"")</f>
        <v>ASSISTÊNCIA - PESQUISA</v>
      </c>
      <c r="H14" s="33" t="str">
        <f>IFERROR(VLOOKUP($B14,'Tabelas auxiliares'!$A$65:$C$102,3,FALSE),"")</f>
        <v>BOLSAS DE INICIACAO CIENTIFICA / AUXILIO PARA EVENTOS ESTUDANTIS PESQUISA / AUXILIO PARA PARTICIPAÇÃO DE DOCENTES EM EVENTOS DE DIVULGAÇÃO CIENTIFICA E TECNOLÓGICA</v>
      </c>
      <c r="I14" t="s">
        <v>836</v>
      </c>
      <c r="J14" t="s">
        <v>950</v>
      </c>
      <c r="K14" t="s">
        <v>953</v>
      </c>
      <c r="L14" t="s">
        <v>954</v>
      </c>
      <c r="M14" t="s">
        <v>153</v>
      </c>
      <c r="N14" t="s">
        <v>154</v>
      </c>
      <c r="O14" t="s">
        <v>155</v>
      </c>
      <c r="P14" t="s">
        <v>188</v>
      </c>
      <c r="Q14" t="s">
        <v>156</v>
      </c>
      <c r="R14" t="s">
        <v>153</v>
      </c>
      <c r="S14" t="s">
        <v>107</v>
      </c>
      <c r="T14" t="s">
        <v>152</v>
      </c>
      <c r="U14" t="s">
        <v>803</v>
      </c>
      <c r="V14" t="s">
        <v>921</v>
      </c>
      <c r="W14" t="s">
        <v>922</v>
      </c>
      <c r="X14" s="33" t="str">
        <f t="shared" si="0"/>
        <v>3</v>
      </c>
      <c r="Y14" s="33" t="str">
        <f>IF(T14="","",IF(AND(T14&lt;&gt;'Tabelas auxiliares'!$B$239,T14&lt;&gt;'Tabelas auxiliares'!$B$240,T14&lt;&gt;'Tabelas auxiliares'!$C$239,T14&lt;&gt;'Tabelas auxiliares'!$C$240,T14&lt;&gt;'Tabelas auxiliares'!$D$239),"FOLHA DE PESSOAL",IF(X14='Tabelas auxiliares'!$A$240,"CUSTEIO",IF(X14='Tabelas auxiliares'!$A$239,"INVESTIMENTO","ERRO - VERIFICAR"))))</f>
        <v>CUSTEIO</v>
      </c>
      <c r="Z14" s="46">
        <f t="shared" si="1"/>
        <v>33600</v>
      </c>
      <c r="AA14" s="26">
        <v>28000</v>
      </c>
      <c r="AB14" s="26">
        <v>2800</v>
      </c>
      <c r="AC14" s="26">
        <v>2800</v>
      </c>
      <c r="AD14" s="54"/>
      <c r="AE14" s="54"/>
      <c r="AF14" s="54"/>
      <c r="AG14" s="54"/>
      <c r="AH14" s="54"/>
      <c r="AI14" s="54"/>
      <c r="AJ14" s="54"/>
      <c r="AK14" s="54"/>
      <c r="AL14" s="54"/>
      <c r="AM14" s="54"/>
      <c r="AN14" s="54"/>
      <c r="AO14" s="54"/>
    </row>
    <row r="15" spans="1:41" x14ac:dyDescent="0.25">
      <c r="A15" t="s">
        <v>793</v>
      </c>
      <c r="B15" t="s">
        <v>256</v>
      </c>
      <c r="C15" t="s">
        <v>906</v>
      </c>
      <c r="D15" t="s">
        <v>48</v>
      </c>
      <c r="E15" t="s">
        <v>105</v>
      </c>
      <c r="F15" s="33" t="str">
        <f>IFERROR(VLOOKUP(D15,'Tabelas auxiliares'!$A$3:$B$61,2,FALSE),"")</f>
        <v>PROEC - PRÓ-REITORIA DE EXTENSÃO E CULTURA</v>
      </c>
      <c r="G15" s="33" t="str">
        <f>IFERROR(VLOOKUP($B15,'Tabelas auxiliares'!$A$65:$C$102,2,FALSE),"")</f>
        <v>ASSISTÊNCIA - EXTENSÃO</v>
      </c>
      <c r="H15" s="33" t="str">
        <f>IFERROR(VLOOKUP($B15,'Tabelas auxiliares'!$A$65:$C$102,3,FALSE),"")</f>
        <v xml:space="preserve">BOLSAS DE EXTENSAO / TAXA DE INSCRICAO DE EVENTOS / AUXILIO PARA EVENTO </v>
      </c>
      <c r="I15" t="s">
        <v>955</v>
      </c>
      <c r="J15" t="s">
        <v>956</v>
      </c>
      <c r="K15" t="s">
        <v>957</v>
      </c>
      <c r="L15" t="s">
        <v>958</v>
      </c>
      <c r="M15" t="s">
        <v>153</v>
      </c>
      <c r="N15" t="s">
        <v>157</v>
      </c>
      <c r="O15" t="s">
        <v>918</v>
      </c>
      <c r="P15" t="s">
        <v>919</v>
      </c>
      <c r="Q15" t="s">
        <v>156</v>
      </c>
      <c r="R15" t="s">
        <v>153</v>
      </c>
      <c r="S15" t="s">
        <v>107</v>
      </c>
      <c r="T15" t="s">
        <v>152</v>
      </c>
      <c r="U15" t="s">
        <v>920</v>
      </c>
      <c r="V15" t="s">
        <v>921</v>
      </c>
      <c r="W15" t="s">
        <v>922</v>
      </c>
      <c r="X15" s="33" t="str">
        <f t="shared" si="0"/>
        <v>3</v>
      </c>
      <c r="Y15" s="33" t="str">
        <f>IF(T15="","",IF(AND(T15&lt;&gt;'Tabelas auxiliares'!$B$239,T15&lt;&gt;'Tabelas auxiliares'!$B$240,T15&lt;&gt;'Tabelas auxiliares'!$C$239,T15&lt;&gt;'Tabelas auxiliares'!$C$240,T15&lt;&gt;'Tabelas auxiliares'!$D$239),"FOLHA DE PESSOAL",IF(X15='Tabelas auxiliares'!$A$240,"CUSTEIO",IF(X15='Tabelas auxiliares'!$A$239,"INVESTIMENTO","ERRO - VERIFICAR"))))</f>
        <v>CUSTEIO</v>
      </c>
      <c r="Z15" s="46">
        <f t="shared" si="1"/>
        <v>22400</v>
      </c>
      <c r="AC15" s="26">
        <v>22400</v>
      </c>
      <c r="AD15" s="54"/>
      <c r="AE15" s="54"/>
      <c r="AF15" s="54"/>
      <c r="AG15" s="54"/>
      <c r="AH15" s="54"/>
      <c r="AI15" s="54"/>
      <c r="AJ15" s="54"/>
      <c r="AK15" s="54"/>
      <c r="AL15" s="54"/>
      <c r="AM15" s="54"/>
      <c r="AN15" s="54"/>
      <c r="AO15" s="54"/>
    </row>
    <row r="16" spans="1:41" x14ac:dyDescent="0.25">
      <c r="A16" t="s">
        <v>793</v>
      </c>
      <c r="B16" t="s">
        <v>256</v>
      </c>
      <c r="C16" t="s">
        <v>906</v>
      </c>
      <c r="D16" t="s">
        <v>48</v>
      </c>
      <c r="E16" t="s">
        <v>105</v>
      </c>
      <c r="F16" s="33" t="str">
        <f>IFERROR(VLOOKUP(D16,'Tabelas auxiliares'!$A$3:$B$61,2,FALSE),"")</f>
        <v>PROEC - PRÓ-REITORIA DE EXTENSÃO E CULTURA</v>
      </c>
      <c r="G16" s="33" t="str">
        <f>IFERROR(VLOOKUP($B16,'Tabelas auxiliares'!$A$65:$C$102,2,FALSE),"")</f>
        <v>ASSISTÊNCIA - EXTENSÃO</v>
      </c>
      <c r="H16" s="33" t="str">
        <f>IFERROR(VLOOKUP($B16,'Tabelas auxiliares'!$A$65:$C$102,3,FALSE),"")</f>
        <v xml:space="preserve">BOLSAS DE EXTENSAO / TAXA DE INSCRICAO DE EVENTOS / AUXILIO PARA EVENTO </v>
      </c>
      <c r="I16" t="s">
        <v>959</v>
      </c>
      <c r="J16" t="s">
        <v>956</v>
      </c>
      <c r="K16" t="s">
        <v>960</v>
      </c>
      <c r="L16" t="s">
        <v>958</v>
      </c>
      <c r="M16" t="s">
        <v>153</v>
      </c>
      <c r="N16" t="s">
        <v>154</v>
      </c>
      <c r="O16" t="s">
        <v>155</v>
      </c>
      <c r="P16" t="s">
        <v>188</v>
      </c>
      <c r="Q16" t="s">
        <v>156</v>
      </c>
      <c r="R16" t="s">
        <v>153</v>
      </c>
      <c r="S16" t="s">
        <v>107</v>
      </c>
      <c r="T16" t="s">
        <v>152</v>
      </c>
      <c r="U16" t="s">
        <v>803</v>
      </c>
      <c r="V16" t="s">
        <v>921</v>
      </c>
      <c r="W16" t="s">
        <v>922</v>
      </c>
      <c r="X16" s="33" t="str">
        <f t="shared" si="0"/>
        <v>3</v>
      </c>
      <c r="Y16" s="33" t="str">
        <f>IF(T16="","",IF(AND(T16&lt;&gt;'Tabelas auxiliares'!$B$239,T16&lt;&gt;'Tabelas auxiliares'!$B$240,T16&lt;&gt;'Tabelas auxiliares'!$C$239,T16&lt;&gt;'Tabelas auxiliares'!$C$240,T16&lt;&gt;'Tabelas auxiliares'!$D$239),"FOLHA DE PESSOAL",IF(X16='Tabelas auxiliares'!$A$240,"CUSTEIO",IF(X16='Tabelas auxiliares'!$A$239,"INVESTIMENTO","ERRO - VERIFICAR"))))</f>
        <v>CUSTEIO</v>
      </c>
      <c r="Z16" s="46">
        <f t="shared" si="1"/>
        <v>112000</v>
      </c>
      <c r="AA16" s="26">
        <v>100800</v>
      </c>
      <c r="AB16" s="26">
        <v>11200</v>
      </c>
      <c r="AD16" s="54"/>
      <c r="AE16" s="54"/>
      <c r="AF16" s="54"/>
      <c r="AG16" s="54"/>
      <c r="AH16" s="54"/>
      <c r="AI16" s="54"/>
      <c r="AJ16" s="54"/>
      <c r="AK16" s="54"/>
      <c r="AL16" s="54"/>
      <c r="AM16" s="54"/>
      <c r="AN16" s="54"/>
      <c r="AO16" s="54"/>
    </row>
    <row r="17" spans="1:41" x14ac:dyDescent="0.25">
      <c r="A17" t="s">
        <v>793</v>
      </c>
      <c r="B17" t="s">
        <v>256</v>
      </c>
      <c r="C17" t="s">
        <v>907</v>
      </c>
      <c r="D17" t="s">
        <v>48</v>
      </c>
      <c r="E17" t="s">
        <v>105</v>
      </c>
      <c r="F17" s="33" t="str">
        <f>IFERROR(VLOOKUP(D17,'Tabelas auxiliares'!$A$3:$B$61,2,FALSE),"")</f>
        <v>PROEC - PRÓ-REITORIA DE EXTENSÃO E CULTURA</v>
      </c>
      <c r="G17" s="33" t="str">
        <f>IFERROR(VLOOKUP($B17,'Tabelas auxiliares'!$A$65:$C$102,2,FALSE),"")</f>
        <v>ASSISTÊNCIA - EXTENSÃO</v>
      </c>
      <c r="H17" s="33" t="str">
        <f>IFERROR(VLOOKUP($B17,'Tabelas auxiliares'!$A$65:$C$102,3,FALSE),"")</f>
        <v xml:space="preserve">BOLSAS DE EXTENSAO / TAXA DE INSCRICAO DE EVENTOS / AUXILIO PARA EVENTO </v>
      </c>
      <c r="I17" t="s">
        <v>961</v>
      </c>
      <c r="J17" t="s">
        <v>962</v>
      </c>
      <c r="K17" t="s">
        <v>963</v>
      </c>
      <c r="L17" t="s">
        <v>964</v>
      </c>
      <c r="M17" t="s">
        <v>153</v>
      </c>
      <c r="N17" t="s">
        <v>154</v>
      </c>
      <c r="O17" t="s">
        <v>155</v>
      </c>
      <c r="P17" t="s">
        <v>188</v>
      </c>
      <c r="Q17" t="s">
        <v>156</v>
      </c>
      <c r="R17" t="s">
        <v>153</v>
      </c>
      <c r="S17" t="s">
        <v>107</v>
      </c>
      <c r="T17" t="s">
        <v>152</v>
      </c>
      <c r="U17" t="s">
        <v>803</v>
      </c>
      <c r="V17" t="s">
        <v>921</v>
      </c>
      <c r="W17" t="s">
        <v>922</v>
      </c>
      <c r="X17" s="33" t="str">
        <f t="shared" si="0"/>
        <v>3</v>
      </c>
      <c r="Y17" s="33" t="str">
        <f>IF(T17="","",IF(AND(T17&lt;&gt;'Tabelas auxiliares'!$B$239,T17&lt;&gt;'Tabelas auxiliares'!$B$240,T17&lt;&gt;'Tabelas auxiliares'!$C$239,T17&lt;&gt;'Tabelas auxiliares'!$C$240,T17&lt;&gt;'Tabelas auxiliares'!$D$239),"FOLHA DE PESSOAL",IF(X17='Tabelas auxiliares'!$A$240,"CUSTEIO",IF(X17='Tabelas auxiliares'!$A$239,"INVESTIMENTO","ERRO - VERIFICAR"))))</f>
        <v>CUSTEIO</v>
      </c>
      <c r="Z17" s="46">
        <f t="shared" si="1"/>
        <v>120400</v>
      </c>
      <c r="AA17" s="26">
        <v>16100</v>
      </c>
      <c r="AB17" s="26">
        <v>104300</v>
      </c>
      <c r="AD17" s="54"/>
      <c r="AE17" s="54"/>
      <c r="AF17" s="54"/>
      <c r="AG17" s="54"/>
      <c r="AH17" s="54"/>
      <c r="AI17" s="54"/>
      <c r="AJ17" s="54"/>
      <c r="AK17" s="54"/>
      <c r="AL17" s="54"/>
      <c r="AM17" s="54"/>
      <c r="AN17" s="54"/>
      <c r="AO17" s="54"/>
    </row>
    <row r="18" spans="1:41" x14ac:dyDescent="0.25">
      <c r="A18" t="s">
        <v>793</v>
      </c>
      <c r="B18" t="s">
        <v>256</v>
      </c>
      <c r="C18" t="s">
        <v>907</v>
      </c>
      <c r="D18" t="s">
        <v>48</v>
      </c>
      <c r="E18" t="s">
        <v>105</v>
      </c>
      <c r="F18" s="33" t="str">
        <f>IFERROR(VLOOKUP(D18,'Tabelas auxiliares'!$A$3:$B$61,2,FALSE),"")</f>
        <v>PROEC - PRÓ-REITORIA DE EXTENSÃO E CULTURA</v>
      </c>
      <c r="G18" s="33" t="str">
        <f>IFERROR(VLOOKUP($B18,'Tabelas auxiliares'!$A$65:$C$102,2,FALSE),"")</f>
        <v>ASSISTÊNCIA - EXTENSÃO</v>
      </c>
      <c r="H18" s="33" t="str">
        <f>IFERROR(VLOOKUP($B18,'Tabelas auxiliares'!$A$65:$C$102,3,FALSE),"")</f>
        <v xml:space="preserve">BOLSAS DE EXTENSAO / TAXA DE INSCRICAO DE EVENTOS / AUXILIO PARA EVENTO </v>
      </c>
      <c r="I18" t="s">
        <v>961</v>
      </c>
      <c r="J18" t="s">
        <v>965</v>
      </c>
      <c r="K18" t="s">
        <v>966</v>
      </c>
      <c r="L18" t="s">
        <v>967</v>
      </c>
      <c r="M18" t="s">
        <v>153</v>
      </c>
      <c r="N18" t="s">
        <v>154</v>
      </c>
      <c r="O18" t="s">
        <v>155</v>
      </c>
      <c r="P18" t="s">
        <v>188</v>
      </c>
      <c r="Q18" t="s">
        <v>156</v>
      </c>
      <c r="R18" t="s">
        <v>153</v>
      </c>
      <c r="S18" t="s">
        <v>107</v>
      </c>
      <c r="T18" t="s">
        <v>152</v>
      </c>
      <c r="U18" t="s">
        <v>803</v>
      </c>
      <c r="V18" t="s">
        <v>921</v>
      </c>
      <c r="W18" t="s">
        <v>922</v>
      </c>
      <c r="X18" s="33" t="str">
        <f t="shared" si="0"/>
        <v>3</v>
      </c>
      <c r="Y18" s="33" t="str">
        <f>IF(T18="","",IF(AND(T18&lt;&gt;'Tabelas auxiliares'!$B$239,T18&lt;&gt;'Tabelas auxiliares'!$B$240,T18&lt;&gt;'Tabelas auxiliares'!$C$239,T18&lt;&gt;'Tabelas auxiliares'!$C$240,T18&lt;&gt;'Tabelas auxiliares'!$D$239),"FOLHA DE PESSOAL",IF(X18='Tabelas auxiliares'!$A$240,"CUSTEIO",IF(X18='Tabelas auxiliares'!$A$239,"INVESTIMENTO","ERRO - VERIFICAR"))))</f>
        <v>CUSTEIO</v>
      </c>
      <c r="Z18" s="46">
        <f t="shared" si="1"/>
        <v>25900</v>
      </c>
      <c r="AB18" s="26">
        <v>25900</v>
      </c>
      <c r="AD18" s="54"/>
      <c r="AE18" s="54"/>
      <c r="AF18" s="54"/>
      <c r="AG18" s="54"/>
      <c r="AH18" s="54"/>
      <c r="AI18" s="54"/>
      <c r="AJ18" s="54"/>
      <c r="AK18" s="54"/>
      <c r="AL18" s="54"/>
      <c r="AM18" s="54"/>
      <c r="AN18" s="54"/>
      <c r="AO18" s="54"/>
    </row>
    <row r="19" spans="1:41" x14ac:dyDescent="0.25">
      <c r="A19" t="s">
        <v>793</v>
      </c>
      <c r="B19" t="s">
        <v>256</v>
      </c>
      <c r="C19" t="s">
        <v>907</v>
      </c>
      <c r="D19" t="s">
        <v>48</v>
      </c>
      <c r="E19" t="s">
        <v>105</v>
      </c>
      <c r="F19" s="33" t="str">
        <f>IFERROR(VLOOKUP(D19,'Tabelas auxiliares'!$A$3:$B$61,2,FALSE),"")</f>
        <v>PROEC - PRÓ-REITORIA DE EXTENSÃO E CULTURA</v>
      </c>
      <c r="G19" s="33" t="str">
        <f>IFERROR(VLOOKUP($B19,'Tabelas auxiliares'!$A$65:$C$102,2,FALSE),"")</f>
        <v>ASSISTÊNCIA - EXTENSÃO</v>
      </c>
      <c r="H19" s="33" t="str">
        <f>IFERROR(VLOOKUP($B19,'Tabelas auxiliares'!$A$65:$C$102,3,FALSE),"")</f>
        <v xml:space="preserve">BOLSAS DE EXTENSAO / TAXA DE INSCRICAO DE EVENTOS / AUXILIO PARA EVENTO </v>
      </c>
      <c r="I19" t="s">
        <v>961</v>
      </c>
      <c r="J19" t="s">
        <v>968</v>
      </c>
      <c r="K19" t="s">
        <v>969</v>
      </c>
      <c r="L19" t="s">
        <v>970</v>
      </c>
      <c r="M19" t="s">
        <v>153</v>
      </c>
      <c r="N19" t="s">
        <v>154</v>
      </c>
      <c r="O19" t="s">
        <v>155</v>
      </c>
      <c r="P19" t="s">
        <v>188</v>
      </c>
      <c r="Q19" t="s">
        <v>156</v>
      </c>
      <c r="R19" t="s">
        <v>153</v>
      </c>
      <c r="S19" t="s">
        <v>107</v>
      </c>
      <c r="T19" t="s">
        <v>152</v>
      </c>
      <c r="U19" t="s">
        <v>803</v>
      </c>
      <c r="V19" t="s">
        <v>921</v>
      </c>
      <c r="W19" t="s">
        <v>922</v>
      </c>
      <c r="X19" s="33" t="str">
        <f t="shared" si="0"/>
        <v>3</v>
      </c>
      <c r="Y19" s="33" t="str">
        <f>IF(T19="","",IF(AND(T19&lt;&gt;'Tabelas auxiliares'!$B$239,T19&lt;&gt;'Tabelas auxiliares'!$B$240,T19&lt;&gt;'Tabelas auxiliares'!$C$239,T19&lt;&gt;'Tabelas auxiliares'!$C$240,T19&lt;&gt;'Tabelas auxiliares'!$D$239),"FOLHA DE PESSOAL",IF(X19='Tabelas auxiliares'!$A$240,"CUSTEIO",IF(X19='Tabelas auxiliares'!$A$239,"INVESTIMENTO","ERRO - VERIFICAR"))))</f>
        <v>CUSTEIO</v>
      </c>
      <c r="Z19" s="46">
        <f t="shared" si="1"/>
        <v>28000</v>
      </c>
      <c r="AA19" s="26">
        <v>25200</v>
      </c>
      <c r="AB19" s="26">
        <v>2800</v>
      </c>
      <c r="AD19" s="54"/>
      <c r="AE19" s="54"/>
      <c r="AF19" s="54"/>
      <c r="AG19" s="54"/>
      <c r="AH19" s="54"/>
      <c r="AI19" s="54"/>
      <c r="AJ19" s="54"/>
      <c r="AK19" s="54"/>
      <c r="AL19" s="54"/>
      <c r="AM19" s="54"/>
      <c r="AN19" s="54"/>
      <c r="AO19" s="54"/>
    </row>
    <row r="20" spans="1:41" x14ac:dyDescent="0.25">
      <c r="A20" t="s">
        <v>793</v>
      </c>
      <c r="B20" t="s">
        <v>256</v>
      </c>
      <c r="C20" t="s">
        <v>907</v>
      </c>
      <c r="D20" t="s">
        <v>48</v>
      </c>
      <c r="E20" t="s">
        <v>105</v>
      </c>
      <c r="F20" s="33" t="str">
        <f>IFERROR(VLOOKUP(D20,'Tabelas auxiliares'!$A$3:$B$61,2,FALSE),"")</f>
        <v>PROEC - PRÓ-REITORIA DE EXTENSÃO E CULTURA</v>
      </c>
      <c r="G20" s="33" t="str">
        <f>IFERROR(VLOOKUP($B20,'Tabelas auxiliares'!$A$65:$C$102,2,FALSE),"")</f>
        <v>ASSISTÊNCIA - EXTENSÃO</v>
      </c>
      <c r="H20" s="33" t="str">
        <f>IFERROR(VLOOKUP($B20,'Tabelas auxiliares'!$A$65:$C$102,3,FALSE),"")</f>
        <v xml:space="preserve">BOLSAS DE EXTENSAO / TAXA DE INSCRICAO DE EVENTOS / AUXILIO PARA EVENTO </v>
      </c>
      <c r="I20" t="s">
        <v>961</v>
      </c>
      <c r="J20" t="s">
        <v>971</v>
      </c>
      <c r="K20" t="s">
        <v>972</v>
      </c>
      <c r="L20" t="s">
        <v>973</v>
      </c>
      <c r="M20" t="s">
        <v>153</v>
      </c>
      <c r="N20" t="s">
        <v>154</v>
      </c>
      <c r="O20" t="s">
        <v>155</v>
      </c>
      <c r="P20" t="s">
        <v>188</v>
      </c>
      <c r="Q20" t="s">
        <v>156</v>
      </c>
      <c r="R20" t="s">
        <v>153</v>
      </c>
      <c r="S20" t="s">
        <v>107</v>
      </c>
      <c r="T20" t="s">
        <v>152</v>
      </c>
      <c r="U20" t="s">
        <v>803</v>
      </c>
      <c r="V20" t="s">
        <v>921</v>
      </c>
      <c r="W20" t="s">
        <v>922</v>
      </c>
      <c r="X20" s="33" t="str">
        <f t="shared" si="0"/>
        <v>3</v>
      </c>
      <c r="Y20" s="33" t="str">
        <f>IF(T20="","",IF(AND(T20&lt;&gt;'Tabelas auxiliares'!$B$239,T20&lt;&gt;'Tabelas auxiliares'!$B$240,T20&lt;&gt;'Tabelas auxiliares'!$C$239,T20&lt;&gt;'Tabelas auxiliares'!$C$240,T20&lt;&gt;'Tabelas auxiliares'!$D$239),"FOLHA DE PESSOAL",IF(X20='Tabelas auxiliares'!$A$240,"CUSTEIO",IF(X20='Tabelas auxiliares'!$A$239,"INVESTIMENTO","ERRO - VERIFICAR"))))</f>
        <v>CUSTEIO</v>
      </c>
      <c r="Z20" s="46">
        <f t="shared" si="1"/>
        <v>12600</v>
      </c>
      <c r="AA20" s="26">
        <v>11200</v>
      </c>
      <c r="AB20" s="26">
        <v>1400</v>
      </c>
      <c r="AD20" s="54"/>
      <c r="AE20" s="54"/>
      <c r="AF20" s="54"/>
      <c r="AG20" s="54"/>
      <c r="AH20" s="54"/>
      <c r="AI20" s="54"/>
      <c r="AJ20" s="54"/>
      <c r="AK20" s="54"/>
      <c r="AL20" s="54"/>
      <c r="AM20" s="54"/>
      <c r="AN20" s="54"/>
      <c r="AO20" s="54"/>
    </row>
    <row r="21" spans="1:41" x14ac:dyDescent="0.25">
      <c r="A21" t="s">
        <v>793</v>
      </c>
      <c r="B21" t="s">
        <v>257</v>
      </c>
      <c r="C21" t="s">
        <v>795</v>
      </c>
      <c r="D21" t="s">
        <v>46</v>
      </c>
      <c r="E21" t="s">
        <v>105</v>
      </c>
      <c r="F21" s="33" t="str">
        <f>IFERROR(VLOOKUP(D21,'Tabelas auxiliares'!$A$3:$B$61,2,FALSE),"")</f>
        <v>PROGRAD - PRÓ-REITORIA DE GRADUAÇÃO</v>
      </c>
      <c r="G21" s="33" t="str">
        <f>IFERROR(VLOOKUP($B21,'Tabelas auxiliares'!$A$65:$C$102,2,FALSE),"")</f>
        <v>ASSISTÊNCIA - GRADUAÇÃO</v>
      </c>
      <c r="H21" s="33" t="str">
        <f>IFERROR(VLOOKUP($B21,'Tabelas auxiliares'!$A$65:$C$102,3,FALSE),"")</f>
        <v>MONITORIA ACADEMICA DA GRADUACAO / MONITORIA SEMIPRESENCIAL / AUXILIO PARA EVENTOS ESTUDANTIS / AUXILIO PARA ATIVIDADE EXTRASSALA / AUXILIO ACESSIBILIDADE / MONITORIA INCLUSIVA</v>
      </c>
      <c r="I21" t="s">
        <v>974</v>
      </c>
      <c r="J21" t="s">
        <v>975</v>
      </c>
      <c r="K21" t="s">
        <v>976</v>
      </c>
      <c r="L21" t="s">
        <v>977</v>
      </c>
      <c r="M21" t="s">
        <v>153</v>
      </c>
      <c r="N21" t="s">
        <v>154</v>
      </c>
      <c r="O21" t="s">
        <v>155</v>
      </c>
      <c r="P21" t="s">
        <v>188</v>
      </c>
      <c r="Q21" t="s">
        <v>156</v>
      </c>
      <c r="R21" t="s">
        <v>153</v>
      </c>
      <c r="S21" t="s">
        <v>107</v>
      </c>
      <c r="T21" t="s">
        <v>152</v>
      </c>
      <c r="U21" t="s">
        <v>803</v>
      </c>
      <c r="V21" t="s">
        <v>921</v>
      </c>
      <c r="W21" t="s">
        <v>922</v>
      </c>
      <c r="X21" s="33" t="str">
        <f t="shared" si="0"/>
        <v>3</v>
      </c>
      <c r="Y21" s="33" t="str">
        <f>IF(T21="","",IF(AND(T21&lt;&gt;'Tabelas auxiliares'!$B$239,T21&lt;&gt;'Tabelas auxiliares'!$B$240,T21&lt;&gt;'Tabelas auxiliares'!$C$239,T21&lt;&gt;'Tabelas auxiliares'!$C$240,T21&lt;&gt;'Tabelas auxiliares'!$D$239),"FOLHA DE PESSOAL",IF(X21='Tabelas auxiliares'!$A$240,"CUSTEIO",IF(X21='Tabelas auxiliares'!$A$239,"INVESTIMENTO","ERRO - VERIFICAR"))))</f>
        <v>CUSTEIO</v>
      </c>
      <c r="Z21" s="46">
        <f t="shared" si="1"/>
        <v>700000</v>
      </c>
      <c r="AA21" s="26">
        <v>636300</v>
      </c>
      <c r="AC21" s="26">
        <v>63700</v>
      </c>
      <c r="AD21" s="54"/>
      <c r="AE21" s="54"/>
      <c r="AF21" s="54"/>
      <c r="AG21" s="54"/>
      <c r="AH21" s="54"/>
      <c r="AI21" s="54"/>
      <c r="AJ21" s="54"/>
      <c r="AK21" s="54"/>
      <c r="AL21" s="54"/>
      <c r="AM21" s="54"/>
      <c r="AN21" s="54"/>
      <c r="AO21" s="54"/>
    </row>
    <row r="22" spans="1:41" x14ac:dyDescent="0.25">
      <c r="A22" t="s">
        <v>793</v>
      </c>
      <c r="B22" t="s">
        <v>257</v>
      </c>
      <c r="C22" t="s">
        <v>795</v>
      </c>
      <c r="D22" t="s">
        <v>46</v>
      </c>
      <c r="E22" t="s">
        <v>105</v>
      </c>
      <c r="F22" s="33" t="str">
        <f>IFERROR(VLOOKUP(D22,'Tabelas auxiliares'!$A$3:$B$61,2,FALSE),"")</f>
        <v>PROGRAD - PRÓ-REITORIA DE GRADUAÇÃO</v>
      </c>
      <c r="G22" s="33" t="str">
        <f>IFERROR(VLOOKUP($B22,'Tabelas auxiliares'!$A$65:$C$102,2,FALSE),"")</f>
        <v>ASSISTÊNCIA - GRADUAÇÃO</v>
      </c>
      <c r="H22" s="33" t="str">
        <f>IFERROR(VLOOKUP($B22,'Tabelas auxiliares'!$A$65:$C$102,3,FALSE),"")</f>
        <v>MONITORIA ACADEMICA DA GRADUACAO / MONITORIA SEMIPRESENCIAL / AUXILIO PARA EVENTOS ESTUDANTIS / AUXILIO PARA ATIVIDADE EXTRASSALA / AUXILIO ACESSIBILIDADE / MONITORIA INCLUSIVA</v>
      </c>
      <c r="I22" t="s">
        <v>961</v>
      </c>
      <c r="J22" t="s">
        <v>978</v>
      </c>
      <c r="K22" t="s">
        <v>979</v>
      </c>
      <c r="L22" t="s">
        <v>980</v>
      </c>
      <c r="M22" t="s">
        <v>981</v>
      </c>
      <c r="N22" t="s">
        <v>154</v>
      </c>
      <c r="O22" t="s">
        <v>155</v>
      </c>
      <c r="P22" t="s">
        <v>188</v>
      </c>
      <c r="Q22" t="s">
        <v>156</v>
      </c>
      <c r="R22" t="s">
        <v>153</v>
      </c>
      <c r="S22" t="s">
        <v>107</v>
      </c>
      <c r="T22" t="s">
        <v>152</v>
      </c>
      <c r="U22" t="s">
        <v>803</v>
      </c>
      <c r="V22" t="s">
        <v>982</v>
      </c>
      <c r="W22" t="s">
        <v>983</v>
      </c>
      <c r="X22" s="33" t="str">
        <f t="shared" si="0"/>
        <v>3</v>
      </c>
      <c r="Y22" s="33" t="str">
        <f>IF(T22="","",IF(AND(T22&lt;&gt;'Tabelas auxiliares'!$B$239,T22&lt;&gt;'Tabelas auxiliares'!$B$240,T22&lt;&gt;'Tabelas auxiliares'!$C$239,T22&lt;&gt;'Tabelas auxiliares'!$C$240,T22&lt;&gt;'Tabelas auxiliares'!$D$239),"FOLHA DE PESSOAL",IF(X22='Tabelas auxiliares'!$A$240,"CUSTEIO",IF(X22='Tabelas auxiliares'!$A$239,"INVESTIMENTO","ERRO - VERIFICAR"))))</f>
        <v>CUSTEIO</v>
      </c>
      <c r="Z22" s="46">
        <f t="shared" si="1"/>
        <v>5270</v>
      </c>
      <c r="AC22" s="26">
        <v>5270</v>
      </c>
      <c r="AD22" s="54"/>
      <c r="AE22" s="54"/>
      <c r="AF22" s="54"/>
      <c r="AG22" s="54"/>
      <c r="AH22" s="54"/>
      <c r="AI22" s="54"/>
      <c r="AJ22" s="54"/>
      <c r="AK22" s="54"/>
      <c r="AL22" s="54"/>
      <c r="AM22" s="54"/>
      <c r="AN22" s="54"/>
      <c r="AO22" s="54"/>
    </row>
    <row r="23" spans="1:41" x14ac:dyDescent="0.25">
      <c r="A23" t="s">
        <v>793</v>
      </c>
      <c r="B23" t="s">
        <v>257</v>
      </c>
      <c r="C23" t="s">
        <v>795</v>
      </c>
      <c r="D23" t="s">
        <v>46</v>
      </c>
      <c r="E23" t="s">
        <v>105</v>
      </c>
      <c r="F23" s="33" t="str">
        <f>IFERROR(VLOOKUP(D23,'Tabelas auxiliares'!$A$3:$B$61,2,FALSE),"")</f>
        <v>PROGRAD - PRÓ-REITORIA DE GRADUAÇÃO</v>
      </c>
      <c r="G23" s="33" t="str">
        <f>IFERROR(VLOOKUP($B23,'Tabelas auxiliares'!$A$65:$C$102,2,FALSE),"")</f>
        <v>ASSISTÊNCIA - GRADUAÇÃO</v>
      </c>
      <c r="H23" s="33" t="str">
        <f>IFERROR(VLOOKUP($B23,'Tabelas auxiliares'!$A$65:$C$102,3,FALSE),"")</f>
        <v>MONITORIA ACADEMICA DA GRADUACAO / MONITORIA SEMIPRESENCIAL / AUXILIO PARA EVENTOS ESTUDANTIS / AUXILIO PARA ATIVIDADE EXTRASSALA / AUXILIO ACESSIBILIDADE / MONITORIA INCLUSIVA</v>
      </c>
      <c r="I23" t="s">
        <v>961</v>
      </c>
      <c r="J23" t="s">
        <v>984</v>
      </c>
      <c r="K23" t="s">
        <v>985</v>
      </c>
      <c r="L23" t="s">
        <v>986</v>
      </c>
      <c r="M23" t="s">
        <v>987</v>
      </c>
      <c r="N23" t="s">
        <v>154</v>
      </c>
      <c r="O23" t="s">
        <v>155</v>
      </c>
      <c r="P23" t="s">
        <v>188</v>
      </c>
      <c r="Q23" t="s">
        <v>156</v>
      </c>
      <c r="R23" t="s">
        <v>153</v>
      </c>
      <c r="S23" t="s">
        <v>107</v>
      </c>
      <c r="T23" t="s">
        <v>152</v>
      </c>
      <c r="U23" t="s">
        <v>803</v>
      </c>
      <c r="V23" t="s">
        <v>982</v>
      </c>
      <c r="W23" t="s">
        <v>983</v>
      </c>
      <c r="X23" s="33" t="str">
        <f t="shared" si="0"/>
        <v>3</v>
      </c>
      <c r="Y23" s="33" t="str">
        <f>IF(T23="","",IF(AND(T23&lt;&gt;'Tabelas auxiliares'!$B$239,T23&lt;&gt;'Tabelas auxiliares'!$B$240,T23&lt;&gt;'Tabelas auxiliares'!$C$239,T23&lt;&gt;'Tabelas auxiliares'!$C$240,T23&lt;&gt;'Tabelas auxiliares'!$D$239),"FOLHA DE PESSOAL",IF(X23='Tabelas auxiliares'!$A$240,"CUSTEIO",IF(X23='Tabelas auxiliares'!$A$239,"INVESTIMENTO","ERRO - VERIFICAR"))))</f>
        <v>CUSTEIO</v>
      </c>
      <c r="Z23" s="46">
        <f t="shared" si="1"/>
        <v>1550</v>
      </c>
      <c r="AC23" s="26">
        <v>1550</v>
      </c>
      <c r="AD23" s="54"/>
      <c r="AE23" s="54"/>
      <c r="AF23" s="54"/>
      <c r="AG23" s="54"/>
      <c r="AH23" s="54"/>
      <c r="AI23" s="54"/>
      <c r="AJ23" s="54"/>
      <c r="AK23" s="54"/>
      <c r="AL23" s="54"/>
      <c r="AM23" s="54"/>
      <c r="AN23" s="54"/>
      <c r="AO23" s="54"/>
    </row>
    <row r="24" spans="1:41" x14ac:dyDescent="0.25">
      <c r="A24" t="s">
        <v>793</v>
      </c>
      <c r="B24" t="s">
        <v>257</v>
      </c>
      <c r="C24" t="s">
        <v>908</v>
      </c>
      <c r="D24" t="s">
        <v>76</v>
      </c>
      <c r="E24" t="s">
        <v>105</v>
      </c>
      <c r="F24" s="33" t="str">
        <f>IFERROR(VLOOKUP(D24,'Tabelas auxiliares'!$A$3:$B$61,2,FALSE),"")</f>
        <v>NETEL - NÚCLEO EDUCACIONAL DE TECNOLOGIAS E LÍNGUAS</v>
      </c>
      <c r="G24" s="33" t="str">
        <f>IFERROR(VLOOKUP($B24,'Tabelas auxiliares'!$A$65:$C$102,2,FALSE),"")</f>
        <v>ASSISTÊNCIA - GRADUAÇÃO</v>
      </c>
      <c r="H24" s="33" t="str">
        <f>IFERROR(VLOOKUP($B24,'Tabelas auxiliares'!$A$65:$C$102,3,FALSE),"")</f>
        <v>MONITORIA ACADEMICA DA GRADUACAO / MONITORIA SEMIPRESENCIAL / AUXILIO PARA EVENTOS ESTUDANTIS / AUXILIO PARA ATIVIDADE EXTRASSALA / AUXILIO ACESSIBILIDADE / MONITORIA INCLUSIVA</v>
      </c>
      <c r="I24" t="s">
        <v>988</v>
      </c>
      <c r="J24" t="s">
        <v>989</v>
      </c>
      <c r="K24" t="s">
        <v>990</v>
      </c>
      <c r="L24" t="s">
        <v>991</v>
      </c>
      <c r="M24" t="s">
        <v>153</v>
      </c>
      <c r="N24" t="s">
        <v>154</v>
      </c>
      <c r="O24" t="s">
        <v>155</v>
      </c>
      <c r="P24" t="s">
        <v>188</v>
      </c>
      <c r="Q24" t="s">
        <v>156</v>
      </c>
      <c r="R24" t="s">
        <v>153</v>
      </c>
      <c r="S24" t="s">
        <v>107</v>
      </c>
      <c r="T24" t="s">
        <v>152</v>
      </c>
      <c r="U24" t="s">
        <v>803</v>
      </c>
      <c r="V24" t="s">
        <v>921</v>
      </c>
      <c r="W24" t="s">
        <v>922</v>
      </c>
      <c r="X24" s="33" t="str">
        <f t="shared" si="0"/>
        <v>3</v>
      </c>
      <c r="Y24" s="33" t="str">
        <f>IF(T24="","",IF(AND(T24&lt;&gt;'Tabelas auxiliares'!$B$239,T24&lt;&gt;'Tabelas auxiliares'!$B$240,T24&lt;&gt;'Tabelas auxiliares'!$C$239,T24&lt;&gt;'Tabelas auxiliares'!$C$240,T24&lt;&gt;'Tabelas auxiliares'!$D$239),"FOLHA DE PESSOAL",IF(X24='Tabelas auxiliares'!$A$240,"CUSTEIO",IF(X24='Tabelas auxiliares'!$A$239,"INVESTIMENTO","ERRO - VERIFICAR"))))</f>
        <v>CUSTEIO</v>
      </c>
      <c r="Z24" s="46">
        <f t="shared" si="1"/>
        <v>6600</v>
      </c>
      <c r="AA24" s="26">
        <v>3300</v>
      </c>
      <c r="AB24" s="26">
        <v>3300</v>
      </c>
      <c r="AD24" s="54"/>
      <c r="AE24" s="54"/>
      <c r="AF24" s="54"/>
      <c r="AG24" s="54"/>
      <c r="AH24" s="54"/>
      <c r="AI24" s="54"/>
      <c r="AJ24" s="54"/>
      <c r="AK24" s="54"/>
      <c r="AL24" s="54"/>
      <c r="AM24" s="54"/>
      <c r="AN24" s="54"/>
      <c r="AO24" s="54"/>
    </row>
    <row r="25" spans="1:41" x14ac:dyDescent="0.25">
      <c r="A25" t="s">
        <v>793</v>
      </c>
      <c r="B25" t="s">
        <v>258</v>
      </c>
      <c r="C25" t="s">
        <v>909</v>
      </c>
      <c r="D25" t="s">
        <v>66</v>
      </c>
      <c r="E25" t="s">
        <v>105</v>
      </c>
      <c r="F25" s="33" t="str">
        <f>IFERROR(VLOOKUP(D25,'Tabelas auxiliares'!$A$3:$B$61,2,FALSE),"")</f>
        <v>PROPG - PRÓ-REITORIA DE PÓS-GRADUAÇÃO</v>
      </c>
      <c r="G25" s="33" t="str">
        <f>IFERROR(VLOOKUP($B25,'Tabelas auxiliares'!$A$65:$C$102,2,FALSE),"")</f>
        <v>ASSISTÊNCIA - PÓS-GRADUAÇÃO</v>
      </c>
      <c r="H25" s="33" t="str">
        <f>IFERROR(VLOOKUP($B25,'Tabelas auxiliares'!$A$65:$C$102,3,FALSE),"")</f>
        <v>BOLSAS DE MESTRADO E DOUTORADO / PARTICIPACAO EM EVENTO CIENTIFICO / IMPRESSAO E POSTAGEM DE DISSERTACOES DE MESTRADO / IMPRESSAO E POSTAGEM DE TESES DE DOUTORADO</v>
      </c>
      <c r="I25" t="s">
        <v>887</v>
      </c>
      <c r="J25" t="s">
        <v>992</v>
      </c>
      <c r="K25" t="s">
        <v>993</v>
      </c>
      <c r="L25" t="s">
        <v>994</v>
      </c>
      <c r="M25" t="s">
        <v>153</v>
      </c>
      <c r="N25" t="s">
        <v>154</v>
      </c>
      <c r="O25" t="s">
        <v>155</v>
      </c>
      <c r="P25" t="s">
        <v>188</v>
      </c>
      <c r="Q25" t="s">
        <v>156</v>
      </c>
      <c r="R25" t="s">
        <v>153</v>
      </c>
      <c r="S25" t="s">
        <v>107</v>
      </c>
      <c r="T25" t="s">
        <v>152</v>
      </c>
      <c r="U25" t="s">
        <v>803</v>
      </c>
      <c r="V25" t="s">
        <v>921</v>
      </c>
      <c r="W25" t="s">
        <v>922</v>
      </c>
      <c r="X25" s="33" t="str">
        <f t="shared" si="0"/>
        <v>3</v>
      </c>
      <c r="Y25" s="33" t="str">
        <f>IF(T25="","",IF(AND(T25&lt;&gt;'Tabelas auxiliares'!$B$239,T25&lt;&gt;'Tabelas auxiliares'!$B$240,T25&lt;&gt;'Tabelas auxiliares'!$C$239,T25&lt;&gt;'Tabelas auxiliares'!$C$240,T25&lt;&gt;'Tabelas auxiliares'!$D$239),"FOLHA DE PESSOAL",IF(X25='Tabelas auxiliares'!$A$240,"CUSTEIO",IF(X25='Tabelas auxiliares'!$A$239,"INVESTIMENTO","ERRO - VERIFICAR"))))</f>
        <v>CUSTEIO</v>
      </c>
      <c r="Z25" s="46">
        <f t="shared" si="1"/>
        <v>42000</v>
      </c>
      <c r="AB25" s="26">
        <v>4200</v>
      </c>
      <c r="AC25" s="26">
        <v>37800</v>
      </c>
      <c r="AD25" s="54"/>
      <c r="AE25" s="54"/>
      <c r="AF25" s="54"/>
      <c r="AG25" s="54"/>
      <c r="AH25" s="54"/>
      <c r="AI25" s="54"/>
      <c r="AJ25" s="54"/>
      <c r="AK25" s="54"/>
      <c r="AL25" s="54"/>
      <c r="AM25" s="54"/>
      <c r="AN25" s="54"/>
      <c r="AO25" s="54"/>
    </row>
    <row r="26" spans="1:41" x14ac:dyDescent="0.25">
      <c r="A26" t="s">
        <v>793</v>
      </c>
      <c r="B26" t="s">
        <v>258</v>
      </c>
      <c r="C26" t="s">
        <v>909</v>
      </c>
      <c r="D26" t="s">
        <v>66</v>
      </c>
      <c r="E26" t="s">
        <v>105</v>
      </c>
      <c r="F26" s="33" t="str">
        <f>IFERROR(VLOOKUP(D26,'Tabelas auxiliares'!$A$3:$B$61,2,FALSE),"")</f>
        <v>PROPG - PRÓ-REITORIA DE PÓS-GRADUAÇÃO</v>
      </c>
      <c r="G26" s="33" t="str">
        <f>IFERROR(VLOOKUP($B26,'Tabelas auxiliares'!$A$65:$C$102,2,FALSE),"")</f>
        <v>ASSISTÊNCIA - PÓS-GRADUAÇÃO</v>
      </c>
      <c r="H26" s="33" t="str">
        <f>IFERROR(VLOOKUP($B26,'Tabelas auxiliares'!$A$65:$C$102,3,FALSE),"")</f>
        <v>BOLSAS DE MESTRADO E DOUTORADO / PARTICIPACAO EM EVENTO CIENTIFICO / IMPRESSAO E POSTAGEM DE DISSERTACOES DE MESTRADO / IMPRESSAO E POSTAGEM DE TESES DE DOUTORADO</v>
      </c>
      <c r="I26" t="s">
        <v>887</v>
      </c>
      <c r="J26" t="s">
        <v>992</v>
      </c>
      <c r="K26" t="s">
        <v>995</v>
      </c>
      <c r="L26" t="s">
        <v>994</v>
      </c>
      <c r="M26" t="s">
        <v>153</v>
      </c>
      <c r="N26" t="s">
        <v>157</v>
      </c>
      <c r="O26" t="s">
        <v>918</v>
      </c>
      <c r="P26" t="s">
        <v>919</v>
      </c>
      <c r="Q26" t="s">
        <v>156</v>
      </c>
      <c r="R26" t="s">
        <v>153</v>
      </c>
      <c r="S26" t="s">
        <v>107</v>
      </c>
      <c r="T26" t="s">
        <v>152</v>
      </c>
      <c r="U26" t="s">
        <v>920</v>
      </c>
      <c r="V26" t="s">
        <v>921</v>
      </c>
      <c r="W26" t="s">
        <v>922</v>
      </c>
      <c r="X26" s="33" t="str">
        <f t="shared" si="0"/>
        <v>3</v>
      </c>
      <c r="Y26" s="33" t="str">
        <f>IF(T26="","",IF(AND(T26&lt;&gt;'Tabelas auxiliares'!$B$239,T26&lt;&gt;'Tabelas auxiliares'!$B$240,T26&lt;&gt;'Tabelas auxiliares'!$C$239,T26&lt;&gt;'Tabelas auxiliares'!$C$240,T26&lt;&gt;'Tabelas auxiliares'!$D$239),"FOLHA DE PESSOAL",IF(X26='Tabelas auxiliares'!$A$240,"CUSTEIO",IF(X26='Tabelas auxiliares'!$A$239,"INVESTIMENTO","ERRO - VERIFICAR"))))</f>
        <v>CUSTEIO</v>
      </c>
      <c r="Z26" s="46">
        <f t="shared" si="1"/>
        <v>489300</v>
      </c>
      <c r="AA26" s="26">
        <v>333900</v>
      </c>
      <c r="AB26" s="26">
        <v>155400</v>
      </c>
      <c r="AD26" s="54"/>
      <c r="AE26" s="54"/>
      <c r="AF26" s="54"/>
      <c r="AG26" s="54"/>
      <c r="AH26" s="54"/>
      <c r="AI26" s="54"/>
      <c r="AJ26" s="54"/>
      <c r="AK26" s="54"/>
      <c r="AL26" s="54"/>
      <c r="AM26" s="54"/>
      <c r="AN26" s="54"/>
      <c r="AO26" s="54"/>
    </row>
    <row r="27" spans="1:41" x14ac:dyDescent="0.25">
      <c r="A27" t="s">
        <v>793</v>
      </c>
      <c r="B27" t="s">
        <v>258</v>
      </c>
      <c r="C27" t="s">
        <v>910</v>
      </c>
      <c r="D27" t="s">
        <v>66</v>
      </c>
      <c r="E27" t="s">
        <v>105</v>
      </c>
      <c r="F27" s="33" t="str">
        <f>IFERROR(VLOOKUP(D27,'Tabelas auxiliares'!$A$3:$B$61,2,FALSE),"")</f>
        <v>PROPG - PRÓ-REITORIA DE PÓS-GRADUAÇÃO</v>
      </c>
      <c r="G27" s="33" t="str">
        <f>IFERROR(VLOOKUP($B27,'Tabelas auxiliares'!$A$65:$C$102,2,FALSE),"")</f>
        <v>ASSISTÊNCIA - PÓS-GRADUAÇÃO</v>
      </c>
      <c r="H27" s="33" t="str">
        <f>IFERROR(VLOOKUP($B27,'Tabelas auxiliares'!$A$65:$C$102,3,FALSE),"")</f>
        <v>BOLSAS DE MESTRADO E DOUTORADO / PARTICIPACAO EM EVENTO CIENTIFICO / IMPRESSAO E POSTAGEM DE DISSERTACOES DE MESTRADO / IMPRESSAO E POSTAGEM DE TESES DE DOUTORADO</v>
      </c>
      <c r="I27" t="s">
        <v>887</v>
      </c>
      <c r="J27" t="s">
        <v>992</v>
      </c>
      <c r="K27" t="s">
        <v>996</v>
      </c>
      <c r="L27" t="s">
        <v>994</v>
      </c>
      <c r="M27" t="s">
        <v>153</v>
      </c>
      <c r="N27" t="s">
        <v>154</v>
      </c>
      <c r="O27" t="s">
        <v>155</v>
      </c>
      <c r="P27" t="s">
        <v>188</v>
      </c>
      <c r="Q27" t="s">
        <v>156</v>
      </c>
      <c r="R27" t="s">
        <v>153</v>
      </c>
      <c r="S27" t="s">
        <v>107</v>
      </c>
      <c r="T27" t="s">
        <v>152</v>
      </c>
      <c r="U27" t="s">
        <v>803</v>
      </c>
      <c r="V27" t="s">
        <v>921</v>
      </c>
      <c r="W27" t="s">
        <v>922</v>
      </c>
      <c r="X27" s="33" t="str">
        <f t="shared" si="0"/>
        <v>3</v>
      </c>
      <c r="Y27" s="33" t="str">
        <f>IF(T27="","",IF(AND(T27&lt;&gt;'Tabelas auxiliares'!$B$239,T27&lt;&gt;'Tabelas auxiliares'!$B$240,T27&lt;&gt;'Tabelas auxiliares'!$C$239,T27&lt;&gt;'Tabelas auxiliares'!$C$240,T27&lt;&gt;'Tabelas auxiliares'!$D$239),"FOLHA DE PESSOAL",IF(X27='Tabelas auxiliares'!$A$240,"CUSTEIO",IF(X27='Tabelas auxiliares'!$A$239,"INVESTIMENTO","ERRO - VERIFICAR"))))</f>
        <v>CUSTEIO</v>
      </c>
      <c r="Z27" s="46">
        <f t="shared" si="1"/>
        <v>458800</v>
      </c>
      <c r="AA27" s="26">
        <v>362700</v>
      </c>
      <c r="AB27" s="26">
        <v>96100</v>
      </c>
      <c r="AD27" s="54"/>
      <c r="AE27" s="54"/>
      <c r="AF27" s="54"/>
      <c r="AG27" s="54"/>
      <c r="AH27" s="54"/>
      <c r="AI27" s="54"/>
      <c r="AJ27" s="54"/>
      <c r="AK27" s="54"/>
      <c r="AL27" s="54"/>
      <c r="AM27" s="54"/>
      <c r="AN27" s="54"/>
      <c r="AO27" s="54"/>
    </row>
    <row r="28" spans="1:41" x14ac:dyDescent="0.25">
      <c r="A28" t="s">
        <v>793</v>
      </c>
      <c r="B28" t="s">
        <v>261</v>
      </c>
      <c r="C28" t="s">
        <v>911</v>
      </c>
      <c r="D28" t="s">
        <v>64</v>
      </c>
      <c r="E28" t="s">
        <v>105</v>
      </c>
      <c r="F28" s="33" t="str">
        <f>IFERROR(VLOOKUP(D28,'Tabelas auxiliares'!$A$3:$B$61,2,FALSE),"")</f>
        <v>ARI - ASSESSORIA DE RELAÇÕES INTERNACIONAIS</v>
      </c>
      <c r="G28" s="33" t="str">
        <f>IFERROR(VLOOKUP($B28,'Tabelas auxiliares'!$A$65:$C$102,2,FALSE),"")</f>
        <v>AUXÍLIO DISCENTES</v>
      </c>
      <c r="H28" s="33" t="str">
        <f>IFERROR(VLOOKUP($B28,'Tabelas auxiliares'!$A$65:$C$102,3,FALSE),"")</f>
        <v>AUXÍLIO DISCENTES</v>
      </c>
      <c r="I28" t="s">
        <v>997</v>
      </c>
      <c r="J28" t="s">
        <v>998</v>
      </c>
      <c r="K28" t="s">
        <v>999</v>
      </c>
      <c r="L28" t="s">
        <v>1000</v>
      </c>
      <c r="M28" t="s">
        <v>1001</v>
      </c>
      <c r="N28" t="s">
        <v>154</v>
      </c>
      <c r="O28" t="s">
        <v>155</v>
      </c>
      <c r="P28" t="s">
        <v>188</v>
      </c>
      <c r="Q28" t="s">
        <v>156</v>
      </c>
      <c r="R28" t="s">
        <v>153</v>
      </c>
      <c r="S28" t="s">
        <v>107</v>
      </c>
      <c r="T28" t="s">
        <v>152</v>
      </c>
      <c r="U28" t="s">
        <v>803</v>
      </c>
      <c r="V28" t="s">
        <v>982</v>
      </c>
      <c r="W28" t="s">
        <v>983</v>
      </c>
      <c r="X28" s="33" t="str">
        <f t="shared" si="0"/>
        <v>3</v>
      </c>
      <c r="Y28" s="33" t="str">
        <f>IF(T28="","",IF(AND(T28&lt;&gt;'Tabelas auxiliares'!$B$239,T28&lt;&gt;'Tabelas auxiliares'!$B$240,T28&lt;&gt;'Tabelas auxiliares'!$C$239,T28&lt;&gt;'Tabelas auxiliares'!$C$240,T28&lt;&gt;'Tabelas auxiliares'!$D$239),"FOLHA DE PESSOAL",IF(X28='Tabelas auxiliares'!$A$240,"CUSTEIO",IF(X28='Tabelas auxiliares'!$A$239,"INVESTIMENTO","ERRO - VERIFICAR"))))</f>
        <v>CUSTEIO</v>
      </c>
      <c r="Z28" s="46">
        <f t="shared" si="1"/>
        <v>4500</v>
      </c>
      <c r="AA28" s="26">
        <v>4500</v>
      </c>
      <c r="AD28" s="54"/>
      <c r="AE28" s="54"/>
      <c r="AF28" s="54"/>
      <c r="AG28" s="54"/>
      <c r="AH28" s="54"/>
      <c r="AI28" s="54"/>
      <c r="AJ28" s="54"/>
      <c r="AK28" s="54"/>
      <c r="AL28" s="54"/>
      <c r="AM28" s="54"/>
      <c r="AN28" s="54"/>
      <c r="AO28" s="54"/>
    </row>
    <row r="29" spans="1:41" x14ac:dyDescent="0.25">
      <c r="A29" t="s">
        <v>793</v>
      </c>
      <c r="B29" t="s">
        <v>279</v>
      </c>
      <c r="C29" t="s">
        <v>795</v>
      </c>
      <c r="D29" t="s">
        <v>76</v>
      </c>
      <c r="E29" t="s">
        <v>105</v>
      </c>
      <c r="F29" s="33" t="str">
        <f>IFERROR(VLOOKUP(D29,'Tabelas auxiliares'!$A$3:$B$61,2,FALSE),"")</f>
        <v>NETEL - NÚCLEO EDUCACIONAL DE TECNOLOGIAS E LÍNGUAS</v>
      </c>
      <c r="G29" s="33" t="str">
        <f>IFERROR(VLOOKUP($B29,'Tabelas auxiliares'!$A$65:$C$102,2,FALSE),"")</f>
        <v>INTERNACIONALIZAÇÃO</v>
      </c>
      <c r="H29" s="33" t="str">
        <f>IFERROR(VLOOKUP($B29,'Tabelas auxiliares'!$A$65:$C$102,3,FALSE),"")</f>
        <v>DIARIAS INTERNACIONAIS / PASSAGENS AEREAS INTERNACIONAIS / AUXILIO PARA EVENTOS INTERNACIONAIS / INSCRICAO PARA  EVENTOS INTERNACIONAIS / ANUIDADES ARI / ENCARGO DE CURSOS E CONCURSOS ARI / CURSOS DE LINGUAS NETEL/BOLSA DE MOBILIDADE DE ESTUDANTES ESTRANGEIROS</v>
      </c>
      <c r="I29" t="s">
        <v>1002</v>
      </c>
      <c r="J29" t="s">
        <v>1003</v>
      </c>
      <c r="K29" t="s">
        <v>1004</v>
      </c>
      <c r="L29" t="s">
        <v>1005</v>
      </c>
      <c r="M29" t="s">
        <v>153</v>
      </c>
      <c r="N29" t="s">
        <v>154</v>
      </c>
      <c r="O29" t="s">
        <v>155</v>
      </c>
      <c r="P29" t="s">
        <v>188</v>
      </c>
      <c r="Q29" t="s">
        <v>156</v>
      </c>
      <c r="R29" t="s">
        <v>153</v>
      </c>
      <c r="S29" t="s">
        <v>107</v>
      </c>
      <c r="T29" t="s">
        <v>152</v>
      </c>
      <c r="U29" t="s">
        <v>803</v>
      </c>
      <c r="V29" t="s">
        <v>921</v>
      </c>
      <c r="W29" t="s">
        <v>922</v>
      </c>
      <c r="X29" s="33" t="str">
        <f t="shared" si="0"/>
        <v>3</v>
      </c>
      <c r="Y29" s="33" t="str">
        <f>IF(T29="","",IF(AND(T29&lt;&gt;'Tabelas auxiliares'!$B$239,T29&lt;&gt;'Tabelas auxiliares'!$B$240,T29&lt;&gt;'Tabelas auxiliares'!$C$239,T29&lt;&gt;'Tabelas auxiliares'!$C$240,T29&lt;&gt;'Tabelas auxiliares'!$D$239),"FOLHA DE PESSOAL",IF(X29='Tabelas auxiliares'!$A$240,"CUSTEIO",IF(X29='Tabelas auxiliares'!$A$239,"INVESTIMENTO","ERRO - VERIFICAR"))))</f>
        <v>CUSTEIO</v>
      </c>
      <c r="Z29" s="46">
        <f t="shared" si="1"/>
        <v>92400</v>
      </c>
      <c r="AA29" s="26">
        <v>83300</v>
      </c>
      <c r="AB29" s="26">
        <v>6300</v>
      </c>
      <c r="AC29" s="26">
        <v>2800</v>
      </c>
      <c r="AD29" s="54"/>
      <c r="AE29" s="54"/>
      <c r="AF29" s="54"/>
      <c r="AG29" s="54"/>
      <c r="AH29" s="54"/>
      <c r="AI29" s="54"/>
      <c r="AJ29" s="54"/>
      <c r="AK29" s="54"/>
      <c r="AL29" s="54"/>
      <c r="AM29" s="54"/>
      <c r="AN29" s="54"/>
      <c r="AO29" s="54"/>
    </row>
    <row r="30" spans="1:41" x14ac:dyDescent="0.25">
      <c r="A30" t="s">
        <v>459</v>
      </c>
      <c r="B30" t="s">
        <v>250</v>
      </c>
      <c r="C30" t="s">
        <v>460</v>
      </c>
      <c r="D30" t="s">
        <v>10</v>
      </c>
      <c r="E30" t="s">
        <v>105</v>
      </c>
      <c r="F30" s="33" t="str">
        <f>IFERROR(VLOOKUP(D30,'Tabelas auxiliares'!$A$3:$B$61,2,FALSE),"")</f>
        <v>GABINETE REITORIA</v>
      </c>
      <c r="G30" s="33" t="str">
        <f>IFERROR(VLOOKUP($B30,'Tabelas auxiliares'!$A$65:$C$102,2,FALSE),"")</f>
        <v>ADMINISTRAÇÃO GERAL</v>
      </c>
      <c r="H30" s="33" t="str">
        <f>IFERROR(VLOOKUP($B30,'Tabelas auxiliares'!$A$65:$C$102,3,FALSE),"")</f>
        <v>SUPRIMENTOS DE FUNDOS / PUBLICAÇÕES LEGAIS / ANUIDADES /ANOTAÇÃO DE RESPONSABILIDADE TÉCNICA/PROPRIEDADE INTELECTUAL  / CORREIOS / EXAMES PERIODICOS / AGENCIAMENTO DE TRANSPORTE INTERNACIONAL DE CARGAS/ DESEMBARAÇO ADUANEIRO / LAUDOS INSALUBRIDADE / CONSULTORIA</v>
      </c>
      <c r="I30" t="s">
        <v>808</v>
      </c>
      <c r="J30" t="s">
        <v>1006</v>
      </c>
      <c r="K30" t="s">
        <v>1007</v>
      </c>
      <c r="L30" t="s">
        <v>1008</v>
      </c>
      <c r="M30" t="s">
        <v>1009</v>
      </c>
      <c r="N30" t="s">
        <v>1010</v>
      </c>
      <c r="O30" t="s">
        <v>1011</v>
      </c>
      <c r="P30" t="s">
        <v>1012</v>
      </c>
      <c r="Q30" t="s">
        <v>156</v>
      </c>
      <c r="R30" t="s">
        <v>153</v>
      </c>
      <c r="S30" t="s">
        <v>107</v>
      </c>
      <c r="T30" t="s">
        <v>152</v>
      </c>
      <c r="U30" t="s">
        <v>1013</v>
      </c>
      <c r="V30" t="s">
        <v>1014</v>
      </c>
      <c r="W30" t="s">
        <v>1015</v>
      </c>
      <c r="X30" s="33" t="str">
        <f t="shared" si="0"/>
        <v>3</v>
      </c>
      <c r="Y30" s="33" t="str">
        <f>IF(T30="","",IF(AND(T30&lt;&gt;'Tabelas auxiliares'!$B$239,T30&lt;&gt;'Tabelas auxiliares'!$B$240,T30&lt;&gt;'Tabelas auxiliares'!$C$239,T30&lt;&gt;'Tabelas auxiliares'!$C$240,T30&lt;&gt;'Tabelas auxiliares'!$D$239),"FOLHA DE PESSOAL",IF(X30='Tabelas auxiliares'!$A$240,"CUSTEIO",IF(X30='Tabelas auxiliares'!$A$239,"INVESTIMENTO","ERRO - VERIFICAR"))))</f>
        <v>CUSTEIO</v>
      </c>
      <c r="Z30" s="46">
        <f t="shared" si="1"/>
        <v>17604.36</v>
      </c>
      <c r="AA30" s="26">
        <v>17604.36</v>
      </c>
      <c r="AD30" s="54"/>
      <c r="AE30" s="54"/>
      <c r="AF30" s="54"/>
      <c r="AG30" s="54"/>
      <c r="AH30" s="54"/>
      <c r="AI30" s="54"/>
      <c r="AJ30" s="54"/>
      <c r="AK30" s="54"/>
      <c r="AL30" s="54"/>
      <c r="AM30" s="54"/>
      <c r="AN30" s="54"/>
      <c r="AO30" s="54"/>
    </row>
    <row r="31" spans="1:41" x14ac:dyDescent="0.25">
      <c r="A31" t="s">
        <v>459</v>
      </c>
      <c r="B31" t="s">
        <v>250</v>
      </c>
      <c r="C31" t="s">
        <v>460</v>
      </c>
      <c r="D31" t="s">
        <v>46</v>
      </c>
      <c r="E31" t="s">
        <v>105</v>
      </c>
      <c r="F31" s="33" t="str">
        <f>IFERROR(VLOOKUP(D31,'Tabelas auxiliares'!$A$3:$B$61,2,FALSE),"")</f>
        <v>PROGRAD - PRÓ-REITORIA DE GRADUAÇÃO</v>
      </c>
      <c r="G31" s="33" t="str">
        <f>IFERROR(VLOOKUP($B31,'Tabelas auxiliares'!$A$65:$C$102,2,FALSE),"")</f>
        <v>ADMINISTRAÇÃO GERAL</v>
      </c>
      <c r="H31" s="33" t="str">
        <f>IFERROR(VLOOKUP($B31,'Tabelas auxiliares'!$A$65:$C$102,3,FALSE),"")</f>
        <v>SUPRIMENTOS DE FUNDOS / PUBLICAÇÕES LEGAIS / ANUIDADES /ANOTAÇÃO DE RESPONSABILIDADE TÉCNICA/PROPRIEDADE INTELECTUAL  / CORREIOS / EXAMES PERIODICOS / AGENCIAMENTO DE TRANSPORTE INTERNACIONAL DE CARGAS/ DESEMBARAÇO ADUANEIRO / LAUDOS INSALUBRIDADE / CONSULTORIA</v>
      </c>
      <c r="I31" t="s">
        <v>1016</v>
      </c>
      <c r="J31" t="s">
        <v>1017</v>
      </c>
      <c r="K31" t="s">
        <v>1018</v>
      </c>
      <c r="L31" t="s">
        <v>1019</v>
      </c>
      <c r="M31" t="s">
        <v>1020</v>
      </c>
      <c r="N31" t="s">
        <v>154</v>
      </c>
      <c r="O31" t="s">
        <v>155</v>
      </c>
      <c r="P31" t="s">
        <v>188</v>
      </c>
      <c r="Q31" t="s">
        <v>156</v>
      </c>
      <c r="R31" t="s">
        <v>153</v>
      </c>
      <c r="S31" t="s">
        <v>107</v>
      </c>
      <c r="T31" t="s">
        <v>152</v>
      </c>
      <c r="U31" t="s">
        <v>803</v>
      </c>
      <c r="V31" t="s">
        <v>1021</v>
      </c>
      <c r="W31" t="s">
        <v>1022</v>
      </c>
      <c r="X31" s="33" t="str">
        <f t="shared" si="0"/>
        <v>3</v>
      </c>
      <c r="Y31" s="33" t="str">
        <f>IF(T31="","",IF(AND(T31&lt;&gt;'Tabelas auxiliares'!$B$239,T31&lt;&gt;'Tabelas auxiliares'!$B$240,T31&lt;&gt;'Tabelas auxiliares'!$C$239,T31&lt;&gt;'Tabelas auxiliares'!$C$240,T31&lt;&gt;'Tabelas auxiliares'!$D$239),"FOLHA DE PESSOAL",IF(X31='Tabelas auxiliares'!$A$240,"CUSTEIO",IF(X31='Tabelas auxiliares'!$A$239,"INVESTIMENTO","ERRO - VERIFICAR"))))</f>
        <v>CUSTEIO</v>
      </c>
      <c r="Z31" s="46">
        <f t="shared" si="1"/>
        <v>1000</v>
      </c>
      <c r="AC31" s="26">
        <v>1000</v>
      </c>
      <c r="AD31" s="54"/>
      <c r="AE31" s="54"/>
      <c r="AF31" s="54"/>
      <c r="AG31" s="54"/>
      <c r="AH31" s="54"/>
      <c r="AI31" s="54"/>
      <c r="AJ31" s="54"/>
      <c r="AK31" s="54"/>
      <c r="AL31" s="54"/>
      <c r="AM31" s="54"/>
      <c r="AN31" s="54"/>
      <c r="AO31" s="54"/>
    </row>
    <row r="32" spans="1:41" x14ac:dyDescent="0.25">
      <c r="A32" t="s">
        <v>459</v>
      </c>
      <c r="B32" t="s">
        <v>250</v>
      </c>
      <c r="C32" t="s">
        <v>460</v>
      </c>
      <c r="D32" t="s">
        <v>46</v>
      </c>
      <c r="E32" t="s">
        <v>105</v>
      </c>
      <c r="F32" s="33" t="str">
        <f>IFERROR(VLOOKUP(D32,'Tabelas auxiliares'!$A$3:$B$61,2,FALSE),"")</f>
        <v>PROGRAD - PRÓ-REITORIA DE GRADUAÇÃO</v>
      </c>
      <c r="G32" s="33" t="str">
        <f>IFERROR(VLOOKUP($B32,'Tabelas auxiliares'!$A$65:$C$102,2,FALSE),"")</f>
        <v>ADMINISTRAÇÃO GERAL</v>
      </c>
      <c r="H32" s="33" t="str">
        <f>IFERROR(VLOOKUP($B32,'Tabelas auxiliares'!$A$65:$C$102,3,FALSE),"")</f>
        <v>SUPRIMENTOS DE FUNDOS / PUBLICAÇÕES LEGAIS / ANUIDADES /ANOTAÇÃO DE RESPONSABILIDADE TÉCNICA/PROPRIEDADE INTELECTUAL  / CORREIOS / EXAMES PERIODICOS / AGENCIAMENTO DE TRANSPORTE INTERNACIONAL DE CARGAS/ DESEMBARAÇO ADUANEIRO / LAUDOS INSALUBRIDADE / CONSULTORIA</v>
      </c>
      <c r="I32" t="s">
        <v>988</v>
      </c>
      <c r="J32" t="s">
        <v>1017</v>
      </c>
      <c r="K32" t="s">
        <v>1023</v>
      </c>
      <c r="L32" t="s">
        <v>1019</v>
      </c>
      <c r="M32" t="s">
        <v>1020</v>
      </c>
      <c r="N32" t="s">
        <v>154</v>
      </c>
      <c r="O32" t="s">
        <v>155</v>
      </c>
      <c r="P32" t="s">
        <v>188</v>
      </c>
      <c r="Q32" t="s">
        <v>156</v>
      </c>
      <c r="R32" t="s">
        <v>153</v>
      </c>
      <c r="S32" t="s">
        <v>107</v>
      </c>
      <c r="T32" t="s">
        <v>152</v>
      </c>
      <c r="U32" t="s">
        <v>803</v>
      </c>
      <c r="V32" t="s">
        <v>1021</v>
      </c>
      <c r="W32" t="s">
        <v>1022</v>
      </c>
      <c r="X32" s="33" t="str">
        <f t="shared" si="0"/>
        <v>3</v>
      </c>
      <c r="Y32" s="33" t="str">
        <f>IF(T32="","",IF(AND(T32&lt;&gt;'Tabelas auxiliares'!$B$239,T32&lt;&gt;'Tabelas auxiliares'!$B$240,T32&lt;&gt;'Tabelas auxiliares'!$C$239,T32&lt;&gt;'Tabelas auxiliares'!$C$240,T32&lt;&gt;'Tabelas auxiliares'!$D$239),"FOLHA DE PESSOAL",IF(X32='Tabelas auxiliares'!$A$240,"CUSTEIO",IF(X32='Tabelas auxiliares'!$A$239,"INVESTIMENTO","ERRO - VERIFICAR"))))</f>
        <v>CUSTEIO</v>
      </c>
      <c r="Z32" s="46">
        <f t="shared" si="1"/>
        <v>2000</v>
      </c>
      <c r="AC32" s="26">
        <v>2000</v>
      </c>
      <c r="AD32" s="54"/>
      <c r="AE32" s="54"/>
      <c r="AF32" s="54"/>
      <c r="AG32" s="54"/>
      <c r="AH32" s="54"/>
      <c r="AI32" s="54"/>
      <c r="AJ32" s="54"/>
      <c r="AK32" s="54"/>
      <c r="AL32" s="54"/>
      <c r="AM32" s="54"/>
      <c r="AN32" s="54"/>
      <c r="AO32" s="54"/>
    </row>
    <row r="33" spans="1:41" x14ac:dyDescent="0.25">
      <c r="A33" t="s">
        <v>459</v>
      </c>
      <c r="B33" t="s">
        <v>250</v>
      </c>
      <c r="C33" t="s">
        <v>460</v>
      </c>
      <c r="D33" t="s">
        <v>50</v>
      </c>
      <c r="E33" t="s">
        <v>105</v>
      </c>
      <c r="F33" s="33" t="str">
        <f>IFERROR(VLOOKUP(D33,'Tabelas auxiliares'!$A$3:$B$61,2,FALSE),"")</f>
        <v>EDITORA DA UFABC</v>
      </c>
      <c r="G33" s="33" t="str">
        <f>IFERROR(VLOOKUP($B33,'Tabelas auxiliares'!$A$65:$C$102,2,FALSE),"")</f>
        <v>ADMINISTRAÇÃO GERAL</v>
      </c>
      <c r="H33" s="33" t="str">
        <f>IFERROR(VLOOKUP($B33,'Tabelas auxiliares'!$A$65:$C$102,3,FALSE),"")</f>
        <v>SUPRIMENTOS DE FUNDOS / PUBLICAÇÕES LEGAIS / ANUIDADES /ANOTAÇÃO DE RESPONSABILIDADE TÉCNICA/PROPRIEDADE INTELECTUAL  / CORREIOS / EXAMES PERIODICOS / AGENCIAMENTO DE TRANSPORTE INTERNACIONAL DE CARGAS/ DESEMBARAÇO ADUANEIRO / LAUDOS INSALUBRIDADE / CONSULTORIA</v>
      </c>
      <c r="I33" t="s">
        <v>822</v>
      </c>
      <c r="J33" t="s">
        <v>1024</v>
      </c>
      <c r="K33" t="s">
        <v>1025</v>
      </c>
      <c r="L33" t="s">
        <v>1026</v>
      </c>
      <c r="M33" t="s">
        <v>1027</v>
      </c>
      <c r="N33" t="s">
        <v>1010</v>
      </c>
      <c r="O33" t="s">
        <v>1028</v>
      </c>
      <c r="P33" t="s">
        <v>1029</v>
      </c>
      <c r="Q33" t="s">
        <v>156</v>
      </c>
      <c r="R33" t="s">
        <v>153</v>
      </c>
      <c r="S33" t="s">
        <v>107</v>
      </c>
      <c r="T33" t="s">
        <v>152</v>
      </c>
      <c r="U33" t="s">
        <v>1030</v>
      </c>
      <c r="V33" t="s">
        <v>1014</v>
      </c>
      <c r="W33" t="s">
        <v>1015</v>
      </c>
      <c r="X33" s="33" t="str">
        <f t="shared" si="0"/>
        <v>3</v>
      </c>
      <c r="Y33" s="33" t="str">
        <f>IF(T33="","",IF(AND(T33&lt;&gt;'Tabelas auxiliares'!$B$239,T33&lt;&gt;'Tabelas auxiliares'!$B$240,T33&lt;&gt;'Tabelas auxiliares'!$C$239,T33&lt;&gt;'Tabelas auxiliares'!$C$240,T33&lt;&gt;'Tabelas auxiliares'!$D$239),"FOLHA DE PESSOAL",IF(X33='Tabelas auxiliares'!$A$240,"CUSTEIO",IF(X33='Tabelas auxiliares'!$A$239,"INVESTIMENTO","ERRO - VERIFICAR"))))</f>
        <v>CUSTEIO</v>
      </c>
      <c r="Z33" s="46">
        <f t="shared" si="1"/>
        <v>2905</v>
      </c>
      <c r="AB33" s="26">
        <v>2905</v>
      </c>
      <c r="AD33" s="54"/>
      <c r="AE33" s="54"/>
      <c r="AF33" s="54"/>
      <c r="AG33" s="54"/>
      <c r="AH33" s="54"/>
      <c r="AI33" s="54"/>
      <c r="AJ33" s="54"/>
      <c r="AK33" s="54"/>
      <c r="AL33" s="54"/>
      <c r="AM33" s="54"/>
      <c r="AN33" s="54"/>
      <c r="AO33" s="54"/>
    </row>
    <row r="34" spans="1:41" x14ac:dyDescent="0.25">
      <c r="A34" t="s">
        <v>459</v>
      </c>
      <c r="B34" t="s">
        <v>250</v>
      </c>
      <c r="C34" t="s">
        <v>460</v>
      </c>
      <c r="D34" t="s">
        <v>56</v>
      </c>
      <c r="E34" t="s">
        <v>105</v>
      </c>
      <c r="F34" s="33" t="str">
        <f>IFERROR(VLOOKUP(D34,'Tabelas auxiliares'!$A$3:$B$61,2,FALSE),"")</f>
        <v>PROAD - PASSAGENS * D.U.C</v>
      </c>
      <c r="G34" s="33" t="str">
        <f>IFERROR(VLOOKUP($B34,'Tabelas auxiliares'!$A$65:$C$102,2,FALSE),"")</f>
        <v>ADMINISTRAÇÃO GERAL</v>
      </c>
      <c r="H34" s="33" t="str">
        <f>IFERROR(VLOOKUP($B34,'Tabelas auxiliares'!$A$65:$C$102,3,FALSE),"")</f>
        <v>SUPRIMENTOS DE FUNDOS / PUBLICAÇÕES LEGAIS / ANUIDADES /ANOTAÇÃO DE RESPONSABILIDADE TÉCNICA/PROPRIEDADE INTELECTUAL  / CORREIOS / EXAMES PERIODICOS / AGENCIAMENTO DE TRANSPORTE INTERNACIONAL DE CARGAS/ DESEMBARAÇO ADUANEIRO / LAUDOS INSALUBRIDADE / CONSULTORIA</v>
      </c>
      <c r="I34" t="s">
        <v>1031</v>
      </c>
      <c r="J34" t="s">
        <v>583</v>
      </c>
      <c r="K34" t="s">
        <v>1032</v>
      </c>
      <c r="L34" t="s">
        <v>224</v>
      </c>
      <c r="M34" t="s">
        <v>223</v>
      </c>
      <c r="N34" t="s">
        <v>154</v>
      </c>
      <c r="O34" t="s">
        <v>155</v>
      </c>
      <c r="P34" t="s">
        <v>188</v>
      </c>
      <c r="Q34" t="s">
        <v>156</v>
      </c>
      <c r="R34" t="s">
        <v>153</v>
      </c>
      <c r="S34" t="s">
        <v>107</v>
      </c>
      <c r="T34" t="s">
        <v>152</v>
      </c>
      <c r="U34" t="s">
        <v>803</v>
      </c>
      <c r="V34" t="s">
        <v>397</v>
      </c>
      <c r="W34" t="s">
        <v>378</v>
      </c>
      <c r="X34" s="33" t="str">
        <f t="shared" si="0"/>
        <v>3</v>
      </c>
      <c r="Y34" s="33" t="str">
        <f>IF(T34="","",IF(AND(T34&lt;&gt;'Tabelas auxiliares'!$B$239,T34&lt;&gt;'Tabelas auxiliares'!$B$240,T34&lt;&gt;'Tabelas auxiliares'!$C$239,T34&lt;&gt;'Tabelas auxiliares'!$C$240,T34&lt;&gt;'Tabelas auxiliares'!$D$239),"FOLHA DE PESSOAL",IF(X34='Tabelas auxiliares'!$A$240,"CUSTEIO",IF(X34='Tabelas auxiliares'!$A$239,"INVESTIMENTO","ERRO - VERIFICAR"))))</f>
        <v>CUSTEIO</v>
      </c>
      <c r="Z34" s="46">
        <f t="shared" si="1"/>
        <v>2000</v>
      </c>
      <c r="AA34" s="26">
        <v>2000</v>
      </c>
      <c r="AD34" s="54"/>
      <c r="AE34" s="54"/>
      <c r="AF34" s="54"/>
      <c r="AG34" s="54"/>
      <c r="AH34" s="54"/>
      <c r="AI34" s="54"/>
      <c r="AJ34" s="54"/>
      <c r="AK34" s="54"/>
      <c r="AL34" s="54"/>
      <c r="AM34" s="54"/>
      <c r="AN34" s="54"/>
      <c r="AO34" s="54"/>
    </row>
    <row r="35" spans="1:41" x14ac:dyDescent="0.25">
      <c r="A35" t="s">
        <v>459</v>
      </c>
      <c r="B35" t="s">
        <v>250</v>
      </c>
      <c r="C35" t="s">
        <v>460</v>
      </c>
      <c r="D35" t="s">
        <v>64</v>
      </c>
      <c r="E35" t="s">
        <v>105</v>
      </c>
      <c r="F35" s="33" t="str">
        <f>IFERROR(VLOOKUP(D35,'Tabelas auxiliares'!$A$3:$B$61,2,FALSE),"")</f>
        <v>ARI - ASSESSORIA DE RELAÇÕES INTERNACIONAIS</v>
      </c>
      <c r="G35" s="33" t="str">
        <f>IFERROR(VLOOKUP($B35,'Tabelas auxiliares'!$A$65:$C$102,2,FALSE),"")</f>
        <v>ADMINISTRAÇÃO GERAL</v>
      </c>
      <c r="H35" s="33" t="str">
        <f>IFERROR(VLOOKUP($B35,'Tabelas auxiliares'!$A$65:$C$102,3,FALSE),"")</f>
        <v>SUPRIMENTOS DE FUNDOS / PUBLICAÇÕES LEGAIS / ANUIDADES /ANOTAÇÃO DE RESPONSABILIDADE TÉCNICA/PROPRIEDADE INTELECTUAL  / CORREIOS / EXAMES PERIODICOS / AGENCIAMENTO DE TRANSPORTE INTERNACIONAL DE CARGAS/ DESEMBARAÇO ADUANEIRO / LAUDOS INSALUBRIDADE / CONSULTORIA</v>
      </c>
      <c r="I35" t="s">
        <v>895</v>
      </c>
      <c r="J35" t="s">
        <v>1033</v>
      </c>
      <c r="K35" t="s">
        <v>1034</v>
      </c>
      <c r="L35" t="s">
        <v>1019</v>
      </c>
      <c r="M35" t="s">
        <v>1035</v>
      </c>
      <c r="N35" t="s">
        <v>154</v>
      </c>
      <c r="O35" t="s">
        <v>155</v>
      </c>
      <c r="P35" t="s">
        <v>188</v>
      </c>
      <c r="Q35" t="s">
        <v>156</v>
      </c>
      <c r="R35" t="s">
        <v>153</v>
      </c>
      <c r="S35" t="s">
        <v>107</v>
      </c>
      <c r="T35" t="s">
        <v>152</v>
      </c>
      <c r="U35" t="s">
        <v>803</v>
      </c>
      <c r="V35" t="s">
        <v>1021</v>
      </c>
      <c r="W35" t="s">
        <v>1022</v>
      </c>
      <c r="X35" s="33" t="str">
        <f t="shared" si="0"/>
        <v>3</v>
      </c>
      <c r="Y35" s="33" t="str">
        <f>IF(T35="","",IF(AND(T35&lt;&gt;'Tabelas auxiliares'!$B$239,T35&lt;&gt;'Tabelas auxiliares'!$B$240,T35&lt;&gt;'Tabelas auxiliares'!$C$239,T35&lt;&gt;'Tabelas auxiliares'!$C$240,T35&lt;&gt;'Tabelas auxiliares'!$D$239),"FOLHA DE PESSOAL",IF(X35='Tabelas auxiliares'!$A$240,"CUSTEIO",IF(X35='Tabelas auxiliares'!$A$239,"INVESTIMENTO","ERRO - VERIFICAR"))))</f>
        <v>CUSTEIO</v>
      </c>
      <c r="Z35" s="46">
        <f t="shared" si="1"/>
        <v>1000</v>
      </c>
      <c r="AC35" s="26">
        <v>1000</v>
      </c>
      <c r="AD35" s="54"/>
      <c r="AE35" s="54"/>
      <c r="AF35" s="54"/>
      <c r="AG35" s="54"/>
      <c r="AH35" s="54"/>
      <c r="AI35" s="54"/>
      <c r="AJ35" s="54"/>
      <c r="AK35" s="54"/>
      <c r="AL35" s="54"/>
      <c r="AM35" s="54"/>
      <c r="AN35" s="54"/>
      <c r="AO35" s="54"/>
    </row>
    <row r="36" spans="1:41" x14ac:dyDescent="0.25">
      <c r="A36" t="s">
        <v>459</v>
      </c>
      <c r="B36" t="s">
        <v>250</v>
      </c>
      <c r="C36" t="s">
        <v>460</v>
      </c>
      <c r="D36" t="s">
        <v>77</v>
      </c>
      <c r="E36" t="s">
        <v>105</v>
      </c>
      <c r="F36" s="33" t="str">
        <f>IFERROR(VLOOKUP(D36,'Tabelas auxiliares'!$A$3:$B$61,2,FALSE),"")</f>
        <v>AGÊNCIA DE INOVAÇÃO</v>
      </c>
      <c r="G36" s="33" t="str">
        <f>IFERROR(VLOOKUP($B36,'Tabelas auxiliares'!$A$65:$C$102,2,FALSE),"")</f>
        <v>ADMINISTRAÇÃO GERAL</v>
      </c>
      <c r="H36" s="33" t="str">
        <f>IFERROR(VLOOKUP($B36,'Tabelas auxiliares'!$A$65:$C$102,3,FALSE),"")</f>
        <v>SUPRIMENTOS DE FUNDOS / PUBLICAÇÕES LEGAIS / ANUIDADES /ANOTAÇÃO DE RESPONSABILIDADE TÉCNICA/PROPRIEDADE INTELECTUAL  / CORREIOS / EXAMES PERIODICOS / AGENCIAMENTO DE TRANSPORTE INTERNACIONAL DE CARGAS/ DESEMBARAÇO ADUANEIRO / LAUDOS INSALUBRIDADE / CONSULTORIA</v>
      </c>
      <c r="I36" t="s">
        <v>1036</v>
      </c>
      <c r="J36" t="s">
        <v>1037</v>
      </c>
      <c r="K36" t="s">
        <v>1038</v>
      </c>
      <c r="L36" t="s">
        <v>1039</v>
      </c>
      <c r="M36" t="s">
        <v>1040</v>
      </c>
      <c r="N36" t="s">
        <v>1010</v>
      </c>
      <c r="O36" t="s">
        <v>1041</v>
      </c>
      <c r="P36" t="s">
        <v>1042</v>
      </c>
      <c r="Q36" t="s">
        <v>156</v>
      </c>
      <c r="R36" t="s">
        <v>153</v>
      </c>
      <c r="S36" t="s">
        <v>107</v>
      </c>
      <c r="T36" t="s">
        <v>152</v>
      </c>
      <c r="U36" t="s">
        <v>1043</v>
      </c>
      <c r="V36" t="s">
        <v>1014</v>
      </c>
      <c r="W36" t="s">
        <v>1015</v>
      </c>
      <c r="X36" s="33" t="str">
        <f t="shared" si="0"/>
        <v>3</v>
      </c>
      <c r="Y36" s="33" t="str">
        <f>IF(T36="","",IF(AND(T36&lt;&gt;'Tabelas auxiliares'!$B$239,T36&lt;&gt;'Tabelas auxiliares'!$B$240,T36&lt;&gt;'Tabelas auxiliares'!$C$239,T36&lt;&gt;'Tabelas auxiliares'!$C$240,T36&lt;&gt;'Tabelas auxiliares'!$D$239),"FOLHA DE PESSOAL",IF(X36='Tabelas auxiliares'!$A$240,"CUSTEIO",IF(X36='Tabelas auxiliares'!$A$239,"INVESTIMENTO","ERRO - VERIFICAR"))))</f>
        <v>CUSTEIO</v>
      </c>
      <c r="Z36" s="46">
        <f t="shared" si="1"/>
        <v>2715</v>
      </c>
      <c r="AA36" s="26">
        <v>2715</v>
      </c>
      <c r="AD36" s="54"/>
      <c r="AE36" s="54"/>
      <c r="AF36" s="54"/>
      <c r="AG36" s="54"/>
      <c r="AH36" s="54"/>
      <c r="AI36" s="54"/>
      <c r="AJ36" s="54"/>
      <c r="AK36" s="54"/>
      <c r="AL36" s="54"/>
      <c r="AM36" s="54"/>
      <c r="AN36" s="54"/>
      <c r="AO36" s="54"/>
    </row>
    <row r="37" spans="1:41" x14ac:dyDescent="0.25">
      <c r="A37" t="s">
        <v>459</v>
      </c>
      <c r="B37" t="s">
        <v>250</v>
      </c>
      <c r="C37" t="s">
        <v>460</v>
      </c>
      <c r="D37" t="s">
        <v>77</v>
      </c>
      <c r="E37" t="s">
        <v>105</v>
      </c>
      <c r="F37" s="33" t="str">
        <f>IFERROR(VLOOKUP(D37,'Tabelas auxiliares'!$A$3:$B$61,2,FALSE),"")</f>
        <v>AGÊNCIA DE INOVAÇÃO</v>
      </c>
      <c r="G37" s="33" t="str">
        <f>IFERROR(VLOOKUP($B37,'Tabelas auxiliares'!$A$65:$C$102,2,FALSE),"")</f>
        <v>ADMINISTRAÇÃO GERAL</v>
      </c>
      <c r="H37" s="33" t="str">
        <f>IFERROR(VLOOKUP($B37,'Tabelas auxiliares'!$A$65:$C$102,3,FALSE),"")</f>
        <v>SUPRIMENTOS DE FUNDOS / PUBLICAÇÕES LEGAIS / ANUIDADES /ANOTAÇÃO DE RESPONSABILIDADE TÉCNICA/PROPRIEDADE INTELECTUAL  / CORREIOS / EXAMES PERIODICOS / AGENCIAMENTO DE TRANSPORTE INTERNACIONAL DE CARGAS/ DESEMBARAÇO ADUANEIRO / LAUDOS INSALUBRIDADE / CONSULTORIA</v>
      </c>
      <c r="I37" t="s">
        <v>1036</v>
      </c>
      <c r="J37" t="s">
        <v>1044</v>
      </c>
      <c r="K37" t="s">
        <v>1045</v>
      </c>
      <c r="L37" t="s">
        <v>1046</v>
      </c>
      <c r="M37" t="s">
        <v>1047</v>
      </c>
      <c r="N37" t="s">
        <v>1010</v>
      </c>
      <c r="O37" t="s">
        <v>1048</v>
      </c>
      <c r="P37" t="s">
        <v>1049</v>
      </c>
      <c r="Q37" t="s">
        <v>156</v>
      </c>
      <c r="R37" t="s">
        <v>153</v>
      </c>
      <c r="S37" t="s">
        <v>107</v>
      </c>
      <c r="T37" t="s">
        <v>152</v>
      </c>
      <c r="U37" t="s">
        <v>1050</v>
      </c>
      <c r="V37" t="s">
        <v>1014</v>
      </c>
      <c r="W37" t="s">
        <v>1015</v>
      </c>
      <c r="X37" s="33" t="str">
        <f t="shared" si="0"/>
        <v>3</v>
      </c>
      <c r="Y37" s="33" t="str">
        <f>IF(T37="","",IF(AND(T37&lt;&gt;'Tabelas auxiliares'!$B$239,T37&lt;&gt;'Tabelas auxiliares'!$B$240,T37&lt;&gt;'Tabelas auxiliares'!$C$239,T37&lt;&gt;'Tabelas auxiliares'!$C$240,T37&lt;&gt;'Tabelas auxiliares'!$D$239),"FOLHA DE PESSOAL",IF(X37='Tabelas auxiliares'!$A$240,"CUSTEIO",IF(X37='Tabelas auxiliares'!$A$239,"INVESTIMENTO","ERRO - VERIFICAR"))))</f>
        <v>CUSTEIO</v>
      </c>
      <c r="Z37" s="46">
        <f t="shared" si="1"/>
        <v>1530</v>
      </c>
      <c r="AA37" s="26">
        <v>1530</v>
      </c>
      <c r="AD37" s="54"/>
      <c r="AE37" s="54"/>
      <c r="AF37" s="54"/>
      <c r="AG37" s="54"/>
      <c r="AH37" s="54"/>
      <c r="AI37" s="54"/>
      <c r="AJ37" s="54"/>
      <c r="AK37" s="54"/>
      <c r="AL37" s="54"/>
      <c r="AM37" s="54"/>
      <c r="AN37" s="54"/>
      <c r="AO37" s="54"/>
    </row>
    <row r="38" spans="1:41" x14ac:dyDescent="0.25">
      <c r="A38" t="s">
        <v>459</v>
      </c>
      <c r="B38" t="s">
        <v>250</v>
      </c>
      <c r="C38" t="s">
        <v>460</v>
      </c>
      <c r="D38" t="s">
        <v>77</v>
      </c>
      <c r="E38" t="s">
        <v>105</v>
      </c>
      <c r="F38" s="33" t="str">
        <f>IFERROR(VLOOKUP(D38,'Tabelas auxiliares'!$A$3:$B$61,2,FALSE),"")</f>
        <v>AGÊNCIA DE INOVAÇÃO</v>
      </c>
      <c r="G38" s="33" t="str">
        <f>IFERROR(VLOOKUP($B38,'Tabelas auxiliares'!$A$65:$C$102,2,FALSE),"")</f>
        <v>ADMINISTRAÇÃO GERAL</v>
      </c>
      <c r="H38" s="33" t="str">
        <f>IFERROR(VLOOKUP($B38,'Tabelas auxiliares'!$A$65:$C$102,3,FALSE),"")</f>
        <v>SUPRIMENTOS DE FUNDOS / PUBLICAÇÕES LEGAIS / ANUIDADES /ANOTAÇÃO DE RESPONSABILIDADE TÉCNICA/PROPRIEDADE INTELECTUAL  / CORREIOS / EXAMES PERIODICOS / AGENCIAMENTO DE TRANSPORTE INTERNACIONAL DE CARGAS/ DESEMBARAÇO ADUANEIRO / LAUDOS INSALUBRIDADE / CONSULTORIA</v>
      </c>
      <c r="I38" t="s">
        <v>1051</v>
      </c>
      <c r="J38" t="s">
        <v>1052</v>
      </c>
      <c r="K38" t="s">
        <v>1053</v>
      </c>
      <c r="L38" t="s">
        <v>1052</v>
      </c>
      <c r="M38" t="s">
        <v>1054</v>
      </c>
      <c r="N38" t="s">
        <v>154</v>
      </c>
      <c r="O38" t="s">
        <v>155</v>
      </c>
      <c r="P38" t="s">
        <v>188</v>
      </c>
      <c r="Q38" t="s">
        <v>156</v>
      </c>
      <c r="R38" t="s">
        <v>153</v>
      </c>
      <c r="S38" t="s">
        <v>107</v>
      </c>
      <c r="T38" t="s">
        <v>152</v>
      </c>
      <c r="U38" t="s">
        <v>803</v>
      </c>
      <c r="V38" t="s">
        <v>1055</v>
      </c>
      <c r="W38" t="s">
        <v>1056</v>
      </c>
      <c r="X38" s="33" t="str">
        <f t="shared" si="0"/>
        <v>3</v>
      </c>
      <c r="Y38" s="33" t="str">
        <f>IF(T38="","",IF(AND(T38&lt;&gt;'Tabelas auxiliares'!$B$239,T38&lt;&gt;'Tabelas auxiliares'!$B$240,T38&lt;&gt;'Tabelas auxiliares'!$C$239,T38&lt;&gt;'Tabelas auxiliares'!$C$240,T38&lt;&gt;'Tabelas auxiliares'!$D$239),"FOLHA DE PESSOAL",IF(X38='Tabelas auxiliares'!$A$240,"CUSTEIO",IF(X38='Tabelas auxiliares'!$A$239,"INVESTIMENTO","ERRO - VERIFICAR"))))</f>
        <v>CUSTEIO</v>
      </c>
      <c r="Z38" s="46">
        <f t="shared" si="1"/>
        <v>12089</v>
      </c>
      <c r="AA38" s="26">
        <v>12089</v>
      </c>
      <c r="AD38" s="54"/>
      <c r="AE38" s="54"/>
      <c r="AF38" s="54"/>
      <c r="AG38" s="54"/>
      <c r="AH38" s="54"/>
      <c r="AI38" s="54"/>
      <c r="AJ38" s="54"/>
      <c r="AK38" s="54"/>
      <c r="AL38" s="54"/>
      <c r="AM38" s="54"/>
      <c r="AN38" s="54"/>
      <c r="AO38" s="54"/>
    </row>
    <row r="39" spans="1:41" x14ac:dyDescent="0.25">
      <c r="A39" t="s">
        <v>459</v>
      </c>
      <c r="B39" t="s">
        <v>250</v>
      </c>
      <c r="C39" t="s">
        <v>460</v>
      </c>
      <c r="D39" t="s">
        <v>81</v>
      </c>
      <c r="E39" t="s">
        <v>105</v>
      </c>
      <c r="F39" s="33" t="str">
        <f>IFERROR(VLOOKUP(D39,'Tabelas auxiliares'!$A$3:$B$61,2,FALSE),"")</f>
        <v>SUGEPE - SUPERINTENDÊNCIA DE GESTÃO DE PESSOAS</v>
      </c>
      <c r="G39" s="33" t="str">
        <f>IFERROR(VLOOKUP($B39,'Tabelas auxiliares'!$A$65:$C$102,2,FALSE),"")</f>
        <v>ADMINISTRAÇÃO GERAL</v>
      </c>
      <c r="H39" s="33" t="str">
        <f>IFERROR(VLOOKUP($B39,'Tabelas auxiliares'!$A$65:$C$102,3,FALSE),"")</f>
        <v>SUPRIMENTOS DE FUNDOS / PUBLICAÇÕES LEGAIS / ANUIDADES /ANOTAÇÃO DE RESPONSABILIDADE TÉCNICA/PROPRIEDADE INTELECTUAL  / CORREIOS / EXAMES PERIODICOS / AGENCIAMENTO DE TRANSPORTE INTERNACIONAL DE CARGAS/ DESEMBARAÇO ADUANEIRO / LAUDOS INSALUBRIDADE / CONSULTORIA</v>
      </c>
      <c r="I39" t="s">
        <v>1057</v>
      </c>
      <c r="J39" t="s">
        <v>1058</v>
      </c>
      <c r="K39" t="s">
        <v>1059</v>
      </c>
      <c r="L39" t="s">
        <v>1060</v>
      </c>
      <c r="M39" t="s">
        <v>1061</v>
      </c>
      <c r="N39" t="s">
        <v>154</v>
      </c>
      <c r="O39" t="s">
        <v>155</v>
      </c>
      <c r="P39" t="s">
        <v>188</v>
      </c>
      <c r="Q39" t="s">
        <v>156</v>
      </c>
      <c r="R39" t="s">
        <v>153</v>
      </c>
      <c r="S39" t="s">
        <v>107</v>
      </c>
      <c r="T39" t="s">
        <v>152</v>
      </c>
      <c r="U39" t="s">
        <v>803</v>
      </c>
      <c r="V39" t="s">
        <v>401</v>
      </c>
      <c r="W39" t="s">
        <v>382</v>
      </c>
      <c r="X39" s="33" t="str">
        <f t="shared" si="0"/>
        <v>3</v>
      </c>
      <c r="Y39" s="33" t="str">
        <f>IF(T39="","",IF(AND(T39&lt;&gt;'Tabelas auxiliares'!$B$239,T39&lt;&gt;'Tabelas auxiliares'!$B$240,T39&lt;&gt;'Tabelas auxiliares'!$C$239,T39&lt;&gt;'Tabelas auxiliares'!$C$240,T39&lt;&gt;'Tabelas auxiliares'!$D$239),"FOLHA DE PESSOAL",IF(X39='Tabelas auxiliares'!$A$240,"CUSTEIO",IF(X39='Tabelas auxiliares'!$A$239,"INVESTIMENTO","ERRO - VERIFICAR"))))</f>
        <v>CUSTEIO</v>
      </c>
      <c r="Z39" s="46">
        <f t="shared" si="1"/>
        <v>6000</v>
      </c>
      <c r="AA39" s="26">
        <v>6000</v>
      </c>
      <c r="AD39" s="54"/>
      <c r="AE39" s="54"/>
      <c r="AF39" s="54"/>
      <c r="AG39" s="54"/>
      <c r="AH39" s="54"/>
      <c r="AI39" s="54"/>
      <c r="AJ39" s="54"/>
      <c r="AK39" s="54"/>
      <c r="AL39" s="54"/>
      <c r="AM39" s="54"/>
      <c r="AN39" s="54"/>
      <c r="AO39" s="54"/>
    </row>
    <row r="40" spans="1:41" x14ac:dyDescent="0.25">
      <c r="A40" t="s">
        <v>459</v>
      </c>
      <c r="B40" t="s">
        <v>250</v>
      </c>
      <c r="C40" t="s">
        <v>460</v>
      </c>
      <c r="D40" t="s">
        <v>81</v>
      </c>
      <c r="E40" t="s">
        <v>105</v>
      </c>
      <c r="F40" s="33" t="str">
        <f>IFERROR(VLOOKUP(D40,'Tabelas auxiliares'!$A$3:$B$61,2,FALSE),"")</f>
        <v>SUGEPE - SUPERINTENDÊNCIA DE GESTÃO DE PESSOAS</v>
      </c>
      <c r="G40" s="33" t="str">
        <f>IFERROR(VLOOKUP($B40,'Tabelas auxiliares'!$A$65:$C$102,2,FALSE),"")</f>
        <v>ADMINISTRAÇÃO GERAL</v>
      </c>
      <c r="H40" s="33" t="str">
        <f>IFERROR(VLOOKUP($B40,'Tabelas auxiliares'!$A$65:$C$102,3,FALSE),"")</f>
        <v>SUPRIMENTOS DE FUNDOS / PUBLICAÇÕES LEGAIS / ANUIDADES /ANOTAÇÃO DE RESPONSABILIDADE TÉCNICA/PROPRIEDADE INTELECTUAL  / CORREIOS / EXAMES PERIODICOS / AGENCIAMENTO DE TRANSPORTE INTERNACIONAL DE CARGAS/ DESEMBARAÇO ADUANEIRO / LAUDOS INSALUBRIDADE / CONSULTORIA</v>
      </c>
      <c r="I40" t="s">
        <v>891</v>
      </c>
      <c r="J40" t="s">
        <v>1062</v>
      </c>
      <c r="K40" t="s">
        <v>1063</v>
      </c>
      <c r="L40" t="s">
        <v>1019</v>
      </c>
      <c r="M40" t="s">
        <v>1064</v>
      </c>
      <c r="N40" t="s">
        <v>154</v>
      </c>
      <c r="O40" t="s">
        <v>155</v>
      </c>
      <c r="P40" t="s">
        <v>188</v>
      </c>
      <c r="Q40" t="s">
        <v>156</v>
      </c>
      <c r="R40" t="s">
        <v>153</v>
      </c>
      <c r="S40" t="s">
        <v>107</v>
      </c>
      <c r="T40" t="s">
        <v>152</v>
      </c>
      <c r="U40" t="s">
        <v>803</v>
      </c>
      <c r="V40" t="s">
        <v>1021</v>
      </c>
      <c r="W40" t="s">
        <v>1022</v>
      </c>
      <c r="X40" s="33" t="str">
        <f t="shared" si="0"/>
        <v>3</v>
      </c>
      <c r="Y40" s="33" t="str">
        <f>IF(T40="","",IF(AND(T40&lt;&gt;'Tabelas auxiliares'!$B$239,T40&lt;&gt;'Tabelas auxiliares'!$B$240,T40&lt;&gt;'Tabelas auxiliares'!$C$239,T40&lt;&gt;'Tabelas auxiliares'!$C$240,T40&lt;&gt;'Tabelas auxiliares'!$D$239),"FOLHA DE PESSOAL",IF(X40='Tabelas auxiliares'!$A$240,"CUSTEIO",IF(X40='Tabelas auxiliares'!$A$239,"INVESTIMENTO","ERRO - VERIFICAR"))))</f>
        <v>CUSTEIO</v>
      </c>
      <c r="Z40" s="46">
        <f t="shared" si="1"/>
        <v>1760</v>
      </c>
      <c r="AC40" s="26">
        <v>1760</v>
      </c>
      <c r="AD40" s="54"/>
      <c r="AE40" s="54"/>
      <c r="AF40" s="54"/>
      <c r="AG40" s="54"/>
      <c r="AH40" s="54"/>
      <c r="AI40" s="54"/>
      <c r="AJ40" s="54"/>
      <c r="AK40" s="54"/>
      <c r="AL40" s="54"/>
      <c r="AM40" s="54"/>
      <c r="AN40" s="54"/>
      <c r="AO40" s="54"/>
    </row>
    <row r="41" spans="1:41" x14ac:dyDescent="0.25">
      <c r="A41" t="s">
        <v>459</v>
      </c>
      <c r="B41" t="s">
        <v>250</v>
      </c>
      <c r="C41" t="s">
        <v>912</v>
      </c>
      <c r="D41" t="s">
        <v>76</v>
      </c>
      <c r="E41" t="s">
        <v>105</v>
      </c>
      <c r="F41" s="33" t="str">
        <f>IFERROR(VLOOKUP(D41,'Tabelas auxiliares'!$A$3:$B$61,2,FALSE),"")</f>
        <v>NETEL - NÚCLEO EDUCACIONAL DE TECNOLOGIAS E LÍNGUAS</v>
      </c>
      <c r="G41" s="33" t="str">
        <f>IFERROR(VLOOKUP($B41,'Tabelas auxiliares'!$A$65:$C$102,2,FALSE),"")</f>
        <v>ADMINISTRAÇÃO GERAL</v>
      </c>
      <c r="H41" s="33" t="str">
        <f>IFERROR(VLOOKUP($B41,'Tabelas auxiliares'!$A$65:$C$102,3,FALSE),"")</f>
        <v>SUPRIMENTOS DE FUNDOS / PUBLICAÇÕES LEGAIS / ANUIDADES /ANOTAÇÃO DE RESPONSABILIDADE TÉCNICA/PROPRIEDADE INTELECTUAL  / CORREIOS / EXAMES PERIODICOS / AGENCIAMENTO DE TRANSPORTE INTERNACIONAL DE CARGAS/ DESEMBARAÇO ADUANEIRO / LAUDOS INSALUBRIDADE / CONSULTORIA</v>
      </c>
      <c r="I41" t="s">
        <v>822</v>
      </c>
      <c r="J41" t="s">
        <v>1065</v>
      </c>
      <c r="K41" t="s">
        <v>1066</v>
      </c>
      <c r="L41" t="s">
        <v>1067</v>
      </c>
      <c r="M41" t="s">
        <v>1068</v>
      </c>
      <c r="N41" t="s">
        <v>1010</v>
      </c>
      <c r="O41" t="s">
        <v>1069</v>
      </c>
      <c r="P41" t="s">
        <v>1070</v>
      </c>
      <c r="Q41" t="s">
        <v>156</v>
      </c>
      <c r="R41" t="s">
        <v>153</v>
      </c>
      <c r="S41" t="s">
        <v>107</v>
      </c>
      <c r="T41" t="s">
        <v>152</v>
      </c>
      <c r="U41" t="s">
        <v>1071</v>
      </c>
      <c r="V41" t="s">
        <v>1014</v>
      </c>
      <c r="W41" t="s">
        <v>1015</v>
      </c>
      <c r="X41" s="33" t="str">
        <f t="shared" si="0"/>
        <v>3</v>
      </c>
      <c r="Y41" s="33" t="str">
        <f>IF(T41="","",IF(AND(T41&lt;&gt;'Tabelas auxiliares'!$B$239,T41&lt;&gt;'Tabelas auxiliares'!$B$240,T41&lt;&gt;'Tabelas auxiliares'!$C$239,T41&lt;&gt;'Tabelas auxiliares'!$C$240,T41&lt;&gt;'Tabelas auxiliares'!$D$239),"FOLHA DE PESSOAL",IF(X41='Tabelas auxiliares'!$A$240,"CUSTEIO",IF(X41='Tabelas auxiliares'!$A$239,"INVESTIMENTO","ERRO - VERIFICAR"))))</f>
        <v>CUSTEIO</v>
      </c>
      <c r="Z41" s="46">
        <f t="shared" si="1"/>
        <v>2000</v>
      </c>
      <c r="AA41" s="26">
        <v>2000</v>
      </c>
      <c r="AD41" s="54"/>
      <c r="AE41" s="54"/>
      <c r="AF41" s="54"/>
      <c r="AG41" s="54"/>
      <c r="AH41" s="54"/>
      <c r="AI41" s="54"/>
      <c r="AJ41" s="54"/>
      <c r="AK41" s="54"/>
      <c r="AL41" s="54"/>
      <c r="AM41" s="54"/>
      <c r="AN41" s="54"/>
      <c r="AO41" s="54"/>
    </row>
    <row r="42" spans="1:41" x14ac:dyDescent="0.25">
      <c r="A42" t="s">
        <v>459</v>
      </c>
      <c r="B42" t="s">
        <v>251</v>
      </c>
      <c r="C42" t="s">
        <v>460</v>
      </c>
      <c r="D42" t="s">
        <v>28</v>
      </c>
      <c r="E42" t="s">
        <v>105</v>
      </c>
      <c r="F42" s="33" t="str">
        <f>IFERROR(VLOOKUP(D42,'Tabelas auxiliares'!$A$3:$B$61,2,FALSE),"")</f>
        <v>PU - PREFEITURA UNIVERSITÁRIA</v>
      </c>
      <c r="G42" s="33" t="str">
        <f>IFERROR(VLOOKUP($B42,'Tabelas auxiliares'!$A$65:$C$102,2,FALSE),"")</f>
        <v>ÁGUA / LUZ / GÁS (CONCESSIONÁRIAS)</v>
      </c>
      <c r="H42" s="33" t="str">
        <f>IFERROR(VLOOKUP($B42,'Tabelas auxiliares'!$A$65:$C$102,3,FALSE),"")</f>
        <v>ÁGUA E ESGOTO / ENERGIA ELÉTRICA / GÁS</v>
      </c>
      <c r="I42" t="s">
        <v>857</v>
      </c>
      <c r="J42" t="s">
        <v>1072</v>
      </c>
      <c r="K42" t="s">
        <v>1073</v>
      </c>
      <c r="L42" t="s">
        <v>1074</v>
      </c>
      <c r="M42" t="s">
        <v>1075</v>
      </c>
      <c r="N42" t="s">
        <v>154</v>
      </c>
      <c r="O42" t="s">
        <v>155</v>
      </c>
      <c r="P42" t="s">
        <v>188</v>
      </c>
      <c r="Q42" t="s">
        <v>156</v>
      </c>
      <c r="R42" t="s">
        <v>153</v>
      </c>
      <c r="S42" t="s">
        <v>107</v>
      </c>
      <c r="T42" t="s">
        <v>152</v>
      </c>
      <c r="U42" t="s">
        <v>803</v>
      </c>
      <c r="V42" t="s">
        <v>1076</v>
      </c>
      <c r="W42" t="s">
        <v>1077</v>
      </c>
      <c r="X42" s="33" t="str">
        <f t="shared" si="0"/>
        <v>3</v>
      </c>
      <c r="Y42" s="33" t="str">
        <f>IF(T42="","",IF(AND(T42&lt;&gt;'Tabelas auxiliares'!$B$239,T42&lt;&gt;'Tabelas auxiliares'!$B$240,T42&lt;&gt;'Tabelas auxiliares'!$C$239,T42&lt;&gt;'Tabelas auxiliares'!$C$240,T42&lt;&gt;'Tabelas auxiliares'!$D$239),"FOLHA DE PESSOAL",IF(X42='Tabelas auxiliares'!$A$240,"CUSTEIO",IF(X42='Tabelas auxiliares'!$A$239,"INVESTIMENTO","ERRO - VERIFICAR"))))</f>
        <v>CUSTEIO</v>
      </c>
      <c r="Z42" s="46">
        <f t="shared" si="1"/>
        <v>920000</v>
      </c>
      <c r="AA42" s="26">
        <v>315888.56</v>
      </c>
      <c r="AB42" s="26">
        <v>298946.33</v>
      </c>
      <c r="AC42" s="26">
        <v>305165.11</v>
      </c>
      <c r="AD42" s="54"/>
      <c r="AE42" s="54"/>
      <c r="AF42" s="54"/>
      <c r="AG42" s="54"/>
      <c r="AH42" s="54"/>
      <c r="AI42" s="54"/>
      <c r="AJ42" s="54"/>
      <c r="AK42" s="54"/>
      <c r="AL42" s="54"/>
      <c r="AM42" s="54"/>
      <c r="AN42" s="54"/>
      <c r="AO42" s="54"/>
    </row>
    <row r="43" spans="1:41" x14ac:dyDescent="0.25">
      <c r="A43" t="s">
        <v>459</v>
      </c>
      <c r="B43" t="s">
        <v>251</v>
      </c>
      <c r="C43" t="s">
        <v>460</v>
      </c>
      <c r="D43" t="s">
        <v>28</v>
      </c>
      <c r="E43" t="s">
        <v>105</v>
      </c>
      <c r="F43" s="33" t="str">
        <f>IFERROR(VLOOKUP(D43,'Tabelas auxiliares'!$A$3:$B$61,2,FALSE),"")</f>
        <v>PU - PREFEITURA UNIVERSITÁRIA</v>
      </c>
      <c r="G43" s="33" t="str">
        <f>IFERROR(VLOOKUP($B43,'Tabelas auxiliares'!$A$65:$C$102,2,FALSE),"")</f>
        <v>ÁGUA / LUZ / GÁS (CONCESSIONÁRIAS)</v>
      </c>
      <c r="H43" s="33" t="str">
        <f>IFERROR(VLOOKUP($B43,'Tabelas auxiliares'!$A$65:$C$102,3,FALSE),"")</f>
        <v>ÁGUA E ESGOTO / ENERGIA ELÉTRICA / GÁS</v>
      </c>
      <c r="I43" t="s">
        <v>857</v>
      </c>
      <c r="J43" t="s">
        <v>1072</v>
      </c>
      <c r="K43" t="s">
        <v>1078</v>
      </c>
      <c r="L43" t="s">
        <v>1074</v>
      </c>
      <c r="M43" t="s">
        <v>1075</v>
      </c>
      <c r="N43" t="s">
        <v>154</v>
      </c>
      <c r="O43" t="s">
        <v>155</v>
      </c>
      <c r="P43" t="s">
        <v>188</v>
      </c>
      <c r="Q43" t="s">
        <v>156</v>
      </c>
      <c r="R43" t="s">
        <v>153</v>
      </c>
      <c r="S43" t="s">
        <v>107</v>
      </c>
      <c r="T43" t="s">
        <v>152</v>
      </c>
      <c r="U43" t="s">
        <v>803</v>
      </c>
      <c r="V43" t="s">
        <v>1079</v>
      </c>
      <c r="W43" t="s">
        <v>1080</v>
      </c>
      <c r="X43" s="33" t="str">
        <f t="shared" si="0"/>
        <v>3</v>
      </c>
      <c r="Y43" s="33" t="str">
        <f>IF(T43="","",IF(AND(T43&lt;&gt;'Tabelas auxiliares'!$B$239,T43&lt;&gt;'Tabelas auxiliares'!$B$240,T43&lt;&gt;'Tabelas auxiliares'!$C$239,T43&lt;&gt;'Tabelas auxiliares'!$C$240,T43&lt;&gt;'Tabelas auxiliares'!$D$239),"FOLHA DE PESSOAL",IF(X43='Tabelas auxiliares'!$A$240,"CUSTEIO",IF(X43='Tabelas auxiliares'!$A$239,"INVESTIMENTO","ERRO - VERIFICAR"))))</f>
        <v>CUSTEIO</v>
      </c>
      <c r="Z43" s="46">
        <f t="shared" si="1"/>
        <v>300</v>
      </c>
      <c r="AA43" s="26">
        <v>300</v>
      </c>
      <c r="AD43" s="54"/>
      <c r="AE43" s="54"/>
      <c r="AF43" s="54"/>
      <c r="AG43" s="54"/>
      <c r="AH43" s="54"/>
      <c r="AI43" s="54"/>
      <c r="AJ43" s="54"/>
      <c r="AK43" s="54"/>
      <c r="AL43" s="54"/>
      <c r="AM43" s="54"/>
      <c r="AN43" s="54"/>
      <c r="AO43" s="54"/>
    </row>
    <row r="44" spans="1:41" x14ac:dyDescent="0.25">
      <c r="A44" t="s">
        <v>459</v>
      </c>
      <c r="B44" t="s">
        <v>251</v>
      </c>
      <c r="C44" t="s">
        <v>460</v>
      </c>
      <c r="D44" t="s">
        <v>28</v>
      </c>
      <c r="E44" t="s">
        <v>105</v>
      </c>
      <c r="F44" s="33" t="str">
        <f>IFERROR(VLOOKUP(D44,'Tabelas auxiliares'!$A$3:$B$61,2,FALSE),"")</f>
        <v>PU - PREFEITURA UNIVERSITÁRIA</v>
      </c>
      <c r="G44" s="33" t="str">
        <f>IFERROR(VLOOKUP($B44,'Tabelas auxiliares'!$A$65:$C$102,2,FALSE),"")</f>
        <v>ÁGUA / LUZ / GÁS (CONCESSIONÁRIAS)</v>
      </c>
      <c r="H44" s="33" t="str">
        <f>IFERROR(VLOOKUP($B44,'Tabelas auxiliares'!$A$65:$C$102,3,FALSE),"")</f>
        <v>ÁGUA E ESGOTO / ENERGIA ELÉTRICA / GÁS</v>
      </c>
      <c r="I44" t="s">
        <v>1081</v>
      </c>
      <c r="J44" t="s">
        <v>1082</v>
      </c>
      <c r="K44" t="s">
        <v>1083</v>
      </c>
      <c r="L44" t="s">
        <v>1084</v>
      </c>
      <c r="M44" t="s">
        <v>1085</v>
      </c>
      <c r="N44" t="s">
        <v>154</v>
      </c>
      <c r="O44" t="s">
        <v>155</v>
      </c>
      <c r="P44" t="s">
        <v>188</v>
      </c>
      <c r="Q44" t="s">
        <v>156</v>
      </c>
      <c r="R44" t="s">
        <v>153</v>
      </c>
      <c r="S44" t="s">
        <v>107</v>
      </c>
      <c r="T44" t="s">
        <v>152</v>
      </c>
      <c r="U44" t="s">
        <v>803</v>
      </c>
      <c r="V44" t="s">
        <v>1086</v>
      </c>
      <c r="W44" t="s">
        <v>1087</v>
      </c>
      <c r="X44" s="33" t="str">
        <f t="shared" si="0"/>
        <v>3</v>
      </c>
      <c r="Y44" s="33" t="str">
        <f>IF(T44="","",IF(AND(T44&lt;&gt;'Tabelas auxiliares'!$B$239,T44&lt;&gt;'Tabelas auxiliares'!$B$240,T44&lt;&gt;'Tabelas auxiliares'!$C$239,T44&lt;&gt;'Tabelas auxiliares'!$C$240,T44&lt;&gt;'Tabelas auxiliares'!$D$239),"FOLHA DE PESSOAL",IF(X44='Tabelas auxiliares'!$A$240,"CUSTEIO",IF(X44='Tabelas auxiliares'!$A$239,"INVESTIMENTO","ERRO - VERIFICAR"))))</f>
        <v>CUSTEIO</v>
      </c>
      <c r="Z44" s="46">
        <f t="shared" si="1"/>
        <v>300000</v>
      </c>
      <c r="AA44" s="26">
        <v>300000</v>
      </c>
      <c r="AD44" s="54"/>
      <c r="AE44" s="54"/>
      <c r="AF44" s="54"/>
      <c r="AG44" s="54"/>
      <c r="AH44" s="54"/>
      <c r="AI44" s="54"/>
      <c r="AJ44" s="54"/>
      <c r="AK44" s="54"/>
      <c r="AL44" s="54"/>
      <c r="AM44" s="54"/>
      <c r="AN44" s="54"/>
      <c r="AO44" s="54"/>
    </row>
    <row r="45" spans="1:41" x14ac:dyDescent="0.25">
      <c r="A45" t="s">
        <v>459</v>
      </c>
      <c r="B45" t="s">
        <v>251</v>
      </c>
      <c r="C45" t="s">
        <v>460</v>
      </c>
      <c r="D45" t="s">
        <v>28</v>
      </c>
      <c r="E45" t="s">
        <v>105</v>
      </c>
      <c r="F45" s="33" t="str">
        <f>IFERROR(VLOOKUP(D45,'Tabelas auxiliares'!$A$3:$B$61,2,FALSE),"")</f>
        <v>PU - PREFEITURA UNIVERSITÁRIA</v>
      </c>
      <c r="G45" s="33" t="str">
        <f>IFERROR(VLOOKUP($B45,'Tabelas auxiliares'!$A$65:$C$102,2,FALSE),"")</f>
        <v>ÁGUA / LUZ / GÁS (CONCESSIONÁRIAS)</v>
      </c>
      <c r="H45" s="33" t="str">
        <f>IFERROR(VLOOKUP($B45,'Tabelas auxiliares'!$A$65:$C$102,3,FALSE),"")</f>
        <v>ÁGUA E ESGOTO / ENERGIA ELÉTRICA / GÁS</v>
      </c>
      <c r="I45" t="s">
        <v>1081</v>
      </c>
      <c r="J45" t="s">
        <v>1088</v>
      </c>
      <c r="K45" t="s">
        <v>1089</v>
      </c>
      <c r="L45" t="s">
        <v>1090</v>
      </c>
      <c r="M45" t="s">
        <v>1075</v>
      </c>
      <c r="N45" t="s">
        <v>154</v>
      </c>
      <c r="O45" t="s">
        <v>155</v>
      </c>
      <c r="P45" t="s">
        <v>188</v>
      </c>
      <c r="Q45" t="s">
        <v>156</v>
      </c>
      <c r="R45" t="s">
        <v>153</v>
      </c>
      <c r="S45" t="s">
        <v>107</v>
      </c>
      <c r="T45" t="s">
        <v>152</v>
      </c>
      <c r="U45" t="s">
        <v>803</v>
      </c>
      <c r="V45" t="s">
        <v>1076</v>
      </c>
      <c r="W45" t="s">
        <v>1077</v>
      </c>
      <c r="X45" s="33" t="str">
        <f t="shared" si="0"/>
        <v>3</v>
      </c>
      <c r="Y45" s="33" t="str">
        <f>IF(T45="","",IF(AND(T45&lt;&gt;'Tabelas auxiliares'!$B$239,T45&lt;&gt;'Tabelas auxiliares'!$B$240,T45&lt;&gt;'Tabelas auxiliares'!$C$239,T45&lt;&gt;'Tabelas auxiliares'!$C$240,T45&lt;&gt;'Tabelas auxiliares'!$D$239),"FOLHA DE PESSOAL",IF(X45='Tabelas auxiliares'!$A$240,"CUSTEIO",IF(X45='Tabelas auxiliares'!$A$239,"INVESTIMENTO","ERRO - VERIFICAR"))))</f>
        <v>CUSTEIO</v>
      </c>
      <c r="Z45" s="46">
        <f t="shared" si="1"/>
        <v>500000</v>
      </c>
      <c r="AA45" s="26">
        <v>243074.08</v>
      </c>
      <c r="AB45" s="26">
        <v>108203.67</v>
      </c>
      <c r="AC45" s="26">
        <v>148722.25</v>
      </c>
      <c r="AD45" s="54"/>
      <c r="AE45" s="54"/>
      <c r="AF45" s="54"/>
      <c r="AG45" s="54"/>
      <c r="AH45" s="54"/>
      <c r="AI45" s="54"/>
      <c r="AJ45" s="54"/>
      <c r="AK45" s="54"/>
      <c r="AL45" s="54"/>
      <c r="AM45" s="54"/>
      <c r="AN45" s="54"/>
      <c r="AO45" s="54"/>
    </row>
    <row r="46" spans="1:41" x14ac:dyDescent="0.25">
      <c r="A46" t="s">
        <v>459</v>
      </c>
      <c r="B46" t="s">
        <v>251</v>
      </c>
      <c r="C46" t="s">
        <v>460</v>
      </c>
      <c r="D46" t="s">
        <v>28</v>
      </c>
      <c r="E46" t="s">
        <v>105</v>
      </c>
      <c r="F46" s="33" t="str">
        <f>IFERROR(VLOOKUP(D46,'Tabelas auxiliares'!$A$3:$B$61,2,FALSE),"")</f>
        <v>PU - PREFEITURA UNIVERSITÁRIA</v>
      </c>
      <c r="G46" s="33" t="str">
        <f>IFERROR(VLOOKUP($B46,'Tabelas auxiliares'!$A$65:$C$102,2,FALSE),"")</f>
        <v>ÁGUA / LUZ / GÁS (CONCESSIONÁRIAS)</v>
      </c>
      <c r="H46" s="33" t="str">
        <f>IFERROR(VLOOKUP($B46,'Tabelas auxiliares'!$A$65:$C$102,3,FALSE),"")</f>
        <v>ÁGUA E ESGOTO / ENERGIA ELÉTRICA / GÁS</v>
      </c>
      <c r="I46" t="s">
        <v>1081</v>
      </c>
      <c r="J46" t="s">
        <v>1088</v>
      </c>
      <c r="K46" t="s">
        <v>1091</v>
      </c>
      <c r="L46" t="s">
        <v>1092</v>
      </c>
      <c r="M46" t="s">
        <v>1075</v>
      </c>
      <c r="N46" t="s">
        <v>154</v>
      </c>
      <c r="O46" t="s">
        <v>155</v>
      </c>
      <c r="P46" t="s">
        <v>188</v>
      </c>
      <c r="Q46" t="s">
        <v>156</v>
      </c>
      <c r="R46" t="s">
        <v>153</v>
      </c>
      <c r="S46" t="s">
        <v>107</v>
      </c>
      <c r="T46" t="s">
        <v>152</v>
      </c>
      <c r="U46" t="s">
        <v>803</v>
      </c>
      <c r="V46" t="s">
        <v>1079</v>
      </c>
      <c r="W46" t="s">
        <v>1080</v>
      </c>
      <c r="X46" s="33" t="str">
        <f t="shared" si="0"/>
        <v>3</v>
      </c>
      <c r="Y46" s="33" t="str">
        <f>IF(T46="","",IF(AND(T46&lt;&gt;'Tabelas auxiliares'!$B$239,T46&lt;&gt;'Tabelas auxiliares'!$B$240,T46&lt;&gt;'Tabelas auxiliares'!$C$239,T46&lt;&gt;'Tabelas auxiliares'!$C$240,T46&lt;&gt;'Tabelas auxiliares'!$D$239),"FOLHA DE PESSOAL",IF(X46='Tabelas auxiliares'!$A$240,"CUSTEIO",IF(X46='Tabelas auxiliares'!$A$239,"INVESTIMENTO","ERRO - VERIFICAR"))))</f>
        <v>CUSTEIO</v>
      </c>
      <c r="Z46" s="46">
        <f t="shared" si="1"/>
        <v>150</v>
      </c>
      <c r="AA46" s="26">
        <v>75.52</v>
      </c>
      <c r="AB46" s="26">
        <v>37.24</v>
      </c>
      <c r="AC46" s="26">
        <v>37.24</v>
      </c>
      <c r="AD46" s="54"/>
      <c r="AE46" s="54"/>
      <c r="AF46" s="54"/>
      <c r="AG46" s="54"/>
      <c r="AH46" s="54"/>
      <c r="AI46" s="54"/>
      <c r="AJ46" s="54"/>
      <c r="AK46" s="54"/>
      <c r="AL46" s="54"/>
      <c r="AM46" s="54"/>
      <c r="AN46" s="54"/>
      <c r="AO46" s="54"/>
    </row>
    <row r="47" spans="1:41" x14ac:dyDescent="0.25">
      <c r="A47" t="s">
        <v>459</v>
      </c>
      <c r="B47" t="s">
        <v>251</v>
      </c>
      <c r="C47" t="s">
        <v>460</v>
      </c>
      <c r="D47" t="s">
        <v>28</v>
      </c>
      <c r="E47" t="s">
        <v>105</v>
      </c>
      <c r="F47" s="33" t="str">
        <f>IFERROR(VLOOKUP(D47,'Tabelas auxiliares'!$A$3:$B$61,2,FALSE),"")</f>
        <v>PU - PREFEITURA UNIVERSITÁRIA</v>
      </c>
      <c r="G47" s="33" t="str">
        <f>IFERROR(VLOOKUP($B47,'Tabelas auxiliares'!$A$65:$C$102,2,FALSE),"")</f>
        <v>ÁGUA / LUZ / GÁS (CONCESSIONÁRIAS)</v>
      </c>
      <c r="H47" s="33" t="str">
        <f>IFERROR(VLOOKUP($B47,'Tabelas auxiliares'!$A$65:$C$102,3,FALSE),"")</f>
        <v>ÁGUA E ESGOTO / ENERGIA ELÉTRICA / GÁS</v>
      </c>
      <c r="I47" t="s">
        <v>1002</v>
      </c>
      <c r="J47" t="s">
        <v>1093</v>
      </c>
      <c r="K47" t="s">
        <v>1094</v>
      </c>
      <c r="L47" t="s">
        <v>1095</v>
      </c>
      <c r="M47" t="s">
        <v>1075</v>
      </c>
      <c r="N47" t="s">
        <v>154</v>
      </c>
      <c r="O47" t="s">
        <v>155</v>
      </c>
      <c r="P47" t="s">
        <v>188</v>
      </c>
      <c r="Q47" t="s">
        <v>156</v>
      </c>
      <c r="R47" t="s">
        <v>153</v>
      </c>
      <c r="S47" t="s">
        <v>107</v>
      </c>
      <c r="T47" t="s">
        <v>152</v>
      </c>
      <c r="U47" t="s">
        <v>803</v>
      </c>
      <c r="V47" t="s">
        <v>1079</v>
      </c>
      <c r="W47" t="s">
        <v>1080</v>
      </c>
      <c r="X47" s="33" t="str">
        <f t="shared" si="0"/>
        <v>3</v>
      </c>
      <c r="Y47" s="33" t="str">
        <f>IF(T47="","",IF(AND(T47&lt;&gt;'Tabelas auxiliares'!$B$239,T47&lt;&gt;'Tabelas auxiliares'!$B$240,T47&lt;&gt;'Tabelas auxiliares'!$C$239,T47&lt;&gt;'Tabelas auxiliares'!$C$240,T47&lt;&gt;'Tabelas auxiliares'!$D$239),"FOLHA DE PESSOAL",IF(X47='Tabelas auxiliares'!$A$240,"CUSTEIO",IF(X47='Tabelas auxiliares'!$A$239,"INVESTIMENTO","ERRO - VERIFICAR"))))</f>
        <v>CUSTEIO</v>
      </c>
      <c r="Z47" s="46">
        <f t="shared" si="1"/>
        <v>700</v>
      </c>
      <c r="AA47" s="26">
        <v>613.51</v>
      </c>
      <c r="AB47" s="26">
        <v>41.85</v>
      </c>
      <c r="AC47" s="26">
        <v>44.64</v>
      </c>
      <c r="AD47" s="54"/>
      <c r="AE47" s="54"/>
      <c r="AF47" s="54"/>
      <c r="AG47" s="54"/>
      <c r="AH47" s="54"/>
      <c r="AI47" s="54"/>
      <c r="AJ47" s="54"/>
      <c r="AK47" s="54"/>
      <c r="AL47" s="54"/>
      <c r="AM47" s="54"/>
      <c r="AN47" s="54"/>
      <c r="AO47" s="54"/>
    </row>
    <row r="48" spans="1:41" x14ac:dyDescent="0.25">
      <c r="A48" t="s">
        <v>459</v>
      </c>
      <c r="B48" t="s">
        <v>255</v>
      </c>
      <c r="C48" t="s">
        <v>794</v>
      </c>
      <c r="D48" t="s">
        <v>8</v>
      </c>
      <c r="E48" t="s">
        <v>105</v>
      </c>
      <c r="F48" s="33" t="str">
        <f>IFERROR(VLOOKUP(D48,'Tabelas auxiliares'!$A$3:$B$61,2,FALSE),"")</f>
        <v>PROPES - PRÓ-REITORIA DE PESQUISA / CEM</v>
      </c>
      <c r="G48" s="33" t="str">
        <f>IFERROR(VLOOKUP($B48,'Tabelas auxiliares'!$A$65:$C$102,2,FALSE),"")</f>
        <v>ASSISTÊNCIA - PESQUISA</v>
      </c>
      <c r="H48" s="33" t="str">
        <f>IFERROR(VLOOKUP($B48,'Tabelas auxiliares'!$A$65:$C$102,3,FALSE),"")</f>
        <v>BOLSAS DE INICIACAO CIENTIFICA / AUXILIO PARA EVENTOS ESTUDANTIS PESQUISA / AUXILIO PARA PARTICIPAÇÃO DE DOCENTES EM EVENTOS DE DIVULGAÇÃO CIENTIFICA E TECNOLÓGICA</v>
      </c>
      <c r="I48" t="s">
        <v>1096</v>
      </c>
      <c r="J48" t="s">
        <v>1097</v>
      </c>
      <c r="K48" t="s">
        <v>1098</v>
      </c>
      <c r="L48" t="s">
        <v>1099</v>
      </c>
      <c r="M48" t="s">
        <v>153</v>
      </c>
      <c r="N48" t="s">
        <v>154</v>
      </c>
      <c r="O48" t="s">
        <v>155</v>
      </c>
      <c r="P48" t="s">
        <v>188</v>
      </c>
      <c r="Q48" t="s">
        <v>156</v>
      </c>
      <c r="R48" t="s">
        <v>153</v>
      </c>
      <c r="S48" t="s">
        <v>107</v>
      </c>
      <c r="T48" t="s">
        <v>152</v>
      </c>
      <c r="U48" t="s">
        <v>803</v>
      </c>
      <c r="V48" t="s">
        <v>921</v>
      </c>
      <c r="W48" t="s">
        <v>922</v>
      </c>
      <c r="X48" s="33" t="str">
        <f t="shared" si="0"/>
        <v>3</v>
      </c>
      <c r="Y48" s="33" t="str">
        <f>IF(T48="","",IF(AND(T48&lt;&gt;'Tabelas auxiliares'!$B$239,T48&lt;&gt;'Tabelas auxiliares'!$B$240,T48&lt;&gt;'Tabelas auxiliares'!$C$239,T48&lt;&gt;'Tabelas auxiliares'!$C$240,T48&lt;&gt;'Tabelas auxiliares'!$D$239),"FOLHA DE PESSOAL",IF(X48='Tabelas auxiliares'!$A$240,"CUSTEIO",IF(X48='Tabelas auxiliares'!$A$239,"INVESTIMENTO","ERRO - VERIFICAR"))))</f>
        <v>CUSTEIO</v>
      </c>
      <c r="Z48" s="46">
        <f t="shared" si="1"/>
        <v>21000</v>
      </c>
      <c r="AA48" s="26">
        <v>18900</v>
      </c>
      <c r="AB48" s="26">
        <v>2100</v>
      </c>
      <c r="AD48" s="54"/>
      <c r="AE48" s="54"/>
      <c r="AF48" s="54"/>
      <c r="AG48" s="54"/>
      <c r="AH48" s="54"/>
      <c r="AI48" s="54"/>
      <c r="AJ48" s="54"/>
      <c r="AK48" s="54"/>
      <c r="AL48" s="54"/>
      <c r="AM48" s="54"/>
      <c r="AN48" s="54"/>
      <c r="AO48" s="54"/>
    </row>
    <row r="49" spans="1:41" x14ac:dyDescent="0.25">
      <c r="A49" t="s">
        <v>459</v>
      </c>
      <c r="B49" t="s">
        <v>255</v>
      </c>
      <c r="C49" t="s">
        <v>796</v>
      </c>
      <c r="D49" t="s">
        <v>8</v>
      </c>
      <c r="E49" t="s">
        <v>105</v>
      </c>
      <c r="F49" s="33" t="str">
        <f>IFERROR(VLOOKUP(D49,'Tabelas auxiliares'!$A$3:$B$61,2,FALSE),"")</f>
        <v>PROPES - PRÓ-REITORIA DE PESQUISA / CEM</v>
      </c>
      <c r="G49" s="33" t="str">
        <f>IFERROR(VLOOKUP($B49,'Tabelas auxiliares'!$A$65:$C$102,2,FALSE),"")</f>
        <v>ASSISTÊNCIA - PESQUISA</v>
      </c>
      <c r="H49" s="33" t="str">
        <f>IFERROR(VLOOKUP($B49,'Tabelas auxiliares'!$A$65:$C$102,3,FALSE),"")</f>
        <v>BOLSAS DE INICIACAO CIENTIFICA / AUXILIO PARA EVENTOS ESTUDANTIS PESQUISA / AUXILIO PARA PARTICIPAÇÃO DE DOCENTES EM EVENTOS DE DIVULGAÇÃO CIENTIFICA E TECNOLÓGICA</v>
      </c>
      <c r="I49" t="s">
        <v>914</v>
      </c>
      <c r="J49" t="s">
        <v>1100</v>
      </c>
      <c r="K49" t="s">
        <v>1101</v>
      </c>
      <c r="L49" t="s">
        <v>1102</v>
      </c>
      <c r="M49" t="s">
        <v>153</v>
      </c>
      <c r="N49" t="s">
        <v>157</v>
      </c>
      <c r="O49" t="s">
        <v>918</v>
      </c>
      <c r="P49" t="s">
        <v>919</v>
      </c>
      <c r="Q49" t="s">
        <v>156</v>
      </c>
      <c r="R49" t="s">
        <v>153</v>
      </c>
      <c r="S49" t="s">
        <v>107</v>
      </c>
      <c r="T49" t="s">
        <v>152</v>
      </c>
      <c r="U49" t="s">
        <v>920</v>
      </c>
      <c r="V49" t="s">
        <v>921</v>
      </c>
      <c r="W49" t="s">
        <v>922</v>
      </c>
      <c r="X49" s="33" t="str">
        <f t="shared" si="0"/>
        <v>3</v>
      </c>
      <c r="Y49" s="33" t="str">
        <f>IF(T49="","",IF(AND(T49&lt;&gt;'Tabelas auxiliares'!$B$239,T49&lt;&gt;'Tabelas auxiliares'!$B$240,T49&lt;&gt;'Tabelas auxiliares'!$C$239,T49&lt;&gt;'Tabelas auxiliares'!$C$240,T49&lt;&gt;'Tabelas auxiliares'!$D$239),"FOLHA DE PESSOAL",IF(X49='Tabelas auxiliares'!$A$240,"CUSTEIO",IF(X49='Tabelas auxiliares'!$A$239,"INVESTIMENTO","ERRO - VERIFICAR"))))</f>
        <v>CUSTEIO</v>
      </c>
      <c r="Z49" s="46">
        <f t="shared" si="1"/>
        <v>6300</v>
      </c>
      <c r="AA49" s="26">
        <v>2100</v>
      </c>
      <c r="AB49" s="26">
        <v>2100</v>
      </c>
      <c r="AC49" s="26">
        <v>2100</v>
      </c>
      <c r="AD49" s="54"/>
      <c r="AE49" s="54"/>
      <c r="AF49" s="54"/>
      <c r="AG49" s="54"/>
      <c r="AH49" s="54"/>
      <c r="AI49" s="54"/>
      <c r="AJ49" s="54"/>
      <c r="AK49" s="54"/>
      <c r="AL49" s="54"/>
      <c r="AM49" s="54"/>
      <c r="AN49" s="54"/>
      <c r="AO49" s="54"/>
    </row>
    <row r="50" spans="1:41" x14ac:dyDescent="0.25">
      <c r="A50" t="s">
        <v>459</v>
      </c>
      <c r="B50" t="s">
        <v>255</v>
      </c>
      <c r="C50" t="s">
        <v>796</v>
      </c>
      <c r="D50" t="s">
        <v>8</v>
      </c>
      <c r="E50" t="s">
        <v>105</v>
      </c>
      <c r="F50" s="33" t="str">
        <f>IFERROR(VLOOKUP(D50,'Tabelas auxiliares'!$A$3:$B$61,2,FALSE),"")</f>
        <v>PROPES - PRÓ-REITORIA DE PESQUISA / CEM</v>
      </c>
      <c r="G50" s="33" t="str">
        <f>IFERROR(VLOOKUP($B50,'Tabelas auxiliares'!$A$65:$C$102,2,FALSE),"")</f>
        <v>ASSISTÊNCIA - PESQUISA</v>
      </c>
      <c r="H50" s="33" t="str">
        <f>IFERROR(VLOOKUP($B50,'Tabelas auxiliares'!$A$65:$C$102,3,FALSE),"")</f>
        <v>BOLSAS DE INICIACAO CIENTIFICA / AUXILIO PARA EVENTOS ESTUDANTIS PESQUISA / AUXILIO PARA PARTICIPAÇÃO DE DOCENTES EM EVENTOS DE DIVULGAÇÃO CIENTIFICA E TECNOLÓGICA</v>
      </c>
      <c r="I50" t="s">
        <v>914</v>
      </c>
      <c r="J50" t="s">
        <v>1103</v>
      </c>
      <c r="K50" t="s">
        <v>1104</v>
      </c>
      <c r="L50" t="s">
        <v>1105</v>
      </c>
      <c r="M50" t="s">
        <v>153</v>
      </c>
      <c r="N50" t="s">
        <v>157</v>
      </c>
      <c r="O50" t="s">
        <v>918</v>
      </c>
      <c r="P50" t="s">
        <v>919</v>
      </c>
      <c r="Q50" t="s">
        <v>156</v>
      </c>
      <c r="R50" t="s">
        <v>153</v>
      </c>
      <c r="S50" t="s">
        <v>107</v>
      </c>
      <c r="T50" t="s">
        <v>152</v>
      </c>
      <c r="U50" t="s">
        <v>920</v>
      </c>
      <c r="V50" t="s">
        <v>921</v>
      </c>
      <c r="W50" t="s">
        <v>922</v>
      </c>
      <c r="X50" s="33" t="str">
        <f t="shared" si="0"/>
        <v>3</v>
      </c>
      <c r="Y50" s="33" t="str">
        <f>IF(T50="","",IF(AND(T50&lt;&gt;'Tabelas auxiliares'!$B$239,T50&lt;&gt;'Tabelas auxiliares'!$B$240,T50&lt;&gt;'Tabelas auxiliares'!$C$239,T50&lt;&gt;'Tabelas auxiliares'!$C$240,T50&lt;&gt;'Tabelas auxiliares'!$D$239),"FOLHA DE PESSOAL",IF(X50='Tabelas auxiliares'!$A$240,"CUSTEIO",IF(X50='Tabelas auxiliares'!$A$239,"INVESTIMENTO","ERRO - VERIFICAR"))))</f>
        <v>CUSTEIO</v>
      </c>
      <c r="Z50" s="46">
        <f t="shared" si="1"/>
        <v>2400</v>
      </c>
      <c r="AA50" s="26">
        <v>800</v>
      </c>
      <c r="AB50" s="26">
        <v>800</v>
      </c>
      <c r="AC50" s="26">
        <v>800</v>
      </c>
      <c r="AD50" s="54"/>
      <c r="AE50" s="54"/>
      <c r="AF50" s="54"/>
      <c r="AG50" s="54"/>
      <c r="AH50" s="54"/>
      <c r="AI50" s="54"/>
      <c r="AJ50" s="54"/>
      <c r="AK50" s="54"/>
      <c r="AL50" s="54"/>
      <c r="AM50" s="54"/>
      <c r="AN50" s="54"/>
      <c r="AO50" s="54"/>
    </row>
    <row r="51" spans="1:41" x14ac:dyDescent="0.25">
      <c r="A51" t="s">
        <v>459</v>
      </c>
      <c r="B51" t="s">
        <v>255</v>
      </c>
      <c r="C51" t="s">
        <v>796</v>
      </c>
      <c r="D51" t="s">
        <v>8</v>
      </c>
      <c r="E51" t="s">
        <v>105</v>
      </c>
      <c r="F51" s="33" t="str">
        <f>IFERROR(VLOOKUP(D51,'Tabelas auxiliares'!$A$3:$B$61,2,FALSE),"")</f>
        <v>PROPES - PRÓ-REITORIA DE PESQUISA / CEM</v>
      </c>
      <c r="G51" s="33" t="str">
        <f>IFERROR(VLOOKUP($B51,'Tabelas auxiliares'!$A$65:$C$102,2,FALSE),"")</f>
        <v>ASSISTÊNCIA - PESQUISA</v>
      </c>
      <c r="H51" s="33" t="str">
        <f>IFERROR(VLOOKUP($B51,'Tabelas auxiliares'!$A$65:$C$102,3,FALSE),"")</f>
        <v>BOLSAS DE INICIACAO CIENTIFICA / AUXILIO PARA EVENTOS ESTUDANTIS PESQUISA / AUXILIO PARA PARTICIPAÇÃO DE DOCENTES EM EVENTOS DE DIVULGAÇÃO CIENTIFICA E TECNOLÓGICA</v>
      </c>
      <c r="I51" t="s">
        <v>914</v>
      </c>
      <c r="J51" t="s">
        <v>1106</v>
      </c>
      <c r="K51" t="s">
        <v>1107</v>
      </c>
      <c r="L51" t="s">
        <v>1108</v>
      </c>
      <c r="M51" t="s">
        <v>153</v>
      </c>
      <c r="N51" t="s">
        <v>157</v>
      </c>
      <c r="O51" t="s">
        <v>918</v>
      </c>
      <c r="P51" t="s">
        <v>919</v>
      </c>
      <c r="Q51" t="s">
        <v>156</v>
      </c>
      <c r="R51" t="s">
        <v>153</v>
      </c>
      <c r="S51" t="s">
        <v>107</v>
      </c>
      <c r="T51" t="s">
        <v>152</v>
      </c>
      <c r="U51" t="s">
        <v>920</v>
      </c>
      <c r="V51" t="s">
        <v>921</v>
      </c>
      <c r="W51" t="s">
        <v>922</v>
      </c>
      <c r="X51" s="33" t="str">
        <f t="shared" si="0"/>
        <v>3</v>
      </c>
      <c r="Y51" s="33" t="str">
        <f>IF(T51="","",IF(AND(T51&lt;&gt;'Tabelas auxiliares'!$B$239,T51&lt;&gt;'Tabelas auxiliares'!$B$240,T51&lt;&gt;'Tabelas auxiliares'!$C$239,T51&lt;&gt;'Tabelas auxiliares'!$C$240,T51&lt;&gt;'Tabelas auxiliares'!$D$239),"FOLHA DE PESSOAL",IF(X51='Tabelas auxiliares'!$A$240,"CUSTEIO",IF(X51='Tabelas auxiliares'!$A$239,"INVESTIMENTO","ERRO - VERIFICAR"))))</f>
        <v>CUSTEIO</v>
      </c>
      <c r="Z51" s="46">
        <f t="shared" si="1"/>
        <v>7200</v>
      </c>
      <c r="AA51" s="26">
        <v>2400</v>
      </c>
      <c r="AB51" s="26">
        <v>2400</v>
      </c>
      <c r="AC51" s="26">
        <v>2400</v>
      </c>
      <c r="AD51" s="54"/>
      <c r="AE51" s="54"/>
      <c r="AF51" s="54"/>
      <c r="AG51" s="54"/>
      <c r="AH51" s="54"/>
      <c r="AI51" s="54"/>
      <c r="AJ51" s="54"/>
      <c r="AK51" s="54"/>
      <c r="AL51" s="54"/>
      <c r="AM51" s="54"/>
      <c r="AN51" s="54"/>
      <c r="AO51" s="54"/>
    </row>
    <row r="52" spans="1:41" x14ac:dyDescent="0.25">
      <c r="A52" t="s">
        <v>459</v>
      </c>
      <c r="B52" t="s">
        <v>255</v>
      </c>
      <c r="C52" t="s">
        <v>796</v>
      </c>
      <c r="D52" t="s">
        <v>8</v>
      </c>
      <c r="E52" t="s">
        <v>105</v>
      </c>
      <c r="F52" s="33" t="str">
        <f>IFERROR(VLOOKUP(D52,'Tabelas auxiliares'!$A$3:$B$61,2,FALSE),"")</f>
        <v>PROPES - PRÓ-REITORIA DE PESQUISA / CEM</v>
      </c>
      <c r="G52" s="33" t="str">
        <f>IFERROR(VLOOKUP($B52,'Tabelas auxiliares'!$A$65:$C$102,2,FALSE),"")</f>
        <v>ASSISTÊNCIA - PESQUISA</v>
      </c>
      <c r="H52" s="33" t="str">
        <f>IFERROR(VLOOKUP($B52,'Tabelas auxiliares'!$A$65:$C$102,3,FALSE),"")</f>
        <v>BOLSAS DE INICIACAO CIENTIFICA / AUXILIO PARA EVENTOS ESTUDANTIS PESQUISA / AUXILIO PARA PARTICIPAÇÃO DE DOCENTES EM EVENTOS DE DIVULGAÇÃO CIENTIFICA E TECNOLÓGICA</v>
      </c>
      <c r="I52" t="s">
        <v>895</v>
      </c>
      <c r="J52" t="s">
        <v>1106</v>
      </c>
      <c r="K52" t="s">
        <v>1109</v>
      </c>
      <c r="L52" t="s">
        <v>1110</v>
      </c>
      <c r="M52" t="s">
        <v>153</v>
      </c>
      <c r="N52" t="s">
        <v>157</v>
      </c>
      <c r="O52" t="s">
        <v>918</v>
      </c>
      <c r="P52" t="s">
        <v>919</v>
      </c>
      <c r="Q52" t="s">
        <v>156</v>
      </c>
      <c r="R52" t="s">
        <v>153</v>
      </c>
      <c r="S52" t="s">
        <v>107</v>
      </c>
      <c r="T52" t="s">
        <v>152</v>
      </c>
      <c r="U52" t="s">
        <v>920</v>
      </c>
      <c r="V52" t="s">
        <v>921</v>
      </c>
      <c r="W52" t="s">
        <v>922</v>
      </c>
      <c r="X52" s="33" t="str">
        <f t="shared" si="0"/>
        <v>3</v>
      </c>
      <c r="Y52" s="33" t="str">
        <f>IF(T52="","",IF(AND(T52&lt;&gt;'Tabelas auxiliares'!$B$239,T52&lt;&gt;'Tabelas auxiliares'!$B$240,T52&lt;&gt;'Tabelas auxiliares'!$C$239,T52&lt;&gt;'Tabelas auxiliares'!$C$240,T52&lt;&gt;'Tabelas auxiliares'!$D$239),"FOLHA DE PESSOAL",IF(X52='Tabelas auxiliares'!$A$240,"CUSTEIO",IF(X52='Tabelas auxiliares'!$A$239,"INVESTIMENTO","ERRO - VERIFICAR"))))</f>
        <v>CUSTEIO</v>
      </c>
      <c r="Z52" s="46">
        <f t="shared" si="1"/>
        <v>15600</v>
      </c>
      <c r="AA52" s="26">
        <v>5200</v>
      </c>
      <c r="AB52" s="26">
        <v>5200</v>
      </c>
      <c r="AC52" s="26">
        <v>5200</v>
      </c>
      <c r="AD52" s="54"/>
      <c r="AE52" s="54"/>
      <c r="AF52" s="54"/>
      <c r="AG52" s="54"/>
      <c r="AH52" s="54"/>
      <c r="AI52" s="54"/>
      <c r="AJ52" s="54"/>
      <c r="AK52" s="54"/>
      <c r="AL52" s="54"/>
      <c r="AM52" s="54"/>
      <c r="AN52" s="54"/>
      <c r="AO52" s="54"/>
    </row>
    <row r="53" spans="1:41" x14ac:dyDescent="0.25">
      <c r="A53" t="s">
        <v>459</v>
      </c>
      <c r="B53" t="s">
        <v>255</v>
      </c>
      <c r="C53" t="s">
        <v>796</v>
      </c>
      <c r="D53" t="s">
        <v>8</v>
      </c>
      <c r="E53" t="s">
        <v>105</v>
      </c>
      <c r="F53" s="33" t="str">
        <f>IFERROR(VLOOKUP(D53,'Tabelas auxiliares'!$A$3:$B$61,2,FALSE),"")</f>
        <v>PROPES - PRÓ-REITORIA DE PESQUISA / CEM</v>
      </c>
      <c r="G53" s="33" t="str">
        <f>IFERROR(VLOOKUP($B53,'Tabelas auxiliares'!$A$65:$C$102,2,FALSE),"")</f>
        <v>ASSISTÊNCIA - PESQUISA</v>
      </c>
      <c r="H53" s="33" t="str">
        <f>IFERROR(VLOOKUP($B53,'Tabelas auxiliares'!$A$65:$C$102,3,FALSE),"")</f>
        <v>BOLSAS DE INICIACAO CIENTIFICA / AUXILIO PARA EVENTOS ESTUDANTIS PESQUISA / AUXILIO PARA PARTICIPAÇÃO DE DOCENTES EM EVENTOS DE DIVULGAÇÃO CIENTIFICA E TECNOLÓGICA</v>
      </c>
      <c r="I53" t="s">
        <v>895</v>
      </c>
      <c r="J53" t="s">
        <v>1106</v>
      </c>
      <c r="K53" t="s">
        <v>1111</v>
      </c>
      <c r="L53" t="s">
        <v>1112</v>
      </c>
      <c r="M53" t="s">
        <v>153</v>
      </c>
      <c r="N53" t="s">
        <v>157</v>
      </c>
      <c r="O53" t="s">
        <v>918</v>
      </c>
      <c r="P53" t="s">
        <v>919</v>
      </c>
      <c r="Q53" t="s">
        <v>156</v>
      </c>
      <c r="R53" t="s">
        <v>153</v>
      </c>
      <c r="S53" t="s">
        <v>107</v>
      </c>
      <c r="T53" t="s">
        <v>152</v>
      </c>
      <c r="U53" t="s">
        <v>920</v>
      </c>
      <c r="V53" t="s">
        <v>921</v>
      </c>
      <c r="W53" t="s">
        <v>922</v>
      </c>
      <c r="X53" s="33" t="str">
        <f t="shared" si="0"/>
        <v>3</v>
      </c>
      <c r="Y53" s="33" t="str">
        <f>IF(T53="","",IF(AND(T53&lt;&gt;'Tabelas auxiliares'!$B$239,T53&lt;&gt;'Tabelas auxiliares'!$B$240,T53&lt;&gt;'Tabelas auxiliares'!$C$239,T53&lt;&gt;'Tabelas auxiliares'!$C$240,T53&lt;&gt;'Tabelas auxiliares'!$D$239),"FOLHA DE PESSOAL",IF(X53='Tabelas auxiliares'!$A$240,"CUSTEIO",IF(X53='Tabelas auxiliares'!$A$239,"INVESTIMENTO","ERRO - VERIFICAR"))))</f>
        <v>CUSTEIO</v>
      </c>
      <c r="Z53" s="46">
        <f t="shared" si="1"/>
        <v>18600</v>
      </c>
      <c r="AA53" s="26">
        <v>6200</v>
      </c>
      <c r="AB53" s="26">
        <v>6200</v>
      </c>
      <c r="AC53" s="26">
        <v>6200</v>
      </c>
      <c r="AD53" s="54"/>
      <c r="AE53" s="54"/>
      <c r="AF53" s="54"/>
      <c r="AG53" s="54"/>
      <c r="AH53" s="54"/>
      <c r="AI53" s="54"/>
      <c r="AJ53" s="54"/>
      <c r="AK53" s="54"/>
      <c r="AL53" s="54"/>
      <c r="AM53" s="54"/>
      <c r="AN53" s="54"/>
      <c r="AO53" s="54"/>
    </row>
    <row r="54" spans="1:41" x14ac:dyDescent="0.25">
      <c r="A54" t="s">
        <v>459</v>
      </c>
      <c r="B54" t="s">
        <v>255</v>
      </c>
      <c r="C54" t="s">
        <v>796</v>
      </c>
      <c r="D54" t="s">
        <v>8</v>
      </c>
      <c r="E54" t="s">
        <v>105</v>
      </c>
      <c r="F54" s="33" t="str">
        <f>IFERROR(VLOOKUP(D54,'Tabelas auxiliares'!$A$3:$B$61,2,FALSE),"")</f>
        <v>PROPES - PRÓ-REITORIA DE PESQUISA / CEM</v>
      </c>
      <c r="G54" s="33" t="str">
        <f>IFERROR(VLOOKUP($B54,'Tabelas auxiliares'!$A$65:$C$102,2,FALSE),"")</f>
        <v>ASSISTÊNCIA - PESQUISA</v>
      </c>
      <c r="H54" s="33" t="str">
        <f>IFERROR(VLOOKUP($B54,'Tabelas auxiliares'!$A$65:$C$102,3,FALSE),"")</f>
        <v>BOLSAS DE INICIACAO CIENTIFICA / AUXILIO PARA EVENTOS ESTUDANTIS PESQUISA / AUXILIO PARA PARTICIPAÇÃO DE DOCENTES EM EVENTOS DE DIVULGAÇÃO CIENTIFICA E TECNOLÓGICA</v>
      </c>
      <c r="I54" t="s">
        <v>895</v>
      </c>
      <c r="J54" t="s">
        <v>1106</v>
      </c>
      <c r="K54" t="s">
        <v>1113</v>
      </c>
      <c r="L54" t="s">
        <v>1114</v>
      </c>
      <c r="M54" t="s">
        <v>153</v>
      </c>
      <c r="N54" t="s">
        <v>157</v>
      </c>
      <c r="O54" t="s">
        <v>918</v>
      </c>
      <c r="P54" t="s">
        <v>919</v>
      </c>
      <c r="Q54" t="s">
        <v>156</v>
      </c>
      <c r="R54" t="s">
        <v>153</v>
      </c>
      <c r="S54" t="s">
        <v>107</v>
      </c>
      <c r="T54" t="s">
        <v>152</v>
      </c>
      <c r="U54" t="s">
        <v>920</v>
      </c>
      <c r="V54" t="s">
        <v>921</v>
      </c>
      <c r="W54" t="s">
        <v>922</v>
      </c>
      <c r="X54" s="33" t="str">
        <f t="shared" si="0"/>
        <v>3</v>
      </c>
      <c r="Y54" s="33" t="str">
        <f>IF(T54="","",IF(AND(T54&lt;&gt;'Tabelas auxiliares'!$B$239,T54&lt;&gt;'Tabelas auxiliares'!$B$240,T54&lt;&gt;'Tabelas auxiliares'!$C$239,T54&lt;&gt;'Tabelas auxiliares'!$C$240,T54&lt;&gt;'Tabelas auxiliares'!$D$239),"FOLHA DE PESSOAL",IF(X54='Tabelas auxiliares'!$A$240,"CUSTEIO",IF(X54='Tabelas auxiliares'!$A$239,"INVESTIMENTO","ERRO - VERIFICAR"))))</f>
        <v>CUSTEIO</v>
      </c>
      <c r="Z54" s="46">
        <f t="shared" si="1"/>
        <v>31200</v>
      </c>
      <c r="AA54" s="26">
        <v>10400</v>
      </c>
      <c r="AB54" s="26">
        <v>10400</v>
      </c>
      <c r="AC54" s="26">
        <v>10400</v>
      </c>
      <c r="AD54" s="54"/>
      <c r="AE54" s="54"/>
      <c r="AF54" s="54"/>
      <c r="AG54" s="54"/>
      <c r="AH54" s="54"/>
      <c r="AI54" s="54"/>
      <c r="AJ54" s="54"/>
      <c r="AK54" s="54"/>
      <c r="AL54" s="54"/>
      <c r="AM54" s="54"/>
      <c r="AN54" s="54"/>
      <c r="AO54" s="54"/>
    </row>
    <row r="55" spans="1:41" x14ac:dyDescent="0.25">
      <c r="A55" t="s">
        <v>459</v>
      </c>
      <c r="B55" t="s">
        <v>255</v>
      </c>
      <c r="C55" t="s">
        <v>796</v>
      </c>
      <c r="D55" t="s">
        <v>8</v>
      </c>
      <c r="E55" t="s">
        <v>105</v>
      </c>
      <c r="F55" s="33" t="str">
        <f>IFERROR(VLOOKUP(D55,'Tabelas auxiliares'!$A$3:$B$61,2,FALSE),"")</f>
        <v>PROPES - PRÓ-REITORIA DE PESQUISA / CEM</v>
      </c>
      <c r="G55" s="33" t="str">
        <f>IFERROR(VLOOKUP($B55,'Tabelas auxiliares'!$A$65:$C$102,2,FALSE),"")</f>
        <v>ASSISTÊNCIA - PESQUISA</v>
      </c>
      <c r="H55" s="33" t="str">
        <f>IFERROR(VLOOKUP($B55,'Tabelas auxiliares'!$A$65:$C$102,3,FALSE),"")</f>
        <v>BOLSAS DE INICIACAO CIENTIFICA / AUXILIO PARA EVENTOS ESTUDANTIS PESQUISA / AUXILIO PARA PARTICIPAÇÃO DE DOCENTES EM EVENTOS DE DIVULGAÇÃO CIENTIFICA E TECNOLÓGICA</v>
      </c>
      <c r="I55" t="s">
        <v>848</v>
      </c>
      <c r="J55" t="s">
        <v>1115</v>
      </c>
      <c r="K55" t="s">
        <v>1116</v>
      </c>
      <c r="L55" t="s">
        <v>1117</v>
      </c>
      <c r="M55" t="s">
        <v>153</v>
      </c>
      <c r="N55" t="s">
        <v>154</v>
      </c>
      <c r="O55" t="s">
        <v>155</v>
      </c>
      <c r="P55" t="s">
        <v>188</v>
      </c>
      <c r="Q55" t="s">
        <v>156</v>
      </c>
      <c r="R55" t="s">
        <v>153</v>
      </c>
      <c r="S55" t="s">
        <v>107</v>
      </c>
      <c r="T55" t="s">
        <v>152</v>
      </c>
      <c r="U55" t="s">
        <v>803</v>
      </c>
      <c r="V55" t="s">
        <v>921</v>
      </c>
      <c r="W55" t="s">
        <v>922</v>
      </c>
      <c r="X55" s="33" t="str">
        <f t="shared" si="0"/>
        <v>3</v>
      </c>
      <c r="Y55" s="33" t="str">
        <f>IF(T55="","",IF(AND(T55&lt;&gt;'Tabelas auxiliares'!$B$239,T55&lt;&gt;'Tabelas auxiliares'!$B$240,T55&lt;&gt;'Tabelas auxiliares'!$C$239,T55&lt;&gt;'Tabelas auxiliares'!$C$240,T55&lt;&gt;'Tabelas auxiliares'!$D$239),"FOLHA DE PESSOAL",IF(X55='Tabelas auxiliares'!$A$240,"CUSTEIO",IF(X55='Tabelas auxiliares'!$A$239,"INVESTIMENTO","ERRO - VERIFICAR"))))</f>
        <v>CUSTEIO</v>
      </c>
      <c r="Z55" s="46">
        <f t="shared" si="1"/>
        <v>7200</v>
      </c>
      <c r="AA55" s="26">
        <v>7200</v>
      </c>
      <c r="AD55" s="54"/>
      <c r="AE55" s="54"/>
      <c r="AF55" s="54"/>
      <c r="AG55" s="54"/>
      <c r="AH55" s="54"/>
      <c r="AI55" s="54"/>
      <c r="AJ55" s="54"/>
      <c r="AK55" s="54"/>
      <c r="AL55" s="54"/>
      <c r="AM55" s="54"/>
      <c r="AN55" s="54"/>
      <c r="AO55" s="54"/>
    </row>
    <row r="56" spans="1:41" x14ac:dyDescent="0.25">
      <c r="A56" t="s">
        <v>459</v>
      </c>
      <c r="B56" t="s">
        <v>255</v>
      </c>
      <c r="C56" t="s">
        <v>796</v>
      </c>
      <c r="D56" t="s">
        <v>14</v>
      </c>
      <c r="E56" t="s">
        <v>105</v>
      </c>
      <c r="F56" s="33" t="str">
        <f>IFERROR(VLOOKUP(D56,'Tabelas auxiliares'!$A$3:$B$61,2,FALSE),"")</f>
        <v>NÚCLEOS ESTRATÉGICOS</v>
      </c>
      <c r="G56" s="33" t="str">
        <f>IFERROR(VLOOKUP($B56,'Tabelas auxiliares'!$A$65:$C$102,2,FALSE),"")</f>
        <v>ASSISTÊNCIA - PESQUISA</v>
      </c>
      <c r="H56" s="33" t="str">
        <f>IFERROR(VLOOKUP($B56,'Tabelas auxiliares'!$A$65:$C$102,3,FALSE),"")</f>
        <v>BOLSAS DE INICIACAO CIENTIFICA / AUXILIO PARA EVENTOS ESTUDANTIS PESQUISA / AUXILIO PARA PARTICIPAÇÃO DE DOCENTES EM EVENTOS DE DIVULGAÇÃO CIENTIFICA E TECNOLÓGICA</v>
      </c>
      <c r="I56" t="s">
        <v>887</v>
      </c>
      <c r="J56" t="s">
        <v>1118</v>
      </c>
      <c r="K56" t="s">
        <v>1119</v>
      </c>
      <c r="L56" t="s">
        <v>1120</v>
      </c>
      <c r="M56" t="s">
        <v>153</v>
      </c>
      <c r="N56" t="s">
        <v>154</v>
      </c>
      <c r="O56" t="s">
        <v>155</v>
      </c>
      <c r="P56" t="s">
        <v>188</v>
      </c>
      <c r="Q56" t="s">
        <v>156</v>
      </c>
      <c r="R56" t="s">
        <v>153</v>
      </c>
      <c r="S56" t="s">
        <v>107</v>
      </c>
      <c r="T56" t="s">
        <v>152</v>
      </c>
      <c r="U56" t="s">
        <v>803</v>
      </c>
      <c r="V56" t="s">
        <v>921</v>
      </c>
      <c r="W56" t="s">
        <v>922</v>
      </c>
      <c r="X56" s="33" t="str">
        <f t="shared" si="0"/>
        <v>3</v>
      </c>
      <c r="Y56" s="33" t="str">
        <f>IF(T56="","",IF(AND(T56&lt;&gt;'Tabelas auxiliares'!$B$239,T56&lt;&gt;'Tabelas auxiliares'!$B$240,T56&lt;&gt;'Tabelas auxiliares'!$C$239,T56&lt;&gt;'Tabelas auxiliares'!$C$240,T56&lt;&gt;'Tabelas auxiliares'!$D$239),"FOLHA DE PESSOAL",IF(X56='Tabelas auxiliares'!$A$240,"CUSTEIO",IF(X56='Tabelas auxiliares'!$A$239,"INVESTIMENTO","ERRO - VERIFICAR"))))</f>
        <v>CUSTEIO</v>
      </c>
      <c r="Z56" s="46">
        <f t="shared" si="1"/>
        <v>14700</v>
      </c>
      <c r="AA56" s="26">
        <v>12600</v>
      </c>
      <c r="AC56" s="26">
        <v>2100</v>
      </c>
      <c r="AD56" s="54"/>
      <c r="AE56" s="54"/>
      <c r="AF56" s="54"/>
      <c r="AG56" s="54"/>
      <c r="AH56" s="54"/>
      <c r="AI56" s="54"/>
      <c r="AJ56" s="54"/>
      <c r="AK56" s="54"/>
      <c r="AL56" s="54"/>
      <c r="AM56" s="54"/>
      <c r="AN56" s="54"/>
      <c r="AO56" s="54"/>
    </row>
    <row r="57" spans="1:41" x14ac:dyDescent="0.25">
      <c r="A57" t="s">
        <v>459</v>
      </c>
      <c r="B57" t="s">
        <v>255</v>
      </c>
      <c r="C57" t="s">
        <v>796</v>
      </c>
      <c r="D57" t="s">
        <v>14</v>
      </c>
      <c r="E57" t="s">
        <v>105</v>
      </c>
      <c r="F57" s="33" t="str">
        <f>IFERROR(VLOOKUP(D57,'Tabelas auxiliares'!$A$3:$B$61,2,FALSE),"")</f>
        <v>NÚCLEOS ESTRATÉGICOS</v>
      </c>
      <c r="G57" s="33" t="str">
        <f>IFERROR(VLOOKUP($B57,'Tabelas auxiliares'!$A$65:$C$102,2,FALSE),"")</f>
        <v>ASSISTÊNCIA - PESQUISA</v>
      </c>
      <c r="H57" s="33" t="str">
        <f>IFERROR(VLOOKUP($B57,'Tabelas auxiliares'!$A$65:$C$102,3,FALSE),"")</f>
        <v>BOLSAS DE INICIACAO CIENTIFICA / AUXILIO PARA EVENTOS ESTUDANTIS PESQUISA / AUXILIO PARA PARTICIPAÇÃO DE DOCENTES EM EVENTOS DE DIVULGAÇÃO CIENTIFICA E TECNOLÓGICA</v>
      </c>
      <c r="I57" t="s">
        <v>887</v>
      </c>
      <c r="J57" t="s">
        <v>1121</v>
      </c>
      <c r="K57" t="s">
        <v>1122</v>
      </c>
      <c r="L57" t="s">
        <v>1123</v>
      </c>
      <c r="M57" t="s">
        <v>153</v>
      </c>
      <c r="N57" t="s">
        <v>154</v>
      </c>
      <c r="O57" t="s">
        <v>155</v>
      </c>
      <c r="P57" t="s">
        <v>188</v>
      </c>
      <c r="Q57" t="s">
        <v>156</v>
      </c>
      <c r="R57" t="s">
        <v>153</v>
      </c>
      <c r="S57" t="s">
        <v>107</v>
      </c>
      <c r="T57" t="s">
        <v>152</v>
      </c>
      <c r="U57" t="s">
        <v>803</v>
      </c>
      <c r="V57" t="s">
        <v>921</v>
      </c>
      <c r="W57" t="s">
        <v>922</v>
      </c>
      <c r="X57" s="33" t="str">
        <f t="shared" si="0"/>
        <v>3</v>
      </c>
      <c r="Y57" s="33" t="str">
        <f>IF(T57="","",IF(AND(T57&lt;&gt;'Tabelas auxiliares'!$B$239,T57&lt;&gt;'Tabelas auxiliares'!$B$240,T57&lt;&gt;'Tabelas auxiliares'!$C$239,T57&lt;&gt;'Tabelas auxiliares'!$C$240,T57&lt;&gt;'Tabelas auxiliares'!$D$239),"FOLHA DE PESSOAL",IF(X57='Tabelas auxiliares'!$A$240,"CUSTEIO",IF(X57='Tabelas auxiliares'!$A$239,"INVESTIMENTO","ERRO - VERIFICAR"))))</f>
        <v>CUSTEIO</v>
      </c>
      <c r="Z57" s="46">
        <f t="shared" si="1"/>
        <v>16800</v>
      </c>
      <c r="AA57" s="26">
        <v>14700</v>
      </c>
      <c r="AC57" s="26">
        <v>2100</v>
      </c>
      <c r="AD57" s="54"/>
      <c r="AE57" s="54"/>
      <c r="AF57" s="54"/>
      <c r="AG57" s="54"/>
      <c r="AH57" s="54"/>
      <c r="AI57" s="54"/>
      <c r="AJ57" s="54"/>
      <c r="AK57" s="54"/>
      <c r="AL57" s="54"/>
      <c r="AM57" s="54"/>
      <c r="AN57" s="54"/>
      <c r="AO57" s="54"/>
    </row>
    <row r="58" spans="1:41" x14ac:dyDescent="0.25">
      <c r="A58" t="s">
        <v>459</v>
      </c>
      <c r="B58" t="s">
        <v>255</v>
      </c>
      <c r="C58" t="s">
        <v>796</v>
      </c>
      <c r="D58" t="s">
        <v>14</v>
      </c>
      <c r="E58" t="s">
        <v>105</v>
      </c>
      <c r="F58" s="33" t="str">
        <f>IFERROR(VLOOKUP(D58,'Tabelas auxiliares'!$A$3:$B$61,2,FALSE),"")</f>
        <v>NÚCLEOS ESTRATÉGICOS</v>
      </c>
      <c r="G58" s="33" t="str">
        <f>IFERROR(VLOOKUP($B58,'Tabelas auxiliares'!$A$65:$C$102,2,FALSE),"")</f>
        <v>ASSISTÊNCIA - PESQUISA</v>
      </c>
      <c r="H58" s="33" t="str">
        <f>IFERROR(VLOOKUP($B58,'Tabelas auxiliares'!$A$65:$C$102,3,FALSE),"")</f>
        <v>BOLSAS DE INICIACAO CIENTIFICA / AUXILIO PARA EVENTOS ESTUDANTIS PESQUISA / AUXILIO PARA PARTICIPAÇÃO DE DOCENTES EM EVENTOS DE DIVULGAÇÃO CIENTIFICA E TECNOLÓGICA</v>
      </c>
      <c r="I58" t="s">
        <v>1096</v>
      </c>
      <c r="J58" t="s">
        <v>1124</v>
      </c>
      <c r="K58" t="s">
        <v>1125</v>
      </c>
      <c r="L58" t="s">
        <v>1126</v>
      </c>
      <c r="M58" t="s">
        <v>153</v>
      </c>
      <c r="N58" t="s">
        <v>154</v>
      </c>
      <c r="O58" t="s">
        <v>155</v>
      </c>
      <c r="P58" t="s">
        <v>188</v>
      </c>
      <c r="Q58" t="s">
        <v>156</v>
      </c>
      <c r="R58" t="s">
        <v>153</v>
      </c>
      <c r="S58" t="s">
        <v>107</v>
      </c>
      <c r="T58" t="s">
        <v>152</v>
      </c>
      <c r="U58" t="s">
        <v>803</v>
      </c>
      <c r="V58" t="s">
        <v>921</v>
      </c>
      <c r="W58" t="s">
        <v>922</v>
      </c>
      <c r="X58" s="33" t="str">
        <f t="shared" si="0"/>
        <v>3</v>
      </c>
      <c r="Y58" s="33" t="str">
        <f>IF(T58="","",IF(AND(T58&lt;&gt;'Tabelas auxiliares'!$B$239,T58&lt;&gt;'Tabelas auxiliares'!$B$240,T58&lt;&gt;'Tabelas auxiliares'!$C$239,T58&lt;&gt;'Tabelas auxiliares'!$C$240,T58&lt;&gt;'Tabelas auxiliares'!$D$239),"FOLHA DE PESSOAL",IF(X58='Tabelas auxiliares'!$A$240,"CUSTEIO",IF(X58='Tabelas auxiliares'!$A$239,"INVESTIMENTO","ERRO - VERIFICAR"))))</f>
        <v>CUSTEIO</v>
      </c>
      <c r="Z58" s="46">
        <f t="shared" si="1"/>
        <v>58800</v>
      </c>
      <c r="AA58" s="26">
        <v>48300</v>
      </c>
      <c r="AB58" s="26">
        <v>10500</v>
      </c>
      <c r="AD58" s="54"/>
      <c r="AE58" s="54"/>
      <c r="AF58" s="54"/>
      <c r="AG58" s="54"/>
      <c r="AH58" s="54"/>
      <c r="AI58" s="54"/>
      <c r="AJ58" s="54"/>
      <c r="AK58" s="54"/>
      <c r="AL58" s="54"/>
      <c r="AM58" s="54"/>
      <c r="AN58" s="54"/>
      <c r="AO58" s="54"/>
    </row>
    <row r="59" spans="1:41" x14ac:dyDescent="0.25">
      <c r="A59" t="s">
        <v>459</v>
      </c>
      <c r="B59" t="s">
        <v>255</v>
      </c>
      <c r="C59" t="s">
        <v>796</v>
      </c>
      <c r="D59" t="s">
        <v>14</v>
      </c>
      <c r="E59" t="s">
        <v>105</v>
      </c>
      <c r="F59" s="33" t="str">
        <f>IFERROR(VLOOKUP(D59,'Tabelas auxiliares'!$A$3:$B$61,2,FALSE),"")</f>
        <v>NÚCLEOS ESTRATÉGICOS</v>
      </c>
      <c r="G59" s="33" t="str">
        <f>IFERROR(VLOOKUP($B59,'Tabelas auxiliares'!$A$65:$C$102,2,FALSE),"")</f>
        <v>ASSISTÊNCIA - PESQUISA</v>
      </c>
      <c r="H59" s="33" t="str">
        <f>IFERROR(VLOOKUP($B59,'Tabelas auxiliares'!$A$65:$C$102,3,FALSE),"")</f>
        <v>BOLSAS DE INICIACAO CIENTIFICA / AUXILIO PARA EVENTOS ESTUDANTIS PESQUISA / AUXILIO PARA PARTICIPAÇÃO DE DOCENTES EM EVENTOS DE DIVULGAÇÃO CIENTIFICA E TECNOLÓGICA</v>
      </c>
      <c r="I59" t="s">
        <v>1096</v>
      </c>
      <c r="J59" t="s">
        <v>1127</v>
      </c>
      <c r="K59" t="s">
        <v>1128</v>
      </c>
      <c r="L59" t="s">
        <v>1129</v>
      </c>
      <c r="M59" t="s">
        <v>153</v>
      </c>
      <c r="N59" t="s">
        <v>154</v>
      </c>
      <c r="O59" t="s">
        <v>155</v>
      </c>
      <c r="P59" t="s">
        <v>188</v>
      </c>
      <c r="Q59" t="s">
        <v>156</v>
      </c>
      <c r="R59" t="s">
        <v>153</v>
      </c>
      <c r="S59" t="s">
        <v>107</v>
      </c>
      <c r="T59" t="s">
        <v>152</v>
      </c>
      <c r="U59" t="s">
        <v>803</v>
      </c>
      <c r="V59" t="s">
        <v>921</v>
      </c>
      <c r="W59" t="s">
        <v>922</v>
      </c>
      <c r="X59" s="33" t="str">
        <f t="shared" si="0"/>
        <v>3</v>
      </c>
      <c r="Y59" s="33" t="str">
        <f>IF(T59="","",IF(AND(T59&lt;&gt;'Tabelas auxiliares'!$B$239,T59&lt;&gt;'Tabelas auxiliares'!$B$240,T59&lt;&gt;'Tabelas auxiliares'!$C$239,T59&lt;&gt;'Tabelas auxiliares'!$C$240,T59&lt;&gt;'Tabelas auxiliares'!$D$239),"FOLHA DE PESSOAL",IF(X59='Tabelas auxiliares'!$A$240,"CUSTEIO",IF(X59='Tabelas auxiliares'!$A$239,"INVESTIMENTO","ERRO - VERIFICAR"))))</f>
        <v>CUSTEIO</v>
      </c>
      <c r="Z59" s="46">
        <f t="shared" si="1"/>
        <v>5600</v>
      </c>
      <c r="AA59" s="26">
        <v>4800</v>
      </c>
      <c r="AB59" s="26">
        <v>800</v>
      </c>
      <c r="AD59" s="54"/>
      <c r="AE59" s="54"/>
      <c r="AF59" s="54"/>
      <c r="AG59" s="54"/>
      <c r="AH59" s="54"/>
      <c r="AI59" s="54"/>
      <c r="AJ59" s="54"/>
      <c r="AK59" s="54"/>
      <c r="AL59" s="54"/>
      <c r="AM59" s="54"/>
      <c r="AN59" s="54"/>
      <c r="AO59" s="54"/>
    </row>
    <row r="60" spans="1:41" x14ac:dyDescent="0.25">
      <c r="A60" t="s">
        <v>459</v>
      </c>
      <c r="B60" t="s">
        <v>261</v>
      </c>
      <c r="C60" t="s">
        <v>905</v>
      </c>
      <c r="D60" t="s">
        <v>46</v>
      </c>
      <c r="E60" t="s">
        <v>105</v>
      </c>
      <c r="F60" s="33" t="str">
        <f>IFERROR(VLOOKUP(D60,'Tabelas auxiliares'!$A$3:$B$61,2,FALSE),"")</f>
        <v>PROGRAD - PRÓ-REITORIA DE GRADUAÇÃO</v>
      </c>
      <c r="G60" s="33" t="str">
        <f>IFERROR(VLOOKUP($B60,'Tabelas auxiliares'!$A$65:$C$102,2,FALSE),"")</f>
        <v>AUXÍLIO DISCENTES</v>
      </c>
      <c r="H60" s="33" t="str">
        <f>IFERROR(VLOOKUP($B60,'Tabelas auxiliares'!$A$65:$C$102,3,FALSE),"")</f>
        <v>AUXÍLIO DISCENTES</v>
      </c>
      <c r="I60" t="s">
        <v>961</v>
      </c>
      <c r="J60" t="s">
        <v>1130</v>
      </c>
      <c r="K60" t="s">
        <v>1131</v>
      </c>
      <c r="L60" t="s">
        <v>1132</v>
      </c>
      <c r="M60" t="s">
        <v>1133</v>
      </c>
      <c r="N60" t="s">
        <v>154</v>
      </c>
      <c r="O60" t="s">
        <v>155</v>
      </c>
      <c r="P60" t="s">
        <v>188</v>
      </c>
      <c r="Q60" t="s">
        <v>156</v>
      </c>
      <c r="R60" t="s">
        <v>153</v>
      </c>
      <c r="S60" t="s">
        <v>107</v>
      </c>
      <c r="T60" t="s">
        <v>152</v>
      </c>
      <c r="U60" t="s">
        <v>803</v>
      </c>
      <c r="V60" t="s">
        <v>982</v>
      </c>
      <c r="W60" t="s">
        <v>983</v>
      </c>
      <c r="X60" s="33" t="str">
        <f t="shared" si="0"/>
        <v>3</v>
      </c>
      <c r="Y60" s="33" t="str">
        <f>IF(T60="","",IF(AND(T60&lt;&gt;'Tabelas auxiliares'!$B$239,T60&lt;&gt;'Tabelas auxiliares'!$B$240,T60&lt;&gt;'Tabelas auxiliares'!$C$239,T60&lt;&gt;'Tabelas auxiliares'!$C$240,T60&lt;&gt;'Tabelas auxiliares'!$D$239),"FOLHA DE PESSOAL",IF(X60='Tabelas auxiliares'!$A$240,"CUSTEIO",IF(X60='Tabelas auxiliares'!$A$239,"INVESTIMENTO","ERRO - VERIFICAR"))))</f>
        <v>CUSTEIO</v>
      </c>
      <c r="Z60" s="46">
        <f t="shared" si="1"/>
        <v>2350</v>
      </c>
      <c r="AC60" s="26">
        <v>2350</v>
      </c>
      <c r="AD60" s="54"/>
      <c r="AE60" s="54"/>
      <c r="AF60" s="54"/>
      <c r="AG60" s="54"/>
      <c r="AH60" s="54"/>
      <c r="AI60" s="54"/>
      <c r="AJ60" s="54"/>
      <c r="AK60" s="54"/>
      <c r="AL60" s="54"/>
      <c r="AM60" s="54"/>
      <c r="AN60" s="54"/>
      <c r="AO60" s="54"/>
    </row>
    <row r="61" spans="1:41" x14ac:dyDescent="0.25">
      <c r="A61" t="s">
        <v>459</v>
      </c>
      <c r="B61" t="s">
        <v>262</v>
      </c>
      <c r="C61" t="s">
        <v>460</v>
      </c>
      <c r="D61" t="s">
        <v>64</v>
      </c>
      <c r="E61" t="s">
        <v>105</v>
      </c>
      <c r="F61" s="33" t="str">
        <f>IFERROR(VLOOKUP(D61,'Tabelas auxiliares'!$A$3:$B$61,2,FALSE),"")</f>
        <v>ARI - ASSESSORIA DE RELAÇÕES INTERNACIONAIS</v>
      </c>
      <c r="G61" s="33" t="str">
        <f>IFERROR(VLOOKUP($B61,'Tabelas auxiliares'!$A$65:$C$102,2,FALSE),"")</f>
        <v>AUXÍLIO DOCENTE E SERVIDORES</v>
      </c>
      <c r="H61" s="33" t="str">
        <f>IFERROR(VLOOKUP($B61,'Tabelas auxiliares'!$A$65:$C$102,3,FALSE),"")</f>
        <v>AUXÍLIO DOCENTE E SERVIDORES</v>
      </c>
      <c r="I61" t="s">
        <v>1081</v>
      </c>
      <c r="J61" t="s">
        <v>1134</v>
      </c>
      <c r="K61" t="s">
        <v>1135</v>
      </c>
      <c r="L61" t="s">
        <v>1136</v>
      </c>
      <c r="M61" t="s">
        <v>1137</v>
      </c>
      <c r="N61" t="s">
        <v>154</v>
      </c>
      <c r="O61" t="s">
        <v>155</v>
      </c>
      <c r="P61" t="s">
        <v>188</v>
      </c>
      <c r="Q61" t="s">
        <v>156</v>
      </c>
      <c r="R61" t="s">
        <v>153</v>
      </c>
      <c r="S61" t="s">
        <v>107</v>
      </c>
      <c r="T61" t="s">
        <v>152</v>
      </c>
      <c r="U61" t="s">
        <v>803</v>
      </c>
      <c r="V61" t="s">
        <v>1138</v>
      </c>
      <c r="W61" t="s">
        <v>1139</v>
      </c>
      <c r="X61" s="33" t="str">
        <f t="shared" si="0"/>
        <v>3</v>
      </c>
      <c r="Y61" s="33" t="str">
        <f>IF(T61="","",IF(AND(T61&lt;&gt;'Tabelas auxiliares'!$B$239,T61&lt;&gt;'Tabelas auxiliares'!$B$240,T61&lt;&gt;'Tabelas auxiliares'!$C$239,T61&lt;&gt;'Tabelas auxiliares'!$C$240,T61&lt;&gt;'Tabelas auxiliares'!$D$239),"FOLHA DE PESSOAL",IF(X61='Tabelas auxiliares'!$A$240,"CUSTEIO",IF(X61='Tabelas auxiliares'!$A$239,"INVESTIMENTO","ERRO - VERIFICAR"))))</f>
        <v>CUSTEIO</v>
      </c>
      <c r="Z61" s="46">
        <f t="shared" si="1"/>
        <v>6204.26</v>
      </c>
      <c r="AA61" s="26">
        <v>558.16</v>
      </c>
      <c r="AC61" s="26">
        <v>5646.1</v>
      </c>
      <c r="AD61" s="54"/>
      <c r="AE61" s="54"/>
      <c r="AF61" s="54"/>
      <c r="AG61" s="54"/>
      <c r="AH61" s="54"/>
      <c r="AI61" s="54"/>
      <c r="AJ61" s="54"/>
      <c r="AK61" s="54"/>
      <c r="AL61" s="54"/>
      <c r="AM61" s="54"/>
      <c r="AN61" s="54"/>
      <c r="AO61" s="54"/>
    </row>
    <row r="62" spans="1:41" x14ac:dyDescent="0.25">
      <c r="A62" t="s">
        <v>459</v>
      </c>
      <c r="B62" t="s">
        <v>263</v>
      </c>
      <c r="C62" t="s">
        <v>460</v>
      </c>
      <c r="D62" t="s">
        <v>68</v>
      </c>
      <c r="E62" t="s">
        <v>105</v>
      </c>
      <c r="F62" s="33" t="str">
        <f>IFERROR(VLOOKUP(D62,'Tabelas auxiliares'!$A$3:$B$61,2,FALSE),"")</f>
        <v>BIBLIOTECA</v>
      </c>
      <c r="G62" s="33" t="str">
        <f>IFERROR(VLOOKUP($B62,'Tabelas auxiliares'!$A$65:$C$102,2,FALSE),"")</f>
        <v>ACERVO BIBLIOGRÁFICO</v>
      </c>
      <c r="H62" s="33" t="str">
        <f>IFERROR(VLOOKUP($B62,'Tabelas auxiliares'!$A$65:$C$102,3,FALSE),"")</f>
        <v>LIVROS / ASSINATURA DE JORNAIS E REVISTAS / PERIÓDICOS / BASES ACADÊMICAS/ENCADERNAÇÃO E REENCADERNAÇÃO DE LIVROS DO ACERVO</v>
      </c>
      <c r="I62" t="s">
        <v>974</v>
      </c>
      <c r="J62" t="s">
        <v>1140</v>
      </c>
      <c r="K62" t="s">
        <v>1141</v>
      </c>
      <c r="L62" t="s">
        <v>1142</v>
      </c>
      <c r="M62" t="s">
        <v>1143</v>
      </c>
      <c r="N62" t="s">
        <v>154</v>
      </c>
      <c r="O62" t="s">
        <v>155</v>
      </c>
      <c r="P62" t="s">
        <v>188</v>
      </c>
      <c r="Q62" t="s">
        <v>156</v>
      </c>
      <c r="R62" t="s">
        <v>153</v>
      </c>
      <c r="S62" t="s">
        <v>107</v>
      </c>
      <c r="T62" t="s">
        <v>152</v>
      </c>
      <c r="U62" t="s">
        <v>803</v>
      </c>
      <c r="V62" t="s">
        <v>1144</v>
      </c>
      <c r="W62" t="s">
        <v>1145</v>
      </c>
      <c r="X62" s="33" t="str">
        <f t="shared" si="0"/>
        <v>3</v>
      </c>
      <c r="Y62" s="33" t="str">
        <f>IF(T62="","",IF(AND(T62&lt;&gt;'Tabelas auxiliares'!$B$239,T62&lt;&gt;'Tabelas auxiliares'!$B$240,T62&lt;&gt;'Tabelas auxiliares'!$C$239,T62&lt;&gt;'Tabelas auxiliares'!$C$240,T62&lt;&gt;'Tabelas auxiliares'!$D$239),"FOLHA DE PESSOAL",IF(X62='Tabelas auxiliares'!$A$240,"CUSTEIO",IF(X62='Tabelas auxiliares'!$A$239,"INVESTIMENTO","ERRO - VERIFICAR"))))</f>
        <v>CUSTEIO</v>
      </c>
      <c r="Z62" s="46">
        <f t="shared" si="1"/>
        <v>40148.68</v>
      </c>
      <c r="AA62" s="26">
        <v>34083.919999999998</v>
      </c>
      <c r="AB62" s="26">
        <v>573.12</v>
      </c>
      <c r="AC62" s="26">
        <v>5491.64</v>
      </c>
      <c r="AD62" s="54"/>
      <c r="AE62" s="54"/>
      <c r="AF62" s="54"/>
      <c r="AG62" s="54"/>
      <c r="AH62" s="54"/>
      <c r="AI62" s="54"/>
      <c r="AJ62" s="54"/>
      <c r="AK62" s="54"/>
      <c r="AL62" s="54"/>
      <c r="AM62" s="54"/>
      <c r="AN62" s="54"/>
      <c r="AO62" s="54"/>
    </row>
    <row r="63" spans="1:41" x14ac:dyDescent="0.25">
      <c r="A63" t="s">
        <v>459</v>
      </c>
      <c r="B63" t="s">
        <v>267</v>
      </c>
      <c r="C63" t="s">
        <v>460</v>
      </c>
      <c r="D63" t="s">
        <v>81</v>
      </c>
      <c r="E63" t="s">
        <v>105</v>
      </c>
      <c r="F63" s="33" t="str">
        <f>IFERROR(VLOOKUP(D63,'Tabelas auxiliares'!$A$3:$B$61,2,FALSE),"")</f>
        <v>SUGEPE - SUPERINTENDÊNCIA DE GESTÃO DE PESSOAS</v>
      </c>
      <c r="G63" s="33" t="str">
        <f>IFERROR(VLOOKUP($B63,'Tabelas auxiliares'!$A$65:$C$102,2,FALSE),"")</f>
        <v>CURSOS E CONCURSOS</v>
      </c>
      <c r="H63" s="33" t="str">
        <f>IFERROR(VLOOKUP($B63,'Tabelas auxiliares'!$A$65:$C$102,3,FALSE),"")</f>
        <v>FOLHA DE PAGAMENTO (ENCARGOS DE CURSO E CONCURSO)</v>
      </c>
      <c r="I63" t="s">
        <v>1146</v>
      </c>
      <c r="J63" t="s">
        <v>1147</v>
      </c>
      <c r="K63" t="s">
        <v>1148</v>
      </c>
      <c r="L63" t="s">
        <v>1149</v>
      </c>
      <c r="M63" t="s">
        <v>153</v>
      </c>
      <c r="N63" t="s">
        <v>154</v>
      </c>
      <c r="O63" t="s">
        <v>155</v>
      </c>
      <c r="P63" t="s">
        <v>188</v>
      </c>
      <c r="Q63" t="s">
        <v>156</v>
      </c>
      <c r="R63" t="s">
        <v>153</v>
      </c>
      <c r="S63" t="s">
        <v>107</v>
      </c>
      <c r="T63" t="s">
        <v>152</v>
      </c>
      <c r="U63" t="s">
        <v>803</v>
      </c>
      <c r="V63" t="s">
        <v>1150</v>
      </c>
      <c r="W63" t="s">
        <v>1151</v>
      </c>
      <c r="X63" s="33" t="str">
        <f t="shared" si="0"/>
        <v>3</v>
      </c>
      <c r="Y63" s="33" t="str">
        <f>IF(T63="","",IF(AND(T63&lt;&gt;'Tabelas auxiliares'!$B$239,T63&lt;&gt;'Tabelas auxiliares'!$B$240,T63&lt;&gt;'Tabelas auxiliares'!$C$239,T63&lt;&gt;'Tabelas auxiliares'!$C$240,T63&lt;&gt;'Tabelas auxiliares'!$D$239),"FOLHA DE PESSOAL",IF(X63='Tabelas auxiliares'!$A$240,"CUSTEIO",IF(X63='Tabelas auxiliares'!$A$239,"INVESTIMENTO","ERRO - VERIFICAR"))))</f>
        <v>CUSTEIO</v>
      </c>
      <c r="Z63" s="46">
        <f t="shared" si="1"/>
        <v>24000</v>
      </c>
      <c r="AA63" s="26">
        <v>23256</v>
      </c>
      <c r="AC63" s="26">
        <v>744</v>
      </c>
      <c r="AD63" s="54"/>
      <c r="AE63" s="54"/>
      <c r="AF63" s="54"/>
      <c r="AG63" s="54"/>
      <c r="AH63" s="54"/>
      <c r="AI63" s="54"/>
      <c r="AJ63" s="54"/>
      <c r="AK63" s="54"/>
      <c r="AL63" s="54"/>
      <c r="AM63" s="54"/>
      <c r="AN63" s="54"/>
      <c r="AO63" s="54"/>
    </row>
    <row r="64" spans="1:41" x14ac:dyDescent="0.25">
      <c r="A64" t="s">
        <v>459</v>
      </c>
      <c r="B64" t="s">
        <v>267</v>
      </c>
      <c r="C64" t="s">
        <v>460</v>
      </c>
      <c r="D64" t="s">
        <v>81</v>
      </c>
      <c r="E64" t="s">
        <v>105</v>
      </c>
      <c r="F64" s="33" t="str">
        <f>IFERROR(VLOOKUP(D64,'Tabelas auxiliares'!$A$3:$B$61,2,FALSE),"")</f>
        <v>SUGEPE - SUPERINTENDÊNCIA DE GESTÃO DE PESSOAS</v>
      </c>
      <c r="G64" s="33" t="str">
        <f>IFERROR(VLOOKUP($B64,'Tabelas auxiliares'!$A$65:$C$102,2,FALSE),"")</f>
        <v>CURSOS E CONCURSOS</v>
      </c>
      <c r="H64" s="33" t="str">
        <f>IFERROR(VLOOKUP($B64,'Tabelas auxiliares'!$A$65:$C$102,3,FALSE),"")</f>
        <v>FOLHA DE PAGAMENTO (ENCARGOS DE CURSO E CONCURSO)</v>
      </c>
      <c r="I64" t="s">
        <v>988</v>
      </c>
      <c r="J64" t="s">
        <v>1152</v>
      </c>
      <c r="K64" t="s">
        <v>1153</v>
      </c>
      <c r="L64" t="s">
        <v>1154</v>
      </c>
      <c r="M64" t="s">
        <v>153</v>
      </c>
      <c r="N64" t="s">
        <v>154</v>
      </c>
      <c r="O64" t="s">
        <v>155</v>
      </c>
      <c r="P64" t="s">
        <v>188</v>
      </c>
      <c r="Q64" t="s">
        <v>156</v>
      </c>
      <c r="R64" t="s">
        <v>153</v>
      </c>
      <c r="S64" t="s">
        <v>107</v>
      </c>
      <c r="T64" t="s">
        <v>152</v>
      </c>
      <c r="U64" t="s">
        <v>803</v>
      </c>
      <c r="V64" t="s">
        <v>1150</v>
      </c>
      <c r="W64" t="s">
        <v>1151</v>
      </c>
      <c r="X64" s="33" t="str">
        <f t="shared" si="0"/>
        <v>3</v>
      </c>
      <c r="Y64" s="33" t="str">
        <f>IF(T64="","",IF(AND(T64&lt;&gt;'Tabelas auxiliares'!$B$239,T64&lt;&gt;'Tabelas auxiliares'!$B$240,T64&lt;&gt;'Tabelas auxiliares'!$C$239,T64&lt;&gt;'Tabelas auxiliares'!$C$240,T64&lt;&gt;'Tabelas auxiliares'!$D$239),"FOLHA DE PESSOAL",IF(X64='Tabelas auxiliares'!$A$240,"CUSTEIO",IF(X64='Tabelas auxiliares'!$A$239,"INVESTIMENTO","ERRO - VERIFICAR"))))</f>
        <v>CUSTEIO</v>
      </c>
      <c r="Z64" s="46">
        <f t="shared" si="1"/>
        <v>327.36</v>
      </c>
      <c r="AA64" s="26">
        <v>327.36</v>
      </c>
      <c r="AD64" s="54"/>
      <c r="AE64" s="54"/>
      <c r="AF64" s="54"/>
      <c r="AG64" s="54"/>
      <c r="AH64" s="54"/>
      <c r="AI64" s="54"/>
      <c r="AJ64" s="54"/>
      <c r="AK64" s="54"/>
      <c r="AL64" s="54"/>
      <c r="AM64" s="54"/>
      <c r="AN64" s="54"/>
      <c r="AO64" s="54"/>
    </row>
    <row r="65" spans="1:41" x14ac:dyDescent="0.25">
      <c r="A65" t="s">
        <v>459</v>
      </c>
      <c r="B65" t="s">
        <v>633</v>
      </c>
      <c r="C65" t="s">
        <v>460</v>
      </c>
      <c r="D65" t="s">
        <v>20</v>
      </c>
      <c r="E65" t="s">
        <v>105</v>
      </c>
      <c r="F65" s="33" t="str">
        <f>IFERROR(VLOOKUP(D65,'Tabelas auxiliares'!$A$3:$B$61,2,FALSE),"")</f>
        <v>ACI - ASSESSORIA DE COMUNICAÇÃO E IMPRENSA</v>
      </c>
      <c r="G65" s="33" t="str">
        <f>IFERROR(VLOOKUP($B65,'Tabelas auxiliares'!$A$65:$C$102,2,FALSE),"")</f>
        <v>COMUNICAÇÃO E DIVULGAÇÃO INSTITUCIONAL</v>
      </c>
      <c r="H65" s="33" t="str">
        <f>IFERROR(VLOOKUP($B65,'Tabelas auxiliares'!$A$65:$C$102,3,FALSE),"")</f>
        <v>ASSESSORIA PARA DIVULGAÇÃO CIENTÍFICA/BANCO DE IMAGENS /CONFECÇÃO DE BANNERS E FAIXAS/MAILING, CLIPPING/MONITORAMENTO DE REDES SOCIAIS/ Serviço de mensagens automatizadas para aplicativos/SERVIÇOS GRÁFICOS - IMPRESSÃO OFFSET.</v>
      </c>
      <c r="I65" t="s">
        <v>974</v>
      </c>
      <c r="J65" t="s">
        <v>1155</v>
      </c>
      <c r="K65" t="s">
        <v>1156</v>
      </c>
      <c r="L65" t="s">
        <v>1157</v>
      </c>
      <c r="M65" t="s">
        <v>1158</v>
      </c>
      <c r="N65" t="s">
        <v>154</v>
      </c>
      <c r="O65" t="s">
        <v>155</v>
      </c>
      <c r="P65" t="s">
        <v>188</v>
      </c>
      <c r="Q65" t="s">
        <v>156</v>
      </c>
      <c r="R65" t="s">
        <v>153</v>
      </c>
      <c r="S65" t="s">
        <v>107</v>
      </c>
      <c r="T65" t="s">
        <v>152</v>
      </c>
      <c r="U65" t="s">
        <v>803</v>
      </c>
      <c r="V65" t="s">
        <v>1159</v>
      </c>
      <c r="W65" t="s">
        <v>1056</v>
      </c>
      <c r="X65" s="33" t="str">
        <f t="shared" si="0"/>
        <v>3</v>
      </c>
      <c r="Y65" s="33" t="str">
        <f>IF(T65="","",IF(AND(T65&lt;&gt;'Tabelas auxiliares'!$B$239,T65&lt;&gt;'Tabelas auxiliares'!$B$240,T65&lt;&gt;'Tabelas auxiliares'!$C$239,T65&lt;&gt;'Tabelas auxiliares'!$C$240,T65&lt;&gt;'Tabelas auxiliares'!$D$239),"FOLHA DE PESSOAL",IF(X65='Tabelas auxiliares'!$A$240,"CUSTEIO",IF(X65='Tabelas auxiliares'!$A$239,"INVESTIMENTO","ERRO - VERIFICAR"))))</f>
        <v>CUSTEIO</v>
      </c>
      <c r="Z65" s="46">
        <f t="shared" si="1"/>
        <v>10000</v>
      </c>
      <c r="AA65" s="26">
        <v>10000</v>
      </c>
      <c r="AD65" s="54"/>
      <c r="AE65" s="54"/>
      <c r="AF65" s="54"/>
      <c r="AG65" s="54"/>
      <c r="AH65" s="54"/>
      <c r="AI65" s="54"/>
      <c r="AJ65" s="54"/>
      <c r="AK65" s="54"/>
      <c r="AL65" s="54"/>
      <c r="AM65" s="54"/>
      <c r="AN65" s="54"/>
      <c r="AO65" s="54"/>
    </row>
    <row r="66" spans="1:41" x14ac:dyDescent="0.25">
      <c r="A66" t="s">
        <v>459</v>
      </c>
      <c r="B66" t="s">
        <v>633</v>
      </c>
      <c r="C66" t="s">
        <v>460</v>
      </c>
      <c r="D66" t="s">
        <v>24</v>
      </c>
      <c r="E66" t="s">
        <v>105</v>
      </c>
      <c r="F66" s="33" t="str">
        <f>IFERROR(VLOOKUP(D66,'Tabelas auxiliares'!$A$3:$B$61,2,FALSE),"")</f>
        <v>ACI - SERVIÇOS GRÁFICOS * D.U.C</v>
      </c>
      <c r="G66" s="33" t="str">
        <f>IFERROR(VLOOKUP($B66,'Tabelas auxiliares'!$A$65:$C$102,2,FALSE),"")</f>
        <v>COMUNICAÇÃO E DIVULGAÇÃO INSTITUCIONAL</v>
      </c>
      <c r="H66" s="33" t="str">
        <f>IFERROR(VLOOKUP($B66,'Tabelas auxiliares'!$A$65:$C$102,3,FALSE),"")</f>
        <v>ASSESSORIA PARA DIVULGAÇÃO CIENTÍFICA/BANCO DE IMAGENS /CONFECÇÃO DE BANNERS E FAIXAS/MAILING, CLIPPING/MONITORAMENTO DE REDES SOCIAIS/ Serviço de mensagens automatizadas para aplicativos/SERVIÇOS GRÁFICOS - IMPRESSÃO OFFSET.</v>
      </c>
      <c r="I66" t="s">
        <v>974</v>
      </c>
      <c r="J66" t="s">
        <v>1160</v>
      </c>
      <c r="K66" t="s">
        <v>1161</v>
      </c>
      <c r="L66" t="s">
        <v>1162</v>
      </c>
      <c r="M66" t="s">
        <v>1163</v>
      </c>
      <c r="N66" t="s">
        <v>154</v>
      </c>
      <c r="O66" t="s">
        <v>155</v>
      </c>
      <c r="P66" t="s">
        <v>188</v>
      </c>
      <c r="Q66" t="s">
        <v>156</v>
      </c>
      <c r="R66" t="s">
        <v>153</v>
      </c>
      <c r="S66" t="s">
        <v>107</v>
      </c>
      <c r="T66" t="s">
        <v>152</v>
      </c>
      <c r="U66" t="s">
        <v>803</v>
      </c>
      <c r="V66" t="s">
        <v>1164</v>
      </c>
      <c r="W66" t="s">
        <v>1165</v>
      </c>
      <c r="X66" s="33" t="str">
        <f t="shared" si="0"/>
        <v>3</v>
      </c>
      <c r="Y66" s="33" t="str">
        <f>IF(T66="","",IF(AND(T66&lt;&gt;'Tabelas auxiliares'!$B$239,T66&lt;&gt;'Tabelas auxiliares'!$B$240,T66&lt;&gt;'Tabelas auxiliares'!$C$239,T66&lt;&gt;'Tabelas auxiliares'!$C$240,T66&lt;&gt;'Tabelas auxiliares'!$D$239),"FOLHA DE PESSOAL",IF(X66='Tabelas auxiliares'!$A$240,"CUSTEIO",IF(X66='Tabelas auxiliares'!$A$239,"INVESTIMENTO","ERRO - VERIFICAR"))))</f>
        <v>CUSTEIO</v>
      </c>
      <c r="Z66" s="46">
        <f t="shared" si="1"/>
        <v>15000</v>
      </c>
      <c r="AA66" s="26">
        <v>15000</v>
      </c>
      <c r="AD66" s="54"/>
      <c r="AE66" s="54"/>
      <c r="AF66" s="54"/>
      <c r="AG66" s="54"/>
      <c r="AH66" s="54"/>
      <c r="AI66" s="54"/>
      <c r="AJ66" s="54"/>
      <c r="AK66" s="54"/>
      <c r="AL66" s="54"/>
      <c r="AM66" s="54"/>
      <c r="AN66" s="54"/>
      <c r="AO66" s="54"/>
    </row>
    <row r="67" spans="1:41" x14ac:dyDescent="0.25">
      <c r="A67" t="s">
        <v>459</v>
      </c>
      <c r="B67" t="s">
        <v>633</v>
      </c>
      <c r="C67" t="s">
        <v>460</v>
      </c>
      <c r="D67" t="s">
        <v>24</v>
      </c>
      <c r="E67" t="s">
        <v>105</v>
      </c>
      <c r="F67" s="33" t="str">
        <f>IFERROR(VLOOKUP(D67,'Tabelas auxiliares'!$A$3:$B$61,2,FALSE),"")</f>
        <v>ACI - SERVIÇOS GRÁFICOS * D.U.C</v>
      </c>
      <c r="G67" s="33" t="str">
        <f>IFERROR(VLOOKUP($B67,'Tabelas auxiliares'!$A$65:$C$102,2,FALSE),"")</f>
        <v>COMUNICAÇÃO E DIVULGAÇÃO INSTITUCIONAL</v>
      </c>
      <c r="H67" s="33" t="str">
        <f>IFERROR(VLOOKUP($B67,'Tabelas auxiliares'!$A$65:$C$102,3,FALSE),"")</f>
        <v>ASSESSORIA PARA DIVULGAÇÃO CIENTÍFICA/BANCO DE IMAGENS /CONFECÇÃO DE BANNERS E FAIXAS/MAILING, CLIPPING/MONITORAMENTO DE REDES SOCIAIS/ Serviço de mensagens automatizadas para aplicativos/SERVIÇOS GRÁFICOS - IMPRESSÃO OFFSET.</v>
      </c>
      <c r="I67" t="s">
        <v>836</v>
      </c>
      <c r="J67" t="s">
        <v>1166</v>
      </c>
      <c r="K67" t="s">
        <v>1167</v>
      </c>
      <c r="L67" t="s">
        <v>1168</v>
      </c>
      <c r="M67" t="s">
        <v>1169</v>
      </c>
      <c r="N67" t="s">
        <v>154</v>
      </c>
      <c r="O67" t="s">
        <v>155</v>
      </c>
      <c r="P67" t="s">
        <v>188</v>
      </c>
      <c r="Q67" t="s">
        <v>156</v>
      </c>
      <c r="R67" t="s">
        <v>153</v>
      </c>
      <c r="S67" t="s">
        <v>107</v>
      </c>
      <c r="T67" t="s">
        <v>152</v>
      </c>
      <c r="U67" t="s">
        <v>803</v>
      </c>
      <c r="V67" t="s">
        <v>1170</v>
      </c>
      <c r="W67" t="s">
        <v>1171</v>
      </c>
      <c r="X67" s="33" t="str">
        <f t="shared" si="0"/>
        <v>3</v>
      </c>
      <c r="Y67" s="33" t="str">
        <f>IF(T67="","",IF(AND(T67&lt;&gt;'Tabelas auxiliares'!$B$239,T67&lt;&gt;'Tabelas auxiliares'!$B$240,T67&lt;&gt;'Tabelas auxiliares'!$C$239,T67&lt;&gt;'Tabelas auxiliares'!$C$240,T67&lt;&gt;'Tabelas auxiliares'!$D$239),"FOLHA DE PESSOAL",IF(X67='Tabelas auxiliares'!$A$240,"CUSTEIO",IF(X67='Tabelas auxiliares'!$A$239,"INVESTIMENTO","ERRO - VERIFICAR"))))</f>
        <v>CUSTEIO</v>
      </c>
      <c r="Z67" s="46">
        <f t="shared" si="1"/>
        <v>2998.5</v>
      </c>
      <c r="AA67" s="26">
        <v>2581.86</v>
      </c>
      <c r="AC67" s="26">
        <v>416.64</v>
      </c>
      <c r="AD67" s="54"/>
      <c r="AE67" s="54"/>
      <c r="AF67" s="54"/>
      <c r="AG67" s="54"/>
      <c r="AH67" s="54"/>
      <c r="AI67" s="54"/>
      <c r="AJ67" s="54"/>
      <c r="AK67" s="54"/>
      <c r="AL67" s="54"/>
      <c r="AM67" s="54"/>
      <c r="AN67" s="54"/>
      <c r="AO67" s="54"/>
    </row>
    <row r="68" spans="1:41" x14ac:dyDescent="0.25">
      <c r="A68" t="s">
        <v>459</v>
      </c>
      <c r="B68" t="s">
        <v>269</v>
      </c>
      <c r="C68" t="s">
        <v>460</v>
      </c>
      <c r="D68" t="s">
        <v>138</v>
      </c>
      <c r="E68" t="s">
        <v>105</v>
      </c>
      <c r="F68" s="33" t="str">
        <f>IFERROR(VLOOKUP(D68,'Tabelas auxiliares'!$A$3:$B$61,2,FALSE),"")</f>
        <v>PU - MOBILIÁRIOS * D.U.C</v>
      </c>
      <c r="G68" s="33" t="str">
        <f>IFERROR(VLOOKUP($B68,'Tabelas auxiliares'!$A$65:$C$102,2,FALSE),"")</f>
        <v>EQUIPAMENTOS - ÁREAS COMUNS</v>
      </c>
      <c r="H68" s="33" t="str">
        <f>IFERROR(VLOOKUP($B68,'Tabelas auxiliares'!$A$65:$C$102,3,FALSE),"")</f>
        <v>MOBILIÁRIO / LINHA BRANCA / QUADROS DE AVISO / DISPLAYS / VENTILADORES / BEBEDOUROS / EQUIPAMENTO DE SOM / PROJETORES / CORTINAS E PERSIANAS/DRONER</v>
      </c>
      <c r="I68" t="s">
        <v>1057</v>
      </c>
      <c r="J68" t="s">
        <v>1172</v>
      </c>
      <c r="K68" t="s">
        <v>1173</v>
      </c>
      <c r="L68" t="s">
        <v>1174</v>
      </c>
      <c r="M68" t="s">
        <v>1175</v>
      </c>
      <c r="N68" t="s">
        <v>1176</v>
      </c>
      <c r="O68" t="s">
        <v>155</v>
      </c>
      <c r="P68" t="s">
        <v>1177</v>
      </c>
      <c r="Q68" t="s">
        <v>156</v>
      </c>
      <c r="R68" t="s">
        <v>153</v>
      </c>
      <c r="S68" t="s">
        <v>107</v>
      </c>
      <c r="T68" t="s">
        <v>152</v>
      </c>
      <c r="U68" t="s">
        <v>813</v>
      </c>
      <c r="V68" t="s">
        <v>1178</v>
      </c>
      <c r="W68" t="s">
        <v>1179</v>
      </c>
      <c r="X68" s="33" t="str">
        <f t="shared" ref="X68:X131" si="2">LEFT(V68,1)</f>
        <v>4</v>
      </c>
      <c r="Y68" s="33" t="str">
        <f>IF(T68="","",IF(AND(T68&lt;&gt;'Tabelas auxiliares'!$B$239,T68&lt;&gt;'Tabelas auxiliares'!$B$240,T68&lt;&gt;'Tabelas auxiliares'!$C$239,T68&lt;&gt;'Tabelas auxiliares'!$C$240,T68&lt;&gt;'Tabelas auxiliares'!$D$239),"FOLHA DE PESSOAL",IF(X68='Tabelas auxiliares'!$A$240,"CUSTEIO",IF(X68='Tabelas auxiliares'!$A$239,"INVESTIMENTO","ERRO - VERIFICAR"))))</f>
        <v>INVESTIMENTO</v>
      </c>
      <c r="Z68" s="46">
        <f t="shared" si="1"/>
        <v>12250</v>
      </c>
      <c r="AA68" s="26">
        <v>10750</v>
      </c>
      <c r="AB68" s="26">
        <v>87.75</v>
      </c>
      <c r="AC68" s="26">
        <v>1412.25</v>
      </c>
      <c r="AD68" s="54"/>
      <c r="AE68" s="54"/>
      <c r="AF68" s="54"/>
      <c r="AG68" s="54"/>
      <c r="AH68" s="54"/>
      <c r="AI68" s="54"/>
      <c r="AJ68" s="54"/>
      <c r="AK68" s="54"/>
      <c r="AL68" s="54"/>
      <c r="AM68" s="54"/>
      <c r="AN68" s="54"/>
      <c r="AO68" s="54"/>
    </row>
    <row r="69" spans="1:41" x14ac:dyDescent="0.25">
      <c r="A69" t="s">
        <v>459</v>
      </c>
      <c r="B69" t="s">
        <v>269</v>
      </c>
      <c r="C69" t="s">
        <v>460</v>
      </c>
      <c r="D69" t="s">
        <v>138</v>
      </c>
      <c r="E69" t="s">
        <v>105</v>
      </c>
      <c r="F69" s="33" t="str">
        <f>IFERROR(VLOOKUP(D69,'Tabelas auxiliares'!$A$3:$B$61,2,FALSE),"")</f>
        <v>PU - MOBILIÁRIOS * D.U.C</v>
      </c>
      <c r="G69" s="33" t="str">
        <f>IFERROR(VLOOKUP($B69,'Tabelas auxiliares'!$A$65:$C$102,2,FALSE),"")</f>
        <v>EQUIPAMENTOS - ÁREAS COMUNS</v>
      </c>
      <c r="H69" s="33" t="str">
        <f>IFERROR(VLOOKUP($B69,'Tabelas auxiliares'!$A$65:$C$102,3,FALSE),"")</f>
        <v>MOBILIÁRIO / LINHA BRANCA / QUADROS DE AVISO / DISPLAYS / VENTILADORES / BEBEDOUROS / EQUIPAMENTO DE SOM / PROJETORES / CORTINAS E PERSIANAS/DRONER</v>
      </c>
      <c r="I69" t="s">
        <v>1180</v>
      </c>
      <c r="J69" t="s">
        <v>1181</v>
      </c>
      <c r="K69" t="s">
        <v>1182</v>
      </c>
      <c r="L69" t="s">
        <v>1183</v>
      </c>
      <c r="M69" t="s">
        <v>1184</v>
      </c>
      <c r="N69" t="s">
        <v>1176</v>
      </c>
      <c r="O69" t="s">
        <v>155</v>
      </c>
      <c r="P69" t="s">
        <v>1177</v>
      </c>
      <c r="Q69" t="s">
        <v>156</v>
      </c>
      <c r="R69" t="s">
        <v>153</v>
      </c>
      <c r="S69" t="s">
        <v>107</v>
      </c>
      <c r="T69" t="s">
        <v>152</v>
      </c>
      <c r="U69" t="s">
        <v>813</v>
      </c>
      <c r="V69" t="s">
        <v>1185</v>
      </c>
      <c r="W69" t="s">
        <v>1186</v>
      </c>
      <c r="X69" s="33" t="str">
        <f t="shared" si="2"/>
        <v>4</v>
      </c>
      <c r="Y69" s="33" t="str">
        <f>IF(T69="","",IF(AND(T69&lt;&gt;'Tabelas auxiliares'!$B$239,T69&lt;&gt;'Tabelas auxiliares'!$B$240,T69&lt;&gt;'Tabelas auxiliares'!$C$239,T69&lt;&gt;'Tabelas auxiliares'!$C$240,T69&lt;&gt;'Tabelas auxiliares'!$D$239),"FOLHA DE PESSOAL",IF(X69='Tabelas auxiliares'!$A$240,"CUSTEIO",IF(X69='Tabelas auxiliares'!$A$239,"INVESTIMENTO","ERRO - VERIFICAR"))))</f>
        <v>INVESTIMENTO</v>
      </c>
      <c r="Z69" s="46">
        <f t="shared" ref="Z69:Z132" si="3">IF(AA69+AB69+AC69&lt;&gt;0,AA69+AB69+AC69,"")</f>
        <v>1048.9000000000001</v>
      </c>
      <c r="AA69" s="26">
        <v>1048.9000000000001</v>
      </c>
      <c r="AD69" s="54"/>
      <c r="AE69" s="54"/>
      <c r="AF69" s="54"/>
      <c r="AG69" s="54"/>
      <c r="AH69" s="54"/>
      <c r="AI69" s="54"/>
      <c r="AJ69" s="54"/>
      <c r="AK69" s="54"/>
      <c r="AL69" s="54"/>
      <c r="AM69" s="54"/>
      <c r="AN69" s="54"/>
      <c r="AO69" s="54"/>
    </row>
    <row r="70" spans="1:41" x14ac:dyDescent="0.25">
      <c r="A70" t="s">
        <v>459</v>
      </c>
      <c r="B70" t="s">
        <v>269</v>
      </c>
      <c r="C70" t="s">
        <v>460</v>
      </c>
      <c r="D70" t="s">
        <v>138</v>
      </c>
      <c r="E70" t="s">
        <v>105</v>
      </c>
      <c r="F70" s="33" t="str">
        <f>IFERROR(VLOOKUP(D70,'Tabelas auxiliares'!$A$3:$B$61,2,FALSE),"")</f>
        <v>PU - MOBILIÁRIOS * D.U.C</v>
      </c>
      <c r="G70" s="33" t="str">
        <f>IFERROR(VLOOKUP($B70,'Tabelas auxiliares'!$A$65:$C$102,2,FALSE),"")</f>
        <v>EQUIPAMENTOS - ÁREAS COMUNS</v>
      </c>
      <c r="H70" s="33" t="str">
        <f>IFERROR(VLOOKUP($B70,'Tabelas auxiliares'!$A$65:$C$102,3,FALSE),"")</f>
        <v>MOBILIÁRIO / LINHA BRANCA / QUADROS DE AVISO / DISPLAYS / VENTILADORES / BEBEDOUROS / EQUIPAMENTO DE SOM / PROJETORES / CORTINAS E PERSIANAS/DRONER</v>
      </c>
      <c r="I70" t="s">
        <v>1187</v>
      </c>
      <c r="J70" t="s">
        <v>1188</v>
      </c>
      <c r="K70" t="s">
        <v>1189</v>
      </c>
      <c r="L70" t="s">
        <v>1190</v>
      </c>
      <c r="M70" t="s">
        <v>1191</v>
      </c>
      <c r="N70" t="s">
        <v>1176</v>
      </c>
      <c r="O70" t="s">
        <v>155</v>
      </c>
      <c r="P70" t="s">
        <v>1177</v>
      </c>
      <c r="Q70" t="s">
        <v>156</v>
      </c>
      <c r="R70" t="s">
        <v>153</v>
      </c>
      <c r="S70" t="s">
        <v>107</v>
      </c>
      <c r="T70" t="s">
        <v>152</v>
      </c>
      <c r="U70" t="s">
        <v>813</v>
      </c>
      <c r="V70" t="s">
        <v>1185</v>
      </c>
      <c r="W70" t="s">
        <v>1186</v>
      </c>
      <c r="X70" s="33" t="str">
        <f t="shared" si="2"/>
        <v>4</v>
      </c>
      <c r="Y70" s="33" t="str">
        <f>IF(T70="","",IF(AND(T70&lt;&gt;'Tabelas auxiliares'!$B$239,T70&lt;&gt;'Tabelas auxiliares'!$B$240,T70&lt;&gt;'Tabelas auxiliares'!$C$239,T70&lt;&gt;'Tabelas auxiliares'!$C$240,T70&lt;&gt;'Tabelas auxiliares'!$D$239),"FOLHA DE PESSOAL",IF(X70='Tabelas auxiliares'!$A$240,"CUSTEIO",IF(X70='Tabelas auxiliares'!$A$239,"INVESTIMENTO","ERRO - VERIFICAR"))))</f>
        <v>INVESTIMENTO</v>
      </c>
      <c r="Z70" s="46">
        <f t="shared" si="3"/>
        <v>1429.98</v>
      </c>
      <c r="AA70" s="26">
        <v>1429.98</v>
      </c>
      <c r="AD70" s="54"/>
      <c r="AE70" s="54"/>
      <c r="AF70" s="54"/>
      <c r="AG70" s="54"/>
      <c r="AH70" s="54"/>
      <c r="AI70" s="54"/>
      <c r="AJ70" s="54"/>
      <c r="AK70" s="54"/>
      <c r="AL70" s="54"/>
      <c r="AM70" s="54"/>
      <c r="AN70" s="54"/>
      <c r="AO70" s="54"/>
    </row>
    <row r="71" spans="1:41" x14ac:dyDescent="0.25">
      <c r="A71" t="s">
        <v>459</v>
      </c>
      <c r="B71" t="s">
        <v>271</v>
      </c>
      <c r="C71" t="s">
        <v>460</v>
      </c>
      <c r="D71" t="s">
        <v>50</v>
      </c>
      <c r="E71" t="s">
        <v>105</v>
      </c>
      <c r="F71" s="33" t="str">
        <f>IFERROR(VLOOKUP(D71,'Tabelas auxiliares'!$A$3:$B$61,2,FALSE),"")</f>
        <v>EDITORA DA UFABC</v>
      </c>
      <c r="G71" s="33" t="str">
        <f>IFERROR(VLOOKUP($B71,'Tabelas auxiliares'!$A$65:$C$102,2,FALSE),"")</f>
        <v>EQUIPAMENTOS LABORATÓRIOS</v>
      </c>
      <c r="H71" s="33" t="str">
        <f>IFERROR(VLOOKUP($B71,'Tabelas auxiliares'!$A$65:$C$102,3,FALSE),"")</f>
        <v>AQUISICAO POR IMPORTACAO / EQUIPAMENTOS NOVOS / MANUTENÇÃO DE EQUIPAMENTOS LABORATORIAIS</v>
      </c>
      <c r="I71" t="s">
        <v>988</v>
      </c>
      <c r="J71" t="s">
        <v>1192</v>
      </c>
      <c r="K71" t="s">
        <v>1193</v>
      </c>
      <c r="L71" t="s">
        <v>1194</v>
      </c>
      <c r="M71" t="s">
        <v>1195</v>
      </c>
      <c r="N71" t="s">
        <v>1176</v>
      </c>
      <c r="O71" t="s">
        <v>155</v>
      </c>
      <c r="P71" t="s">
        <v>1177</v>
      </c>
      <c r="Q71" t="s">
        <v>156</v>
      </c>
      <c r="R71" t="s">
        <v>153</v>
      </c>
      <c r="S71" t="s">
        <v>107</v>
      </c>
      <c r="T71" t="s">
        <v>152</v>
      </c>
      <c r="U71" t="s">
        <v>813</v>
      </c>
      <c r="V71" t="s">
        <v>1196</v>
      </c>
      <c r="W71" t="s">
        <v>1197</v>
      </c>
      <c r="X71" s="33" t="str">
        <f t="shared" si="2"/>
        <v>4</v>
      </c>
      <c r="Y71" s="33" t="str">
        <f>IF(T71="","",IF(AND(T71&lt;&gt;'Tabelas auxiliares'!$B$239,T71&lt;&gt;'Tabelas auxiliares'!$B$240,T71&lt;&gt;'Tabelas auxiliares'!$C$239,T71&lt;&gt;'Tabelas auxiliares'!$C$240,T71&lt;&gt;'Tabelas auxiliares'!$D$239),"FOLHA DE PESSOAL",IF(X71='Tabelas auxiliares'!$A$240,"CUSTEIO",IF(X71='Tabelas auxiliares'!$A$239,"INVESTIMENTO","ERRO - VERIFICAR"))))</f>
        <v>INVESTIMENTO</v>
      </c>
      <c r="Z71" s="46">
        <f t="shared" si="3"/>
        <v>424</v>
      </c>
      <c r="AA71" s="26">
        <v>424</v>
      </c>
      <c r="AD71" s="54"/>
      <c r="AE71" s="54"/>
      <c r="AF71" s="54"/>
      <c r="AG71" s="54"/>
      <c r="AH71" s="54"/>
      <c r="AI71" s="54"/>
      <c r="AJ71" s="54"/>
      <c r="AK71" s="54"/>
      <c r="AL71" s="54"/>
      <c r="AM71" s="54"/>
      <c r="AN71" s="54"/>
      <c r="AO71" s="54"/>
    </row>
    <row r="72" spans="1:41" x14ac:dyDescent="0.25">
      <c r="A72" t="s">
        <v>459</v>
      </c>
      <c r="B72" t="s">
        <v>273</v>
      </c>
      <c r="C72" t="s">
        <v>460</v>
      </c>
      <c r="D72" t="s">
        <v>50</v>
      </c>
      <c r="E72" t="s">
        <v>105</v>
      </c>
      <c r="F72" s="33" t="str">
        <f>IFERROR(VLOOKUP(D72,'Tabelas auxiliares'!$A$3:$B$61,2,FALSE),"")</f>
        <v>EDITORA DA UFABC</v>
      </c>
      <c r="G72" s="33" t="str">
        <f>IFERROR(VLOOKUP($B72,'Tabelas auxiliares'!$A$65:$C$102,2,FALSE),"")</f>
        <v>EVENTOS INSTITUCIONAIS</v>
      </c>
      <c r="H72" s="33" t="str">
        <f>IFERROR(VLOOKUP($B72,'Tabelas auxiliares'!$A$65:$C$102,3,FALSE),"")</f>
        <v>BUFFET / ESTANDES / AQUISICAO DE PLACAS COMEMORATIVAS E AFINS / SERVIÇOS DE SOM, IMAGEM E PALCO / SERVIÇOS DE LAVANDERIA EVENTOS / SERVIÇOS DE TRADUÇÃO</v>
      </c>
      <c r="I72" t="s">
        <v>988</v>
      </c>
      <c r="J72" t="s">
        <v>1198</v>
      </c>
      <c r="K72" t="s">
        <v>1199</v>
      </c>
      <c r="L72" t="s">
        <v>1200</v>
      </c>
      <c r="M72" t="s">
        <v>1027</v>
      </c>
      <c r="N72" t="s">
        <v>154</v>
      </c>
      <c r="O72" t="s">
        <v>155</v>
      </c>
      <c r="P72" t="s">
        <v>188</v>
      </c>
      <c r="Q72" t="s">
        <v>156</v>
      </c>
      <c r="R72" t="s">
        <v>153</v>
      </c>
      <c r="S72" t="s">
        <v>107</v>
      </c>
      <c r="T72" t="s">
        <v>152</v>
      </c>
      <c r="U72" t="s">
        <v>803</v>
      </c>
      <c r="V72" t="s">
        <v>1201</v>
      </c>
      <c r="W72" t="s">
        <v>1202</v>
      </c>
      <c r="X72" s="33" t="str">
        <f t="shared" si="2"/>
        <v>3</v>
      </c>
      <c r="Y72" s="33" t="str">
        <f>IF(T72="","",IF(AND(T72&lt;&gt;'Tabelas auxiliares'!$B$239,T72&lt;&gt;'Tabelas auxiliares'!$B$240,T72&lt;&gt;'Tabelas auxiliares'!$C$239,T72&lt;&gt;'Tabelas auxiliares'!$C$240,T72&lt;&gt;'Tabelas auxiliares'!$D$239),"FOLHA DE PESSOAL",IF(X72='Tabelas auxiliares'!$A$240,"CUSTEIO",IF(X72='Tabelas auxiliares'!$A$239,"INVESTIMENTO","ERRO - VERIFICAR"))))</f>
        <v>CUSTEIO</v>
      </c>
      <c r="Z72" s="46">
        <f t="shared" si="3"/>
        <v>1100</v>
      </c>
      <c r="AA72" s="26">
        <v>1100</v>
      </c>
      <c r="AD72" s="54"/>
      <c r="AE72" s="54"/>
      <c r="AF72" s="54"/>
      <c r="AG72" s="54"/>
      <c r="AH72" s="54"/>
      <c r="AI72" s="54"/>
      <c r="AJ72" s="54"/>
      <c r="AK72" s="54"/>
      <c r="AL72" s="54"/>
      <c r="AM72" s="54"/>
      <c r="AN72" s="54"/>
      <c r="AO72" s="54"/>
    </row>
    <row r="73" spans="1:41" x14ac:dyDescent="0.25">
      <c r="A73" t="s">
        <v>459</v>
      </c>
      <c r="B73" t="s">
        <v>273</v>
      </c>
      <c r="C73" t="s">
        <v>460</v>
      </c>
      <c r="D73" t="s">
        <v>52</v>
      </c>
      <c r="E73" t="s">
        <v>105</v>
      </c>
      <c r="F73" s="33" t="str">
        <f>IFERROR(VLOOKUP(D73,'Tabelas auxiliares'!$A$3:$B$61,2,FALSE),"")</f>
        <v>PROEC - REALIZAÇÃO DE EVENTOS * D.U.C</v>
      </c>
      <c r="G73" s="33" t="str">
        <f>IFERROR(VLOOKUP($B73,'Tabelas auxiliares'!$A$65:$C$102,2,FALSE),"")</f>
        <v>EVENTOS INSTITUCIONAIS</v>
      </c>
      <c r="H73" s="33" t="str">
        <f>IFERROR(VLOOKUP($B73,'Tabelas auxiliares'!$A$65:$C$102,3,FALSE),"")</f>
        <v>BUFFET / ESTANDES / AQUISICAO DE PLACAS COMEMORATIVAS E AFINS / SERVIÇOS DE SOM, IMAGEM E PALCO / SERVIÇOS DE LAVANDERIA EVENTOS / SERVIÇOS DE TRADUÇÃO</v>
      </c>
      <c r="I73" t="s">
        <v>997</v>
      </c>
      <c r="J73" t="s">
        <v>1203</v>
      </c>
      <c r="K73" t="s">
        <v>1204</v>
      </c>
      <c r="L73" t="s">
        <v>1205</v>
      </c>
      <c r="M73" t="s">
        <v>1206</v>
      </c>
      <c r="N73" t="s">
        <v>154</v>
      </c>
      <c r="O73" t="s">
        <v>155</v>
      </c>
      <c r="P73" t="s">
        <v>188</v>
      </c>
      <c r="Q73" t="s">
        <v>156</v>
      </c>
      <c r="R73" t="s">
        <v>153</v>
      </c>
      <c r="S73" t="s">
        <v>107</v>
      </c>
      <c r="T73" t="s">
        <v>152</v>
      </c>
      <c r="U73" t="s">
        <v>803</v>
      </c>
      <c r="V73" t="s">
        <v>1207</v>
      </c>
      <c r="W73" t="s">
        <v>1208</v>
      </c>
      <c r="X73" s="33" t="str">
        <f t="shared" si="2"/>
        <v>3</v>
      </c>
      <c r="Y73" s="33" t="str">
        <f>IF(T73="","",IF(AND(T73&lt;&gt;'Tabelas auxiliares'!$B$239,T73&lt;&gt;'Tabelas auxiliares'!$B$240,T73&lt;&gt;'Tabelas auxiliares'!$C$239,T73&lt;&gt;'Tabelas auxiliares'!$C$240,T73&lt;&gt;'Tabelas auxiliares'!$D$239),"FOLHA DE PESSOAL",IF(X73='Tabelas auxiliares'!$A$240,"CUSTEIO",IF(X73='Tabelas auxiliares'!$A$239,"INVESTIMENTO","ERRO - VERIFICAR"))))</f>
        <v>CUSTEIO</v>
      </c>
      <c r="Z73" s="46">
        <f t="shared" si="3"/>
        <v>1013.94</v>
      </c>
      <c r="AA73" s="26">
        <v>1013.94</v>
      </c>
      <c r="AD73" s="54"/>
      <c r="AE73" s="54"/>
      <c r="AF73" s="54"/>
      <c r="AG73" s="54"/>
      <c r="AH73" s="54"/>
      <c r="AI73" s="54"/>
      <c r="AJ73" s="54"/>
      <c r="AK73" s="54"/>
      <c r="AL73" s="54"/>
      <c r="AM73" s="54"/>
      <c r="AN73" s="54"/>
      <c r="AO73" s="54"/>
    </row>
    <row r="74" spans="1:41" x14ac:dyDescent="0.25">
      <c r="A74" t="s">
        <v>459</v>
      </c>
      <c r="B74" t="s">
        <v>275</v>
      </c>
      <c r="C74" t="s">
        <v>460</v>
      </c>
      <c r="D74" t="s">
        <v>83</v>
      </c>
      <c r="E74" t="s">
        <v>105</v>
      </c>
      <c r="F74" s="33" t="str">
        <f>IFERROR(VLOOKUP(D74,'Tabelas auxiliares'!$A$3:$B$61,2,FALSE),"")</f>
        <v>SUGEPE-FOLHA - PASEP + AUX. MORADIA</v>
      </c>
      <c r="G74" s="33" t="str">
        <f>IFERROR(VLOOKUP($B74,'Tabelas auxiliares'!$A$65:$C$102,2,FALSE),"")</f>
        <v>FOLHA DE PAGAMENTO - GERAL</v>
      </c>
      <c r="H74" s="33" t="str">
        <f>IFERROR(VLOOKUP($B74,'Tabelas auxiliares'!$A$65:$C$102,3,FALSE),"")</f>
        <v>FOLHA DE PAGAMENTO / CONTRIBUICAO PARA O PSS / SUBSTITUICOES / INSS PATRONAL / PASEP</v>
      </c>
      <c r="I74" t="s">
        <v>1209</v>
      </c>
      <c r="J74" t="s">
        <v>853</v>
      </c>
      <c r="K74" t="s">
        <v>1210</v>
      </c>
      <c r="L74" t="s">
        <v>1211</v>
      </c>
      <c r="M74" t="s">
        <v>158</v>
      </c>
      <c r="N74" t="s">
        <v>114</v>
      </c>
      <c r="O74" t="s">
        <v>155</v>
      </c>
      <c r="P74" t="s">
        <v>1212</v>
      </c>
      <c r="Q74" t="s">
        <v>156</v>
      </c>
      <c r="R74" t="s">
        <v>153</v>
      </c>
      <c r="S74" t="s">
        <v>107</v>
      </c>
      <c r="T74" t="s">
        <v>1213</v>
      </c>
      <c r="U74" t="s">
        <v>108</v>
      </c>
      <c r="V74" t="s">
        <v>1214</v>
      </c>
      <c r="W74" t="s">
        <v>1215</v>
      </c>
      <c r="X74" s="33" t="str">
        <f t="shared" si="2"/>
        <v>3</v>
      </c>
      <c r="Y74" s="33" t="str">
        <f>IF(T74="","",IF(AND(T74&lt;&gt;'Tabelas auxiliares'!$B$239,T74&lt;&gt;'Tabelas auxiliares'!$B$240,T74&lt;&gt;'Tabelas auxiliares'!$C$239,T74&lt;&gt;'Tabelas auxiliares'!$C$240,T74&lt;&gt;'Tabelas auxiliares'!$D$239),"FOLHA DE PESSOAL",IF(X74='Tabelas auxiliares'!$A$240,"CUSTEIO",IF(X74='Tabelas auxiliares'!$A$239,"INVESTIMENTO","ERRO - VERIFICAR"))))</f>
        <v>FOLHA DE PESSOAL</v>
      </c>
      <c r="Z74" s="46">
        <f t="shared" si="3"/>
        <v>1753.9</v>
      </c>
      <c r="AC74" s="26">
        <v>1753.9</v>
      </c>
      <c r="AD74" s="54"/>
      <c r="AE74" s="54"/>
      <c r="AF74" s="54"/>
      <c r="AG74" s="54"/>
      <c r="AH74" s="54"/>
      <c r="AI74" s="54"/>
      <c r="AJ74" s="54"/>
      <c r="AK74" s="54"/>
      <c r="AL74" s="54"/>
      <c r="AM74" s="54"/>
      <c r="AN74" s="54"/>
      <c r="AO74" s="54"/>
    </row>
    <row r="75" spans="1:41" x14ac:dyDescent="0.25">
      <c r="A75" t="s">
        <v>459</v>
      </c>
      <c r="B75" t="s">
        <v>275</v>
      </c>
      <c r="C75" t="s">
        <v>460</v>
      </c>
      <c r="D75" t="s">
        <v>83</v>
      </c>
      <c r="E75" t="s">
        <v>105</v>
      </c>
      <c r="F75" s="33" t="str">
        <f>IFERROR(VLOOKUP(D75,'Tabelas auxiliares'!$A$3:$B$61,2,FALSE),"")</f>
        <v>SUGEPE-FOLHA - PASEP + AUX. MORADIA</v>
      </c>
      <c r="G75" s="33" t="str">
        <f>IFERROR(VLOOKUP($B75,'Tabelas auxiliares'!$A$65:$C$102,2,FALSE),"")</f>
        <v>FOLHA DE PAGAMENTO - GERAL</v>
      </c>
      <c r="H75" s="33" t="str">
        <f>IFERROR(VLOOKUP($B75,'Tabelas auxiliares'!$A$65:$C$102,3,FALSE),"")</f>
        <v>FOLHA DE PAGAMENTO / CONTRIBUICAO PARA O PSS / SUBSTITUICOES / INSS PATRONAL / PASEP</v>
      </c>
      <c r="I75" t="s">
        <v>1209</v>
      </c>
      <c r="J75" t="s">
        <v>858</v>
      </c>
      <c r="K75" t="s">
        <v>1216</v>
      </c>
      <c r="L75" t="s">
        <v>860</v>
      </c>
      <c r="M75" t="s">
        <v>158</v>
      </c>
      <c r="N75" t="s">
        <v>114</v>
      </c>
      <c r="O75" t="s">
        <v>155</v>
      </c>
      <c r="P75" t="s">
        <v>1212</v>
      </c>
      <c r="Q75" t="s">
        <v>156</v>
      </c>
      <c r="R75" t="s">
        <v>153</v>
      </c>
      <c r="S75" t="s">
        <v>107</v>
      </c>
      <c r="T75" t="s">
        <v>1213</v>
      </c>
      <c r="U75" t="s">
        <v>108</v>
      </c>
      <c r="V75" t="s">
        <v>1214</v>
      </c>
      <c r="W75" t="s">
        <v>1215</v>
      </c>
      <c r="X75" s="33" t="str">
        <f t="shared" si="2"/>
        <v>3</v>
      </c>
      <c r="Y75" s="33" t="str">
        <f>IF(T75="","",IF(AND(T75&lt;&gt;'Tabelas auxiliares'!$B$239,T75&lt;&gt;'Tabelas auxiliares'!$B$240,T75&lt;&gt;'Tabelas auxiliares'!$C$239,T75&lt;&gt;'Tabelas auxiliares'!$C$240,T75&lt;&gt;'Tabelas auxiliares'!$D$239),"FOLHA DE PESSOAL",IF(X75='Tabelas auxiliares'!$A$240,"CUSTEIO",IF(X75='Tabelas auxiliares'!$A$239,"INVESTIMENTO","ERRO - VERIFICAR"))))</f>
        <v>FOLHA DE PESSOAL</v>
      </c>
      <c r="Z75" s="46">
        <f t="shared" si="3"/>
        <v>5269.28</v>
      </c>
      <c r="AC75" s="26">
        <v>5269.28</v>
      </c>
      <c r="AD75" s="54"/>
      <c r="AE75" s="54"/>
      <c r="AF75" s="54"/>
      <c r="AG75" s="54"/>
      <c r="AH75" s="54"/>
      <c r="AI75" s="54"/>
      <c r="AJ75" s="54"/>
      <c r="AK75" s="54"/>
      <c r="AL75" s="54"/>
      <c r="AM75" s="54"/>
      <c r="AN75" s="54"/>
      <c r="AO75" s="54"/>
    </row>
    <row r="76" spans="1:41" x14ac:dyDescent="0.25">
      <c r="A76" t="s">
        <v>459</v>
      </c>
      <c r="B76" t="s">
        <v>275</v>
      </c>
      <c r="C76" t="s">
        <v>460</v>
      </c>
      <c r="D76" t="s">
        <v>83</v>
      </c>
      <c r="E76" t="s">
        <v>105</v>
      </c>
      <c r="F76" s="33" t="str">
        <f>IFERROR(VLOOKUP(D76,'Tabelas auxiliares'!$A$3:$B$61,2,FALSE),"")</f>
        <v>SUGEPE-FOLHA - PASEP + AUX. MORADIA</v>
      </c>
      <c r="G76" s="33" t="str">
        <f>IFERROR(VLOOKUP($B76,'Tabelas auxiliares'!$A$65:$C$102,2,FALSE),"")</f>
        <v>FOLHA DE PAGAMENTO - GERAL</v>
      </c>
      <c r="H76" s="33" t="str">
        <f>IFERROR(VLOOKUP($B76,'Tabelas auxiliares'!$A$65:$C$102,3,FALSE),"")</f>
        <v>FOLHA DE PAGAMENTO / CONTRIBUICAO PARA O PSS / SUBSTITUICOES / INSS PATRONAL / PASEP</v>
      </c>
      <c r="I76" t="s">
        <v>1217</v>
      </c>
      <c r="J76" t="s">
        <v>1218</v>
      </c>
      <c r="K76" t="s">
        <v>1219</v>
      </c>
      <c r="L76" t="s">
        <v>1220</v>
      </c>
      <c r="M76" t="s">
        <v>153</v>
      </c>
      <c r="N76" t="s">
        <v>115</v>
      </c>
      <c r="O76" t="s">
        <v>155</v>
      </c>
      <c r="P76" t="s">
        <v>1221</v>
      </c>
      <c r="Q76" t="s">
        <v>156</v>
      </c>
      <c r="R76" t="s">
        <v>153</v>
      </c>
      <c r="S76" t="s">
        <v>107</v>
      </c>
      <c r="T76" t="s">
        <v>1222</v>
      </c>
      <c r="U76" t="s">
        <v>124</v>
      </c>
      <c r="V76" t="s">
        <v>1223</v>
      </c>
      <c r="W76" t="s">
        <v>1224</v>
      </c>
      <c r="X76" s="33" t="str">
        <f t="shared" si="2"/>
        <v>3</v>
      </c>
      <c r="Y76" s="33" t="str">
        <f>IF(T76="","",IF(AND(T76&lt;&gt;'Tabelas auxiliares'!$B$239,T76&lt;&gt;'Tabelas auxiliares'!$B$240,T76&lt;&gt;'Tabelas auxiliares'!$C$239,T76&lt;&gt;'Tabelas auxiliares'!$C$240,T76&lt;&gt;'Tabelas auxiliares'!$D$239),"FOLHA DE PESSOAL",IF(X76='Tabelas auxiliares'!$A$240,"CUSTEIO",IF(X76='Tabelas auxiliares'!$A$239,"INVESTIMENTO","ERRO - VERIFICAR"))))</f>
        <v>FOLHA DE PESSOAL</v>
      </c>
      <c r="Z76" s="46">
        <f t="shared" si="3"/>
        <v>159.80000000000001</v>
      </c>
      <c r="AC76" s="26">
        <v>159.80000000000001</v>
      </c>
      <c r="AD76" s="54"/>
      <c r="AE76" s="54"/>
      <c r="AF76" s="54"/>
      <c r="AG76" s="54"/>
      <c r="AH76" s="54"/>
      <c r="AI76" s="54"/>
      <c r="AJ76" s="54"/>
      <c r="AK76" s="54"/>
      <c r="AL76" s="54"/>
      <c r="AM76" s="54"/>
      <c r="AN76" s="54"/>
      <c r="AO76" s="54"/>
    </row>
    <row r="77" spans="1:41" x14ac:dyDescent="0.25">
      <c r="A77" t="s">
        <v>459</v>
      </c>
      <c r="B77" t="s">
        <v>275</v>
      </c>
      <c r="C77" t="s">
        <v>460</v>
      </c>
      <c r="D77" t="s">
        <v>83</v>
      </c>
      <c r="E77" t="s">
        <v>105</v>
      </c>
      <c r="F77" s="33" t="str">
        <f>IFERROR(VLOOKUP(D77,'Tabelas auxiliares'!$A$3:$B$61,2,FALSE),"")</f>
        <v>SUGEPE-FOLHA - PASEP + AUX. MORADIA</v>
      </c>
      <c r="G77" s="33" t="str">
        <f>IFERROR(VLOOKUP($B77,'Tabelas auxiliares'!$A$65:$C$102,2,FALSE),"")</f>
        <v>FOLHA DE PAGAMENTO - GERAL</v>
      </c>
      <c r="H77" s="33" t="str">
        <f>IFERROR(VLOOKUP($B77,'Tabelas auxiliares'!$A$65:$C$102,3,FALSE),"")</f>
        <v>FOLHA DE PAGAMENTO / CONTRIBUICAO PARA O PSS / SUBSTITUICOES / INSS PATRONAL / PASEP</v>
      </c>
      <c r="I77" t="s">
        <v>1217</v>
      </c>
      <c r="J77" t="s">
        <v>1218</v>
      </c>
      <c r="K77" t="s">
        <v>1225</v>
      </c>
      <c r="L77" t="s">
        <v>1220</v>
      </c>
      <c r="M77" t="s">
        <v>1226</v>
      </c>
      <c r="N77" t="s">
        <v>115</v>
      </c>
      <c r="O77" t="s">
        <v>155</v>
      </c>
      <c r="P77" t="s">
        <v>1221</v>
      </c>
      <c r="Q77" t="s">
        <v>156</v>
      </c>
      <c r="R77" t="s">
        <v>153</v>
      </c>
      <c r="S77" t="s">
        <v>107</v>
      </c>
      <c r="T77" t="s">
        <v>1222</v>
      </c>
      <c r="U77" t="s">
        <v>124</v>
      </c>
      <c r="V77" t="s">
        <v>1227</v>
      </c>
      <c r="W77" t="s">
        <v>1228</v>
      </c>
      <c r="X77" s="33" t="str">
        <f t="shared" si="2"/>
        <v>3</v>
      </c>
      <c r="Y77" s="33" t="str">
        <f>IF(T77="","",IF(AND(T77&lt;&gt;'Tabelas auxiliares'!$B$239,T77&lt;&gt;'Tabelas auxiliares'!$B$240,T77&lt;&gt;'Tabelas auxiliares'!$C$239,T77&lt;&gt;'Tabelas auxiliares'!$C$240,T77&lt;&gt;'Tabelas auxiliares'!$D$239),"FOLHA DE PESSOAL",IF(X77='Tabelas auxiliares'!$A$240,"CUSTEIO",IF(X77='Tabelas auxiliares'!$A$239,"INVESTIMENTO","ERRO - VERIFICAR"))))</f>
        <v>FOLHA DE PESSOAL</v>
      </c>
      <c r="Z77" s="46">
        <f t="shared" si="3"/>
        <v>426.14</v>
      </c>
      <c r="AC77" s="26">
        <v>426.14</v>
      </c>
      <c r="AD77" s="54"/>
      <c r="AE77" s="54"/>
      <c r="AF77" s="54"/>
      <c r="AG77" s="54"/>
      <c r="AH77" s="54"/>
      <c r="AI77" s="54"/>
      <c r="AJ77" s="54"/>
      <c r="AK77" s="54"/>
      <c r="AL77" s="54"/>
      <c r="AM77" s="54"/>
      <c r="AN77" s="54"/>
      <c r="AO77" s="54"/>
    </row>
    <row r="78" spans="1:41" x14ac:dyDescent="0.25">
      <c r="A78" t="s">
        <v>459</v>
      </c>
      <c r="B78" t="s">
        <v>275</v>
      </c>
      <c r="C78" t="s">
        <v>460</v>
      </c>
      <c r="D78" t="s">
        <v>83</v>
      </c>
      <c r="E78" t="s">
        <v>105</v>
      </c>
      <c r="F78" s="33" t="str">
        <f>IFERROR(VLOOKUP(D78,'Tabelas auxiliares'!$A$3:$B$61,2,FALSE),"")</f>
        <v>SUGEPE-FOLHA - PASEP + AUX. MORADIA</v>
      </c>
      <c r="G78" s="33" t="str">
        <f>IFERROR(VLOOKUP($B78,'Tabelas auxiliares'!$A$65:$C$102,2,FALSE),"")</f>
        <v>FOLHA DE PAGAMENTO - GERAL</v>
      </c>
      <c r="H78" s="33" t="str">
        <f>IFERROR(VLOOKUP($B78,'Tabelas auxiliares'!$A$65:$C$102,3,FALSE),"")</f>
        <v>FOLHA DE PAGAMENTO / CONTRIBUICAO PARA O PSS / SUBSTITUICOES / INSS PATRONAL / PASEP</v>
      </c>
      <c r="I78" t="s">
        <v>1217</v>
      </c>
      <c r="J78" t="s">
        <v>1218</v>
      </c>
      <c r="K78" t="s">
        <v>1225</v>
      </c>
      <c r="L78" t="s">
        <v>1220</v>
      </c>
      <c r="M78" t="s">
        <v>1226</v>
      </c>
      <c r="N78" t="s">
        <v>115</v>
      </c>
      <c r="O78" t="s">
        <v>155</v>
      </c>
      <c r="P78" t="s">
        <v>1221</v>
      </c>
      <c r="Q78" t="s">
        <v>156</v>
      </c>
      <c r="R78" t="s">
        <v>153</v>
      </c>
      <c r="S78" t="s">
        <v>107</v>
      </c>
      <c r="T78" t="s">
        <v>1222</v>
      </c>
      <c r="U78" t="s">
        <v>124</v>
      </c>
      <c r="V78" t="s">
        <v>1229</v>
      </c>
      <c r="W78" t="s">
        <v>1230</v>
      </c>
      <c r="X78" s="33" t="str">
        <f t="shared" si="2"/>
        <v>3</v>
      </c>
      <c r="Y78" s="33" t="str">
        <f>IF(T78="","",IF(AND(T78&lt;&gt;'Tabelas auxiliares'!$B$239,T78&lt;&gt;'Tabelas auxiliares'!$B$240,T78&lt;&gt;'Tabelas auxiliares'!$C$239,T78&lt;&gt;'Tabelas auxiliares'!$C$240,T78&lt;&gt;'Tabelas auxiliares'!$D$239),"FOLHA DE PESSOAL",IF(X78='Tabelas auxiliares'!$A$240,"CUSTEIO",IF(X78='Tabelas auxiliares'!$A$239,"INVESTIMENTO","ERRO - VERIFICAR"))))</f>
        <v>FOLHA DE PESSOAL</v>
      </c>
      <c r="Z78" s="46">
        <f t="shared" si="3"/>
        <v>21.3</v>
      </c>
      <c r="AC78" s="26">
        <v>21.3</v>
      </c>
      <c r="AD78" s="54"/>
      <c r="AE78" s="54"/>
      <c r="AF78" s="54"/>
      <c r="AG78" s="54"/>
      <c r="AH78" s="54"/>
      <c r="AI78" s="54"/>
      <c r="AJ78" s="54"/>
      <c r="AK78" s="54"/>
      <c r="AL78" s="54"/>
      <c r="AM78" s="54"/>
      <c r="AN78" s="54"/>
      <c r="AO78" s="54"/>
    </row>
    <row r="79" spans="1:41" x14ac:dyDescent="0.25">
      <c r="A79" t="s">
        <v>459</v>
      </c>
      <c r="B79" t="s">
        <v>275</v>
      </c>
      <c r="C79" t="s">
        <v>460</v>
      </c>
      <c r="D79" t="s">
        <v>83</v>
      </c>
      <c r="E79" t="s">
        <v>105</v>
      </c>
      <c r="F79" s="33" t="str">
        <f>IFERROR(VLOOKUP(D79,'Tabelas auxiliares'!$A$3:$B$61,2,FALSE),"")</f>
        <v>SUGEPE-FOLHA - PASEP + AUX. MORADIA</v>
      </c>
      <c r="G79" s="33" t="str">
        <f>IFERROR(VLOOKUP($B79,'Tabelas auxiliares'!$A$65:$C$102,2,FALSE),"")</f>
        <v>FOLHA DE PAGAMENTO - GERAL</v>
      </c>
      <c r="H79" s="33" t="str">
        <f>IFERROR(VLOOKUP($B79,'Tabelas auxiliares'!$A$65:$C$102,3,FALSE),"")</f>
        <v>FOLHA DE PAGAMENTO / CONTRIBUICAO PARA O PSS / SUBSTITUICOES / INSS PATRONAL / PASEP</v>
      </c>
      <c r="I79" t="s">
        <v>1217</v>
      </c>
      <c r="J79" t="s">
        <v>1218</v>
      </c>
      <c r="K79" t="s">
        <v>1231</v>
      </c>
      <c r="L79" t="s">
        <v>1220</v>
      </c>
      <c r="M79" t="s">
        <v>1226</v>
      </c>
      <c r="N79" t="s">
        <v>115</v>
      </c>
      <c r="O79" t="s">
        <v>155</v>
      </c>
      <c r="P79" t="s">
        <v>1221</v>
      </c>
      <c r="Q79" t="s">
        <v>156</v>
      </c>
      <c r="R79" t="s">
        <v>153</v>
      </c>
      <c r="S79" t="s">
        <v>107</v>
      </c>
      <c r="T79" t="s">
        <v>1222</v>
      </c>
      <c r="U79" t="s">
        <v>124</v>
      </c>
      <c r="V79" t="s">
        <v>1227</v>
      </c>
      <c r="W79" t="s">
        <v>1228</v>
      </c>
      <c r="X79" s="33" t="str">
        <f t="shared" si="2"/>
        <v>3</v>
      </c>
      <c r="Y79" s="33" t="str">
        <f>IF(T79="","",IF(AND(T79&lt;&gt;'Tabelas auxiliares'!$B$239,T79&lt;&gt;'Tabelas auxiliares'!$B$240,T79&lt;&gt;'Tabelas auxiliares'!$C$239,T79&lt;&gt;'Tabelas auxiliares'!$C$240,T79&lt;&gt;'Tabelas auxiliares'!$D$239),"FOLHA DE PESSOAL",IF(X79='Tabelas auxiliares'!$A$240,"CUSTEIO",IF(X79='Tabelas auxiliares'!$A$239,"INVESTIMENTO","ERRO - VERIFICAR"))))</f>
        <v>FOLHA DE PESSOAL</v>
      </c>
      <c r="Z79" s="46">
        <f t="shared" si="3"/>
        <v>151433.35999999999</v>
      </c>
      <c r="AC79" s="26">
        <v>151433.35999999999</v>
      </c>
      <c r="AD79" s="54"/>
      <c r="AE79" s="54"/>
      <c r="AF79" s="54"/>
      <c r="AG79" s="54"/>
      <c r="AH79" s="54"/>
      <c r="AI79" s="54"/>
      <c r="AJ79" s="54"/>
      <c r="AK79" s="54"/>
      <c r="AL79" s="54"/>
      <c r="AM79" s="54"/>
      <c r="AN79" s="54"/>
      <c r="AO79" s="54"/>
    </row>
    <row r="80" spans="1:41" x14ac:dyDescent="0.25">
      <c r="A80" t="s">
        <v>459</v>
      </c>
      <c r="B80" t="s">
        <v>275</v>
      </c>
      <c r="C80" t="s">
        <v>460</v>
      </c>
      <c r="D80" t="s">
        <v>83</v>
      </c>
      <c r="E80" t="s">
        <v>105</v>
      </c>
      <c r="F80" s="33" t="str">
        <f>IFERROR(VLOOKUP(D80,'Tabelas auxiliares'!$A$3:$B$61,2,FALSE),"")</f>
        <v>SUGEPE-FOLHA - PASEP + AUX. MORADIA</v>
      </c>
      <c r="G80" s="33" t="str">
        <f>IFERROR(VLOOKUP($B80,'Tabelas auxiliares'!$A$65:$C$102,2,FALSE),"")</f>
        <v>FOLHA DE PAGAMENTO - GERAL</v>
      </c>
      <c r="H80" s="33" t="str">
        <f>IFERROR(VLOOKUP($B80,'Tabelas auxiliares'!$A$65:$C$102,3,FALSE),"")</f>
        <v>FOLHA DE PAGAMENTO / CONTRIBUICAO PARA O PSS / SUBSTITUICOES / INSS PATRONAL / PASEP</v>
      </c>
      <c r="I80" t="s">
        <v>1217</v>
      </c>
      <c r="J80" t="s">
        <v>1218</v>
      </c>
      <c r="K80" t="s">
        <v>1231</v>
      </c>
      <c r="L80" t="s">
        <v>1220</v>
      </c>
      <c r="M80" t="s">
        <v>1226</v>
      </c>
      <c r="N80" t="s">
        <v>115</v>
      </c>
      <c r="O80" t="s">
        <v>155</v>
      </c>
      <c r="P80" t="s">
        <v>1221</v>
      </c>
      <c r="Q80" t="s">
        <v>156</v>
      </c>
      <c r="R80" t="s">
        <v>153</v>
      </c>
      <c r="S80" t="s">
        <v>107</v>
      </c>
      <c r="T80" t="s">
        <v>1222</v>
      </c>
      <c r="U80" t="s">
        <v>124</v>
      </c>
      <c r="V80" t="s">
        <v>1229</v>
      </c>
      <c r="W80" t="s">
        <v>1230</v>
      </c>
      <c r="X80" s="33" t="str">
        <f t="shared" si="2"/>
        <v>3</v>
      </c>
      <c r="Y80" s="33" t="str">
        <f>IF(T80="","",IF(AND(T80&lt;&gt;'Tabelas auxiliares'!$B$239,T80&lt;&gt;'Tabelas auxiliares'!$B$240,T80&lt;&gt;'Tabelas auxiliares'!$C$239,T80&lt;&gt;'Tabelas auxiliares'!$C$240,T80&lt;&gt;'Tabelas auxiliares'!$D$239),"FOLHA DE PESSOAL",IF(X80='Tabelas auxiliares'!$A$240,"CUSTEIO",IF(X80='Tabelas auxiliares'!$A$239,"INVESTIMENTO","ERRO - VERIFICAR"))))</f>
        <v>FOLHA DE PESSOAL</v>
      </c>
      <c r="Z80" s="46">
        <f t="shared" si="3"/>
        <v>7571.67</v>
      </c>
      <c r="AC80" s="26">
        <v>7571.67</v>
      </c>
      <c r="AD80" s="54"/>
      <c r="AE80" s="54"/>
      <c r="AF80" s="54"/>
      <c r="AG80" s="54"/>
      <c r="AH80" s="54"/>
      <c r="AI80" s="54"/>
      <c r="AJ80" s="54"/>
      <c r="AK80" s="54"/>
      <c r="AL80" s="54"/>
      <c r="AM80" s="54"/>
      <c r="AN80" s="54"/>
      <c r="AO80" s="54"/>
    </row>
    <row r="81" spans="1:41" x14ac:dyDescent="0.25">
      <c r="A81" t="s">
        <v>459</v>
      </c>
      <c r="B81" t="s">
        <v>275</v>
      </c>
      <c r="C81" t="s">
        <v>460</v>
      </c>
      <c r="D81" t="s">
        <v>83</v>
      </c>
      <c r="E81" t="s">
        <v>105</v>
      </c>
      <c r="F81" s="33" t="str">
        <f>IFERROR(VLOOKUP(D81,'Tabelas auxiliares'!$A$3:$B$61,2,FALSE),"")</f>
        <v>SUGEPE-FOLHA - PASEP + AUX. MORADIA</v>
      </c>
      <c r="G81" s="33" t="str">
        <f>IFERROR(VLOOKUP($B81,'Tabelas auxiliares'!$A$65:$C$102,2,FALSE),"")</f>
        <v>FOLHA DE PAGAMENTO - GERAL</v>
      </c>
      <c r="H81" s="33" t="str">
        <f>IFERROR(VLOOKUP($B81,'Tabelas auxiliares'!$A$65:$C$102,3,FALSE),"")</f>
        <v>FOLHA DE PAGAMENTO / CONTRIBUICAO PARA O PSS / SUBSTITUICOES / INSS PATRONAL / PASEP</v>
      </c>
      <c r="I81" t="s">
        <v>1232</v>
      </c>
      <c r="J81" t="s">
        <v>1233</v>
      </c>
      <c r="K81" t="s">
        <v>1234</v>
      </c>
      <c r="L81" t="s">
        <v>1235</v>
      </c>
      <c r="M81" t="s">
        <v>153</v>
      </c>
      <c r="N81" t="s">
        <v>113</v>
      </c>
      <c r="O81" t="s">
        <v>155</v>
      </c>
      <c r="P81" t="s">
        <v>1236</v>
      </c>
      <c r="Q81" t="s">
        <v>156</v>
      </c>
      <c r="R81" t="s">
        <v>153</v>
      </c>
      <c r="S81" t="s">
        <v>1237</v>
      </c>
      <c r="T81" t="s">
        <v>1222</v>
      </c>
      <c r="U81" t="s">
        <v>123</v>
      </c>
      <c r="V81" t="s">
        <v>1238</v>
      </c>
      <c r="W81" t="s">
        <v>1239</v>
      </c>
      <c r="X81" s="33" t="str">
        <f t="shared" si="2"/>
        <v>3</v>
      </c>
      <c r="Y81" s="33" t="str">
        <f>IF(T81="","",IF(AND(T81&lt;&gt;'Tabelas auxiliares'!$B$239,T81&lt;&gt;'Tabelas auxiliares'!$B$240,T81&lt;&gt;'Tabelas auxiliares'!$C$239,T81&lt;&gt;'Tabelas auxiliares'!$C$240,T81&lt;&gt;'Tabelas auxiliares'!$D$239),"FOLHA DE PESSOAL",IF(X81='Tabelas auxiliares'!$A$240,"CUSTEIO",IF(X81='Tabelas auxiliares'!$A$239,"INVESTIMENTO","ERRO - VERIFICAR"))))</f>
        <v>FOLHA DE PESSOAL</v>
      </c>
      <c r="Z81" s="46">
        <f t="shared" si="3"/>
        <v>408692.72</v>
      </c>
      <c r="AC81" s="26">
        <v>408692.72</v>
      </c>
      <c r="AD81" s="54"/>
      <c r="AE81" s="54"/>
      <c r="AF81" s="54"/>
      <c r="AG81" s="54"/>
      <c r="AH81" s="54"/>
      <c r="AI81" s="54"/>
      <c r="AJ81" s="54"/>
      <c r="AK81" s="54"/>
      <c r="AL81" s="54"/>
      <c r="AM81" s="54"/>
      <c r="AN81" s="54"/>
      <c r="AO81" s="54"/>
    </row>
    <row r="82" spans="1:41" x14ac:dyDescent="0.25">
      <c r="A82" t="s">
        <v>459</v>
      </c>
      <c r="B82" t="s">
        <v>275</v>
      </c>
      <c r="C82" t="s">
        <v>460</v>
      </c>
      <c r="D82" t="s">
        <v>83</v>
      </c>
      <c r="E82" t="s">
        <v>105</v>
      </c>
      <c r="F82" s="33" t="str">
        <f>IFERROR(VLOOKUP(D82,'Tabelas auxiliares'!$A$3:$B$61,2,FALSE),"")</f>
        <v>SUGEPE-FOLHA - PASEP + AUX. MORADIA</v>
      </c>
      <c r="G82" s="33" t="str">
        <f>IFERROR(VLOOKUP($B82,'Tabelas auxiliares'!$A$65:$C$102,2,FALSE),"")</f>
        <v>FOLHA DE PAGAMENTO - GERAL</v>
      </c>
      <c r="H82" s="33" t="str">
        <f>IFERROR(VLOOKUP($B82,'Tabelas auxiliares'!$A$65:$C$102,3,FALSE),"")</f>
        <v>FOLHA DE PAGAMENTO / CONTRIBUICAO PARA O PSS / SUBSTITUICOES / INSS PATRONAL / PASEP</v>
      </c>
      <c r="I82" t="s">
        <v>1232</v>
      </c>
      <c r="J82" t="s">
        <v>1233</v>
      </c>
      <c r="K82" t="s">
        <v>1234</v>
      </c>
      <c r="L82" t="s">
        <v>1235</v>
      </c>
      <c r="M82" t="s">
        <v>153</v>
      </c>
      <c r="N82" t="s">
        <v>113</v>
      </c>
      <c r="O82" t="s">
        <v>155</v>
      </c>
      <c r="P82" t="s">
        <v>1236</v>
      </c>
      <c r="Q82" t="s">
        <v>156</v>
      </c>
      <c r="R82" t="s">
        <v>153</v>
      </c>
      <c r="S82" t="s">
        <v>1237</v>
      </c>
      <c r="T82" t="s">
        <v>1222</v>
      </c>
      <c r="U82" t="s">
        <v>123</v>
      </c>
      <c r="V82" t="s">
        <v>1240</v>
      </c>
      <c r="W82" t="s">
        <v>1241</v>
      </c>
      <c r="X82" s="33" t="str">
        <f t="shared" si="2"/>
        <v>3</v>
      </c>
      <c r="Y82" s="33" t="str">
        <f>IF(T82="","",IF(AND(T82&lt;&gt;'Tabelas auxiliares'!$B$239,T82&lt;&gt;'Tabelas auxiliares'!$B$240,T82&lt;&gt;'Tabelas auxiliares'!$C$239,T82&lt;&gt;'Tabelas auxiliares'!$C$240,T82&lt;&gt;'Tabelas auxiliares'!$D$239),"FOLHA DE PESSOAL",IF(X82='Tabelas auxiliares'!$A$240,"CUSTEIO",IF(X82='Tabelas auxiliares'!$A$239,"INVESTIMENTO","ERRO - VERIFICAR"))))</f>
        <v>FOLHA DE PESSOAL</v>
      </c>
      <c r="Z82" s="46">
        <f t="shared" si="3"/>
        <v>9057.2800000000007</v>
      </c>
      <c r="AC82" s="26">
        <v>9057.2800000000007</v>
      </c>
      <c r="AD82" s="54"/>
      <c r="AE82" s="54"/>
      <c r="AF82" s="54"/>
      <c r="AG82" s="54"/>
      <c r="AH82" s="54"/>
      <c r="AI82" s="54"/>
      <c r="AJ82" s="54"/>
      <c r="AK82" s="54"/>
      <c r="AL82" s="54"/>
      <c r="AM82" s="54"/>
      <c r="AN82" s="54"/>
      <c r="AO82" s="54"/>
    </row>
    <row r="83" spans="1:41" x14ac:dyDescent="0.25">
      <c r="A83" t="s">
        <v>459</v>
      </c>
      <c r="B83" t="s">
        <v>275</v>
      </c>
      <c r="C83" t="s">
        <v>460</v>
      </c>
      <c r="D83" t="s">
        <v>83</v>
      </c>
      <c r="E83" t="s">
        <v>105</v>
      </c>
      <c r="F83" s="33" t="str">
        <f>IFERROR(VLOOKUP(D83,'Tabelas auxiliares'!$A$3:$B$61,2,FALSE),"")</f>
        <v>SUGEPE-FOLHA - PASEP + AUX. MORADIA</v>
      </c>
      <c r="G83" s="33" t="str">
        <f>IFERROR(VLOOKUP($B83,'Tabelas auxiliares'!$A$65:$C$102,2,FALSE),"")</f>
        <v>FOLHA DE PAGAMENTO - GERAL</v>
      </c>
      <c r="H83" s="33" t="str">
        <f>IFERROR(VLOOKUP($B83,'Tabelas auxiliares'!$A$65:$C$102,3,FALSE),"")</f>
        <v>FOLHA DE PAGAMENTO / CONTRIBUICAO PARA O PSS / SUBSTITUICOES / INSS PATRONAL / PASEP</v>
      </c>
      <c r="I83" t="s">
        <v>1232</v>
      </c>
      <c r="J83" t="s">
        <v>1233</v>
      </c>
      <c r="K83" t="s">
        <v>1234</v>
      </c>
      <c r="L83" t="s">
        <v>1235</v>
      </c>
      <c r="M83" t="s">
        <v>153</v>
      </c>
      <c r="N83" t="s">
        <v>113</v>
      </c>
      <c r="O83" t="s">
        <v>155</v>
      </c>
      <c r="P83" t="s">
        <v>1236</v>
      </c>
      <c r="Q83" t="s">
        <v>156</v>
      </c>
      <c r="R83" t="s">
        <v>153</v>
      </c>
      <c r="S83" t="s">
        <v>1237</v>
      </c>
      <c r="T83" t="s">
        <v>1222</v>
      </c>
      <c r="U83" t="s">
        <v>123</v>
      </c>
      <c r="V83" t="s">
        <v>1242</v>
      </c>
      <c r="W83" t="s">
        <v>1243</v>
      </c>
      <c r="X83" s="33" t="str">
        <f t="shared" si="2"/>
        <v>3</v>
      </c>
      <c r="Y83" s="33" t="str">
        <f>IF(T83="","",IF(AND(T83&lt;&gt;'Tabelas auxiliares'!$B$239,T83&lt;&gt;'Tabelas auxiliares'!$B$240,T83&lt;&gt;'Tabelas auxiliares'!$C$239,T83&lt;&gt;'Tabelas auxiliares'!$C$240,T83&lt;&gt;'Tabelas auxiliares'!$D$239),"FOLHA DE PESSOAL",IF(X83='Tabelas auxiliares'!$A$240,"CUSTEIO",IF(X83='Tabelas auxiliares'!$A$239,"INVESTIMENTO","ERRO - VERIFICAR"))))</f>
        <v>FOLHA DE PESSOAL</v>
      </c>
      <c r="Z83" s="46">
        <f t="shared" si="3"/>
        <v>252.37</v>
      </c>
      <c r="AC83" s="26">
        <v>252.37</v>
      </c>
      <c r="AD83" s="54"/>
      <c r="AE83" s="54"/>
      <c r="AF83" s="54"/>
      <c r="AG83" s="54"/>
      <c r="AH83" s="54"/>
      <c r="AI83" s="54"/>
      <c r="AJ83" s="54"/>
      <c r="AK83" s="54"/>
      <c r="AL83" s="54"/>
      <c r="AM83" s="54"/>
      <c r="AN83" s="54"/>
      <c r="AO83" s="54"/>
    </row>
    <row r="84" spans="1:41" x14ac:dyDescent="0.25">
      <c r="A84" t="s">
        <v>459</v>
      </c>
      <c r="B84" t="s">
        <v>275</v>
      </c>
      <c r="C84" t="s">
        <v>460</v>
      </c>
      <c r="D84" t="s">
        <v>83</v>
      </c>
      <c r="E84" t="s">
        <v>105</v>
      </c>
      <c r="F84" s="33" t="str">
        <f>IFERROR(VLOOKUP(D84,'Tabelas auxiliares'!$A$3:$B$61,2,FALSE),"")</f>
        <v>SUGEPE-FOLHA - PASEP + AUX. MORADIA</v>
      </c>
      <c r="G84" s="33" t="str">
        <f>IFERROR(VLOOKUP($B84,'Tabelas auxiliares'!$A$65:$C$102,2,FALSE),"")</f>
        <v>FOLHA DE PAGAMENTO - GERAL</v>
      </c>
      <c r="H84" s="33" t="str">
        <f>IFERROR(VLOOKUP($B84,'Tabelas auxiliares'!$A$65:$C$102,3,FALSE),"")</f>
        <v>FOLHA DE PAGAMENTO / CONTRIBUICAO PARA O PSS / SUBSTITUICOES / INSS PATRONAL / PASEP</v>
      </c>
      <c r="I84" t="s">
        <v>1232</v>
      </c>
      <c r="J84" t="s">
        <v>1233</v>
      </c>
      <c r="K84" t="s">
        <v>1244</v>
      </c>
      <c r="L84" t="s">
        <v>1235</v>
      </c>
      <c r="M84" t="s">
        <v>153</v>
      </c>
      <c r="N84" t="s">
        <v>113</v>
      </c>
      <c r="O84" t="s">
        <v>155</v>
      </c>
      <c r="P84" t="s">
        <v>1236</v>
      </c>
      <c r="Q84" t="s">
        <v>156</v>
      </c>
      <c r="R84" t="s">
        <v>153</v>
      </c>
      <c r="S84" t="s">
        <v>1237</v>
      </c>
      <c r="T84" t="s">
        <v>1222</v>
      </c>
      <c r="U84" t="s">
        <v>123</v>
      </c>
      <c r="V84" t="s">
        <v>1245</v>
      </c>
      <c r="W84" t="s">
        <v>1246</v>
      </c>
      <c r="X84" s="33" t="str">
        <f t="shared" si="2"/>
        <v>3</v>
      </c>
      <c r="Y84" s="33" t="str">
        <f>IF(T84="","",IF(AND(T84&lt;&gt;'Tabelas auxiliares'!$B$239,T84&lt;&gt;'Tabelas auxiliares'!$B$240,T84&lt;&gt;'Tabelas auxiliares'!$C$239,T84&lt;&gt;'Tabelas auxiliares'!$C$240,T84&lt;&gt;'Tabelas auxiliares'!$D$239),"FOLHA DE PESSOAL",IF(X84='Tabelas auxiliares'!$A$240,"CUSTEIO",IF(X84='Tabelas auxiliares'!$A$239,"INVESTIMENTO","ERRO - VERIFICAR"))))</f>
        <v>FOLHA DE PESSOAL</v>
      </c>
      <c r="Z84" s="46">
        <f t="shared" si="3"/>
        <v>83358.070000000007</v>
      </c>
      <c r="AC84" s="26">
        <v>83358.070000000007</v>
      </c>
      <c r="AD84" s="54"/>
      <c r="AE84" s="54"/>
      <c r="AF84" s="54"/>
      <c r="AG84" s="54"/>
      <c r="AH84" s="54"/>
      <c r="AI84" s="54"/>
      <c r="AJ84" s="54"/>
      <c r="AK84" s="54"/>
      <c r="AL84" s="54"/>
      <c r="AM84" s="54"/>
      <c r="AN84" s="54"/>
      <c r="AO84" s="54"/>
    </row>
    <row r="85" spans="1:41" x14ac:dyDescent="0.25">
      <c r="A85" t="s">
        <v>459</v>
      </c>
      <c r="B85" t="s">
        <v>275</v>
      </c>
      <c r="C85" t="s">
        <v>460</v>
      </c>
      <c r="D85" t="s">
        <v>83</v>
      </c>
      <c r="E85" t="s">
        <v>105</v>
      </c>
      <c r="F85" s="33" t="str">
        <f>IFERROR(VLOOKUP(D85,'Tabelas auxiliares'!$A$3:$B$61,2,FALSE),"")</f>
        <v>SUGEPE-FOLHA - PASEP + AUX. MORADIA</v>
      </c>
      <c r="G85" s="33" t="str">
        <f>IFERROR(VLOOKUP($B85,'Tabelas auxiliares'!$A$65:$C$102,2,FALSE),"")</f>
        <v>FOLHA DE PAGAMENTO - GERAL</v>
      </c>
      <c r="H85" s="33" t="str">
        <f>IFERROR(VLOOKUP($B85,'Tabelas auxiliares'!$A$65:$C$102,3,FALSE),"")</f>
        <v>FOLHA DE PAGAMENTO / CONTRIBUICAO PARA O PSS / SUBSTITUICOES / INSS PATRONAL / PASEP</v>
      </c>
      <c r="I85" t="s">
        <v>1232</v>
      </c>
      <c r="J85" t="s">
        <v>1233</v>
      </c>
      <c r="K85" t="s">
        <v>1247</v>
      </c>
      <c r="L85" t="s">
        <v>1235</v>
      </c>
      <c r="M85" t="s">
        <v>153</v>
      </c>
      <c r="N85" t="s">
        <v>115</v>
      </c>
      <c r="O85" t="s">
        <v>155</v>
      </c>
      <c r="P85" t="s">
        <v>1221</v>
      </c>
      <c r="Q85" t="s">
        <v>156</v>
      </c>
      <c r="R85" t="s">
        <v>153</v>
      </c>
      <c r="S85" t="s">
        <v>107</v>
      </c>
      <c r="T85" t="s">
        <v>1222</v>
      </c>
      <c r="U85" t="s">
        <v>124</v>
      </c>
      <c r="V85" t="s">
        <v>1248</v>
      </c>
      <c r="W85" t="s">
        <v>1249</v>
      </c>
      <c r="X85" s="33" t="str">
        <f t="shared" si="2"/>
        <v>3</v>
      </c>
      <c r="Y85" s="33" t="str">
        <f>IF(T85="","",IF(AND(T85&lt;&gt;'Tabelas auxiliares'!$B$239,T85&lt;&gt;'Tabelas auxiliares'!$B$240,T85&lt;&gt;'Tabelas auxiliares'!$C$239,T85&lt;&gt;'Tabelas auxiliares'!$C$240,T85&lt;&gt;'Tabelas auxiliares'!$D$239),"FOLHA DE PESSOAL",IF(X85='Tabelas auxiliares'!$A$240,"CUSTEIO",IF(X85='Tabelas auxiliares'!$A$239,"INVESTIMENTO","ERRO - VERIFICAR"))))</f>
        <v>FOLHA DE PESSOAL</v>
      </c>
      <c r="Z85" s="46">
        <f t="shared" si="3"/>
        <v>727476.48</v>
      </c>
      <c r="AA85" s="26">
        <v>10042.08</v>
      </c>
      <c r="AC85" s="26">
        <v>717434.4</v>
      </c>
      <c r="AD85" s="54"/>
      <c r="AE85" s="54"/>
      <c r="AF85" s="54"/>
      <c r="AG85" s="54"/>
      <c r="AH85" s="54"/>
      <c r="AI85" s="54"/>
      <c r="AJ85" s="54"/>
      <c r="AK85" s="54"/>
      <c r="AL85" s="54"/>
      <c r="AM85" s="54"/>
      <c r="AN85" s="54"/>
      <c r="AO85" s="54"/>
    </row>
    <row r="86" spans="1:41" x14ac:dyDescent="0.25">
      <c r="A86" t="s">
        <v>459</v>
      </c>
      <c r="B86" t="s">
        <v>275</v>
      </c>
      <c r="C86" t="s">
        <v>460</v>
      </c>
      <c r="D86" t="s">
        <v>83</v>
      </c>
      <c r="E86" t="s">
        <v>105</v>
      </c>
      <c r="F86" s="33" t="str">
        <f>IFERROR(VLOOKUP(D86,'Tabelas auxiliares'!$A$3:$B$61,2,FALSE),"")</f>
        <v>SUGEPE-FOLHA - PASEP + AUX. MORADIA</v>
      </c>
      <c r="G86" s="33" t="str">
        <f>IFERROR(VLOOKUP($B86,'Tabelas auxiliares'!$A$65:$C$102,2,FALSE),"")</f>
        <v>FOLHA DE PAGAMENTO - GERAL</v>
      </c>
      <c r="H86" s="33" t="str">
        <f>IFERROR(VLOOKUP($B86,'Tabelas auxiliares'!$A$65:$C$102,3,FALSE),"")</f>
        <v>FOLHA DE PAGAMENTO / CONTRIBUICAO PARA O PSS / SUBSTITUICOES / INSS PATRONAL / PASEP</v>
      </c>
      <c r="I86" t="s">
        <v>1232</v>
      </c>
      <c r="J86" t="s">
        <v>1233</v>
      </c>
      <c r="K86" t="s">
        <v>1250</v>
      </c>
      <c r="L86" t="s">
        <v>1235</v>
      </c>
      <c r="M86" t="s">
        <v>153</v>
      </c>
      <c r="N86" t="s">
        <v>115</v>
      </c>
      <c r="O86" t="s">
        <v>155</v>
      </c>
      <c r="P86" t="s">
        <v>1221</v>
      </c>
      <c r="Q86" t="s">
        <v>156</v>
      </c>
      <c r="R86" t="s">
        <v>153</v>
      </c>
      <c r="S86" t="s">
        <v>107</v>
      </c>
      <c r="T86" t="s">
        <v>1222</v>
      </c>
      <c r="U86" t="s">
        <v>124</v>
      </c>
      <c r="V86" t="s">
        <v>1223</v>
      </c>
      <c r="W86" t="s">
        <v>1224</v>
      </c>
      <c r="X86" s="33" t="str">
        <f t="shared" si="2"/>
        <v>3</v>
      </c>
      <c r="Y86" s="33" t="str">
        <f>IF(T86="","",IF(AND(T86&lt;&gt;'Tabelas auxiliares'!$B$239,T86&lt;&gt;'Tabelas auxiliares'!$B$240,T86&lt;&gt;'Tabelas auxiliares'!$C$239,T86&lt;&gt;'Tabelas auxiliares'!$C$240,T86&lt;&gt;'Tabelas auxiliares'!$D$239),"FOLHA DE PESSOAL",IF(X86='Tabelas auxiliares'!$A$240,"CUSTEIO",IF(X86='Tabelas auxiliares'!$A$239,"INVESTIMENTO","ERRO - VERIFICAR"))))</f>
        <v>FOLHA DE PESSOAL</v>
      </c>
      <c r="Z86" s="46">
        <f t="shared" si="3"/>
        <v>9246980.290000001</v>
      </c>
      <c r="AA86" s="26">
        <v>20199.13</v>
      </c>
      <c r="AC86" s="26">
        <v>9226781.1600000001</v>
      </c>
      <c r="AD86" s="54"/>
      <c r="AE86" s="54"/>
      <c r="AF86" s="54"/>
      <c r="AG86" s="54"/>
      <c r="AH86" s="54"/>
      <c r="AI86" s="54"/>
      <c r="AJ86" s="54"/>
      <c r="AK86" s="54"/>
      <c r="AL86" s="54"/>
      <c r="AM86" s="54"/>
      <c r="AN86" s="54"/>
      <c r="AO86" s="54"/>
    </row>
    <row r="87" spans="1:41" x14ac:dyDescent="0.25">
      <c r="A87" t="s">
        <v>459</v>
      </c>
      <c r="B87" t="s">
        <v>275</v>
      </c>
      <c r="C87" t="s">
        <v>460</v>
      </c>
      <c r="D87" t="s">
        <v>83</v>
      </c>
      <c r="E87" t="s">
        <v>105</v>
      </c>
      <c r="F87" s="33" t="str">
        <f>IFERROR(VLOOKUP(D87,'Tabelas auxiliares'!$A$3:$B$61,2,FALSE),"")</f>
        <v>SUGEPE-FOLHA - PASEP + AUX. MORADIA</v>
      </c>
      <c r="G87" s="33" t="str">
        <f>IFERROR(VLOOKUP($B87,'Tabelas auxiliares'!$A$65:$C$102,2,FALSE),"")</f>
        <v>FOLHA DE PAGAMENTO - GERAL</v>
      </c>
      <c r="H87" s="33" t="str">
        <f>IFERROR(VLOOKUP($B87,'Tabelas auxiliares'!$A$65:$C$102,3,FALSE),"")</f>
        <v>FOLHA DE PAGAMENTO / CONTRIBUICAO PARA O PSS / SUBSTITUICOES / INSS PATRONAL / PASEP</v>
      </c>
      <c r="I87" t="s">
        <v>1232</v>
      </c>
      <c r="J87" t="s">
        <v>1233</v>
      </c>
      <c r="K87" t="s">
        <v>1250</v>
      </c>
      <c r="L87" t="s">
        <v>1235</v>
      </c>
      <c r="M87" t="s">
        <v>153</v>
      </c>
      <c r="N87" t="s">
        <v>115</v>
      </c>
      <c r="O87" t="s">
        <v>155</v>
      </c>
      <c r="P87" t="s">
        <v>1221</v>
      </c>
      <c r="Q87" t="s">
        <v>156</v>
      </c>
      <c r="R87" t="s">
        <v>153</v>
      </c>
      <c r="S87" t="s">
        <v>107</v>
      </c>
      <c r="T87" t="s">
        <v>1222</v>
      </c>
      <c r="U87" t="s">
        <v>124</v>
      </c>
      <c r="V87" t="s">
        <v>1251</v>
      </c>
      <c r="W87" t="s">
        <v>1252</v>
      </c>
      <c r="X87" s="33" t="str">
        <f t="shared" si="2"/>
        <v>3</v>
      </c>
      <c r="Y87" s="33" t="str">
        <f>IF(T87="","",IF(AND(T87&lt;&gt;'Tabelas auxiliares'!$B$239,T87&lt;&gt;'Tabelas auxiliares'!$B$240,T87&lt;&gt;'Tabelas auxiliares'!$C$239,T87&lt;&gt;'Tabelas auxiliares'!$C$240,T87&lt;&gt;'Tabelas auxiliares'!$D$239),"FOLHA DE PESSOAL",IF(X87='Tabelas auxiliares'!$A$240,"CUSTEIO",IF(X87='Tabelas auxiliares'!$A$239,"INVESTIMENTO","ERRO - VERIFICAR"))))</f>
        <v>FOLHA DE PESSOAL</v>
      </c>
      <c r="Z87" s="46">
        <f t="shared" si="3"/>
        <v>1685.3</v>
      </c>
      <c r="AC87" s="26">
        <v>1685.3</v>
      </c>
      <c r="AD87" s="54"/>
      <c r="AE87" s="54"/>
      <c r="AF87" s="54"/>
      <c r="AG87" s="54"/>
      <c r="AH87" s="54"/>
      <c r="AI87" s="54"/>
      <c r="AJ87" s="54"/>
      <c r="AK87" s="54"/>
      <c r="AL87" s="54"/>
      <c r="AM87" s="54"/>
      <c r="AN87" s="54"/>
      <c r="AO87" s="54"/>
    </row>
    <row r="88" spans="1:41" x14ac:dyDescent="0.25">
      <c r="A88" t="s">
        <v>459</v>
      </c>
      <c r="B88" t="s">
        <v>275</v>
      </c>
      <c r="C88" t="s">
        <v>460</v>
      </c>
      <c r="D88" t="s">
        <v>83</v>
      </c>
      <c r="E88" t="s">
        <v>105</v>
      </c>
      <c r="F88" s="33" t="str">
        <f>IFERROR(VLOOKUP(D88,'Tabelas auxiliares'!$A$3:$B$61,2,FALSE),"")</f>
        <v>SUGEPE-FOLHA - PASEP + AUX. MORADIA</v>
      </c>
      <c r="G88" s="33" t="str">
        <f>IFERROR(VLOOKUP($B88,'Tabelas auxiliares'!$A$65:$C$102,2,FALSE),"")</f>
        <v>FOLHA DE PAGAMENTO - GERAL</v>
      </c>
      <c r="H88" s="33" t="str">
        <f>IFERROR(VLOOKUP($B88,'Tabelas auxiliares'!$A$65:$C$102,3,FALSE),"")</f>
        <v>FOLHA DE PAGAMENTO / CONTRIBUICAO PARA O PSS / SUBSTITUICOES / INSS PATRONAL / PASEP</v>
      </c>
      <c r="I88" t="s">
        <v>1232</v>
      </c>
      <c r="J88" t="s">
        <v>1233</v>
      </c>
      <c r="K88" t="s">
        <v>1250</v>
      </c>
      <c r="L88" t="s">
        <v>1235</v>
      </c>
      <c r="M88" t="s">
        <v>153</v>
      </c>
      <c r="N88" t="s">
        <v>115</v>
      </c>
      <c r="O88" t="s">
        <v>155</v>
      </c>
      <c r="P88" t="s">
        <v>1221</v>
      </c>
      <c r="Q88" t="s">
        <v>156</v>
      </c>
      <c r="R88" t="s">
        <v>153</v>
      </c>
      <c r="S88" t="s">
        <v>107</v>
      </c>
      <c r="T88" t="s">
        <v>1222</v>
      </c>
      <c r="U88" t="s">
        <v>124</v>
      </c>
      <c r="V88" t="s">
        <v>1253</v>
      </c>
      <c r="W88" t="s">
        <v>1254</v>
      </c>
      <c r="X88" s="33" t="str">
        <f t="shared" si="2"/>
        <v>3</v>
      </c>
      <c r="Y88" s="33" t="str">
        <f>IF(T88="","",IF(AND(T88&lt;&gt;'Tabelas auxiliares'!$B$239,T88&lt;&gt;'Tabelas auxiliares'!$B$240,T88&lt;&gt;'Tabelas auxiliares'!$C$239,T88&lt;&gt;'Tabelas auxiliares'!$C$240,T88&lt;&gt;'Tabelas auxiliares'!$D$239),"FOLHA DE PESSOAL",IF(X88='Tabelas auxiliares'!$A$240,"CUSTEIO",IF(X88='Tabelas auxiliares'!$A$239,"INVESTIMENTO","ERRO - VERIFICAR"))))</f>
        <v>FOLHA DE PESSOAL</v>
      </c>
      <c r="Z88" s="46">
        <f t="shared" si="3"/>
        <v>582.34</v>
      </c>
      <c r="AC88" s="26">
        <v>582.34</v>
      </c>
      <c r="AD88" s="54"/>
      <c r="AE88" s="54"/>
      <c r="AF88" s="54"/>
      <c r="AG88" s="54"/>
      <c r="AH88" s="54"/>
      <c r="AI88" s="54"/>
      <c r="AJ88" s="54"/>
      <c r="AK88" s="54"/>
      <c r="AL88" s="54"/>
      <c r="AM88" s="54"/>
      <c r="AN88" s="54"/>
      <c r="AO88" s="54"/>
    </row>
    <row r="89" spans="1:41" x14ac:dyDescent="0.25">
      <c r="A89" t="s">
        <v>459</v>
      </c>
      <c r="B89" t="s">
        <v>275</v>
      </c>
      <c r="C89" t="s">
        <v>460</v>
      </c>
      <c r="D89" t="s">
        <v>83</v>
      </c>
      <c r="E89" t="s">
        <v>105</v>
      </c>
      <c r="F89" s="33" t="str">
        <f>IFERROR(VLOOKUP(D89,'Tabelas auxiliares'!$A$3:$B$61,2,FALSE),"")</f>
        <v>SUGEPE-FOLHA - PASEP + AUX. MORADIA</v>
      </c>
      <c r="G89" s="33" t="str">
        <f>IFERROR(VLOOKUP($B89,'Tabelas auxiliares'!$A$65:$C$102,2,FALSE),"")</f>
        <v>FOLHA DE PAGAMENTO - GERAL</v>
      </c>
      <c r="H89" s="33" t="str">
        <f>IFERROR(VLOOKUP($B89,'Tabelas auxiliares'!$A$65:$C$102,3,FALSE),"")</f>
        <v>FOLHA DE PAGAMENTO / CONTRIBUICAO PARA O PSS / SUBSTITUICOES / INSS PATRONAL / PASEP</v>
      </c>
      <c r="I89" t="s">
        <v>1232</v>
      </c>
      <c r="J89" t="s">
        <v>1233</v>
      </c>
      <c r="K89" t="s">
        <v>1250</v>
      </c>
      <c r="L89" t="s">
        <v>1235</v>
      </c>
      <c r="M89" t="s">
        <v>153</v>
      </c>
      <c r="N89" t="s">
        <v>115</v>
      </c>
      <c r="O89" t="s">
        <v>155</v>
      </c>
      <c r="P89" t="s">
        <v>1221</v>
      </c>
      <c r="Q89" t="s">
        <v>156</v>
      </c>
      <c r="R89" t="s">
        <v>153</v>
      </c>
      <c r="S89" t="s">
        <v>107</v>
      </c>
      <c r="T89" t="s">
        <v>1222</v>
      </c>
      <c r="U89" t="s">
        <v>124</v>
      </c>
      <c r="V89" t="s">
        <v>1255</v>
      </c>
      <c r="W89" t="s">
        <v>1256</v>
      </c>
      <c r="X89" s="33" t="str">
        <f t="shared" si="2"/>
        <v>3</v>
      </c>
      <c r="Y89" s="33" t="str">
        <f>IF(T89="","",IF(AND(T89&lt;&gt;'Tabelas auxiliares'!$B$239,T89&lt;&gt;'Tabelas auxiliares'!$B$240,T89&lt;&gt;'Tabelas auxiliares'!$C$239,T89&lt;&gt;'Tabelas auxiliares'!$C$240,T89&lt;&gt;'Tabelas auxiliares'!$D$239),"FOLHA DE PESSOAL",IF(X89='Tabelas auxiliares'!$A$240,"CUSTEIO",IF(X89='Tabelas auxiliares'!$A$239,"INVESTIMENTO","ERRO - VERIFICAR"))))</f>
        <v>FOLHA DE PESSOAL</v>
      </c>
      <c r="Z89" s="46">
        <f t="shared" si="3"/>
        <v>9483.19</v>
      </c>
      <c r="AC89" s="26">
        <v>9483.19</v>
      </c>
      <c r="AD89" s="54"/>
      <c r="AE89" s="54"/>
      <c r="AF89" s="54"/>
      <c r="AG89" s="54"/>
      <c r="AH89" s="54"/>
      <c r="AI89" s="54"/>
      <c r="AJ89" s="54"/>
      <c r="AK89" s="54"/>
      <c r="AL89" s="54"/>
      <c r="AM89" s="54"/>
      <c r="AN89" s="54"/>
      <c r="AO89" s="54"/>
    </row>
    <row r="90" spans="1:41" x14ac:dyDescent="0.25">
      <c r="A90" t="s">
        <v>459</v>
      </c>
      <c r="B90" t="s">
        <v>275</v>
      </c>
      <c r="C90" t="s">
        <v>460</v>
      </c>
      <c r="D90" t="s">
        <v>83</v>
      </c>
      <c r="E90" t="s">
        <v>105</v>
      </c>
      <c r="F90" s="33" t="str">
        <f>IFERROR(VLOOKUP(D90,'Tabelas auxiliares'!$A$3:$B$61,2,FALSE),"")</f>
        <v>SUGEPE-FOLHA - PASEP + AUX. MORADIA</v>
      </c>
      <c r="G90" s="33" t="str">
        <f>IFERROR(VLOOKUP($B90,'Tabelas auxiliares'!$A$65:$C$102,2,FALSE),"")</f>
        <v>FOLHA DE PAGAMENTO - GERAL</v>
      </c>
      <c r="H90" s="33" t="str">
        <f>IFERROR(VLOOKUP($B90,'Tabelas auxiliares'!$A$65:$C$102,3,FALSE),"")</f>
        <v>FOLHA DE PAGAMENTO / CONTRIBUICAO PARA O PSS / SUBSTITUICOES / INSS PATRONAL / PASEP</v>
      </c>
      <c r="I90" t="s">
        <v>1232</v>
      </c>
      <c r="J90" t="s">
        <v>1233</v>
      </c>
      <c r="K90" t="s">
        <v>1250</v>
      </c>
      <c r="L90" t="s">
        <v>1235</v>
      </c>
      <c r="M90" t="s">
        <v>153</v>
      </c>
      <c r="N90" t="s">
        <v>115</v>
      </c>
      <c r="O90" t="s">
        <v>155</v>
      </c>
      <c r="P90" t="s">
        <v>1221</v>
      </c>
      <c r="Q90" t="s">
        <v>156</v>
      </c>
      <c r="R90" t="s">
        <v>153</v>
      </c>
      <c r="S90" t="s">
        <v>107</v>
      </c>
      <c r="T90" t="s">
        <v>1222</v>
      </c>
      <c r="U90" t="s">
        <v>124</v>
      </c>
      <c r="V90" t="s">
        <v>1257</v>
      </c>
      <c r="W90" t="s">
        <v>1258</v>
      </c>
      <c r="X90" s="33" t="str">
        <f t="shared" si="2"/>
        <v>3</v>
      </c>
      <c r="Y90" s="33" t="str">
        <f>IF(T90="","",IF(AND(T90&lt;&gt;'Tabelas auxiliares'!$B$239,T90&lt;&gt;'Tabelas auxiliares'!$B$240,T90&lt;&gt;'Tabelas auxiliares'!$C$239,T90&lt;&gt;'Tabelas auxiliares'!$C$240,T90&lt;&gt;'Tabelas auxiliares'!$D$239),"FOLHA DE PESSOAL",IF(X90='Tabelas auxiliares'!$A$240,"CUSTEIO",IF(X90='Tabelas auxiliares'!$A$239,"INVESTIMENTO","ERRO - VERIFICAR"))))</f>
        <v>FOLHA DE PESSOAL</v>
      </c>
      <c r="Z90" s="46">
        <f t="shared" si="3"/>
        <v>40696.07</v>
      </c>
      <c r="AC90" s="26">
        <v>40696.07</v>
      </c>
      <c r="AD90" s="54"/>
      <c r="AE90" s="54"/>
      <c r="AF90" s="54"/>
      <c r="AG90" s="54"/>
      <c r="AH90" s="54"/>
      <c r="AI90" s="54"/>
      <c r="AJ90" s="54"/>
      <c r="AK90" s="54"/>
      <c r="AL90" s="54"/>
      <c r="AM90" s="54"/>
      <c r="AN90" s="54"/>
      <c r="AO90" s="54"/>
    </row>
    <row r="91" spans="1:41" x14ac:dyDescent="0.25">
      <c r="A91" t="s">
        <v>459</v>
      </c>
      <c r="B91" t="s">
        <v>275</v>
      </c>
      <c r="C91" t="s">
        <v>460</v>
      </c>
      <c r="D91" t="s">
        <v>83</v>
      </c>
      <c r="E91" t="s">
        <v>105</v>
      </c>
      <c r="F91" s="33" t="str">
        <f>IFERROR(VLOOKUP(D91,'Tabelas auxiliares'!$A$3:$B$61,2,FALSE),"")</f>
        <v>SUGEPE-FOLHA - PASEP + AUX. MORADIA</v>
      </c>
      <c r="G91" s="33" t="str">
        <f>IFERROR(VLOOKUP($B91,'Tabelas auxiliares'!$A$65:$C$102,2,FALSE),"")</f>
        <v>FOLHA DE PAGAMENTO - GERAL</v>
      </c>
      <c r="H91" s="33" t="str">
        <f>IFERROR(VLOOKUP($B91,'Tabelas auxiliares'!$A$65:$C$102,3,FALSE),"")</f>
        <v>FOLHA DE PAGAMENTO / CONTRIBUICAO PARA O PSS / SUBSTITUICOES / INSS PATRONAL / PASEP</v>
      </c>
      <c r="I91" t="s">
        <v>1232</v>
      </c>
      <c r="J91" t="s">
        <v>1233</v>
      </c>
      <c r="K91" t="s">
        <v>1250</v>
      </c>
      <c r="L91" t="s">
        <v>1235</v>
      </c>
      <c r="M91" t="s">
        <v>153</v>
      </c>
      <c r="N91" t="s">
        <v>115</v>
      </c>
      <c r="O91" t="s">
        <v>155</v>
      </c>
      <c r="P91" t="s">
        <v>1221</v>
      </c>
      <c r="Q91" t="s">
        <v>156</v>
      </c>
      <c r="R91" t="s">
        <v>153</v>
      </c>
      <c r="S91" t="s">
        <v>107</v>
      </c>
      <c r="T91" t="s">
        <v>1222</v>
      </c>
      <c r="U91" t="s">
        <v>124</v>
      </c>
      <c r="V91" t="s">
        <v>1259</v>
      </c>
      <c r="W91" t="s">
        <v>1260</v>
      </c>
      <c r="X91" s="33" t="str">
        <f t="shared" si="2"/>
        <v>3</v>
      </c>
      <c r="Y91" s="33" t="str">
        <f>IF(T91="","",IF(AND(T91&lt;&gt;'Tabelas auxiliares'!$B$239,T91&lt;&gt;'Tabelas auxiliares'!$B$240,T91&lt;&gt;'Tabelas auxiliares'!$C$239,T91&lt;&gt;'Tabelas auxiliares'!$C$240,T91&lt;&gt;'Tabelas auxiliares'!$D$239),"FOLHA DE PESSOAL",IF(X91='Tabelas auxiliares'!$A$240,"CUSTEIO",IF(X91='Tabelas auxiliares'!$A$239,"INVESTIMENTO","ERRO - VERIFICAR"))))</f>
        <v>FOLHA DE PESSOAL</v>
      </c>
      <c r="Z91" s="46">
        <f t="shared" si="3"/>
        <v>10077.68</v>
      </c>
      <c r="AA91" s="26">
        <v>6.77</v>
      </c>
      <c r="AC91" s="26">
        <v>10070.91</v>
      </c>
      <c r="AD91" s="54"/>
      <c r="AE91" s="54"/>
      <c r="AF91" s="54"/>
      <c r="AG91" s="54"/>
      <c r="AH91" s="54"/>
      <c r="AI91" s="54"/>
      <c r="AJ91" s="54"/>
      <c r="AK91" s="54"/>
      <c r="AL91" s="54"/>
      <c r="AM91" s="54"/>
      <c r="AN91" s="54"/>
      <c r="AO91" s="54"/>
    </row>
    <row r="92" spans="1:41" x14ac:dyDescent="0.25">
      <c r="A92" t="s">
        <v>459</v>
      </c>
      <c r="B92" t="s">
        <v>275</v>
      </c>
      <c r="C92" t="s">
        <v>460</v>
      </c>
      <c r="D92" t="s">
        <v>83</v>
      </c>
      <c r="E92" t="s">
        <v>105</v>
      </c>
      <c r="F92" s="33" t="str">
        <f>IFERROR(VLOOKUP(D92,'Tabelas auxiliares'!$A$3:$B$61,2,FALSE),"")</f>
        <v>SUGEPE-FOLHA - PASEP + AUX. MORADIA</v>
      </c>
      <c r="G92" s="33" t="str">
        <f>IFERROR(VLOOKUP($B92,'Tabelas auxiliares'!$A$65:$C$102,2,FALSE),"")</f>
        <v>FOLHA DE PAGAMENTO - GERAL</v>
      </c>
      <c r="H92" s="33" t="str">
        <f>IFERROR(VLOOKUP($B92,'Tabelas auxiliares'!$A$65:$C$102,3,FALSE),"")</f>
        <v>FOLHA DE PAGAMENTO / CONTRIBUICAO PARA O PSS / SUBSTITUICOES / INSS PATRONAL / PASEP</v>
      </c>
      <c r="I92" t="s">
        <v>1232</v>
      </c>
      <c r="J92" t="s">
        <v>1233</v>
      </c>
      <c r="K92" t="s">
        <v>1250</v>
      </c>
      <c r="L92" t="s">
        <v>1235</v>
      </c>
      <c r="M92" t="s">
        <v>153</v>
      </c>
      <c r="N92" t="s">
        <v>115</v>
      </c>
      <c r="O92" t="s">
        <v>155</v>
      </c>
      <c r="P92" t="s">
        <v>1221</v>
      </c>
      <c r="Q92" t="s">
        <v>156</v>
      </c>
      <c r="R92" t="s">
        <v>153</v>
      </c>
      <c r="S92" t="s">
        <v>107</v>
      </c>
      <c r="T92" t="s">
        <v>1222</v>
      </c>
      <c r="U92" t="s">
        <v>124</v>
      </c>
      <c r="V92" t="s">
        <v>1261</v>
      </c>
      <c r="W92" t="s">
        <v>1262</v>
      </c>
      <c r="X92" s="33" t="str">
        <f t="shared" si="2"/>
        <v>3</v>
      </c>
      <c r="Y92" s="33" t="str">
        <f>IF(T92="","",IF(AND(T92&lt;&gt;'Tabelas auxiliares'!$B$239,T92&lt;&gt;'Tabelas auxiliares'!$B$240,T92&lt;&gt;'Tabelas auxiliares'!$C$239,T92&lt;&gt;'Tabelas auxiliares'!$C$240,T92&lt;&gt;'Tabelas auxiliares'!$D$239),"FOLHA DE PESSOAL",IF(X92='Tabelas auxiliares'!$A$240,"CUSTEIO",IF(X92='Tabelas auxiliares'!$A$239,"INVESTIMENTO","ERRO - VERIFICAR"))))</f>
        <v>FOLHA DE PESSOAL</v>
      </c>
      <c r="Z92" s="46">
        <f t="shared" si="3"/>
        <v>7886132.4199999999</v>
      </c>
      <c r="AA92" s="26">
        <v>900.29</v>
      </c>
      <c r="AC92" s="26">
        <v>7885232.1299999999</v>
      </c>
      <c r="AD92" s="54"/>
      <c r="AE92" s="54"/>
      <c r="AF92" s="54"/>
      <c r="AG92" s="54"/>
      <c r="AH92" s="54"/>
      <c r="AI92" s="54"/>
      <c r="AJ92" s="54"/>
      <c r="AK92" s="54"/>
      <c r="AL92" s="54"/>
      <c r="AM92" s="54"/>
      <c r="AN92" s="54"/>
      <c r="AO92" s="54"/>
    </row>
    <row r="93" spans="1:41" x14ac:dyDescent="0.25">
      <c r="A93" t="s">
        <v>459</v>
      </c>
      <c r="B93" t="s">
        <v>275</v>
      </c>
      <c r="C93" t="s">
        <v>460</v>
      </c>
      <c r="D93" t="s">
        <v>83</v>
      </c>
      <c r="E93" t="s">
        <v>105</v>
      </c>
      <c r="F93" s="33" t="str">
        <f>IFERROR(VLOOKUP(D93,'Tabelas auxiliares'!$A$3:$B$61,2,FALSE),"")</f>
        <v>SUGEPE-FOLHA - PASEP + AUX. MORADIA</v>
      </c>
      <c r="G93" s="33" t="str">
        <f>IFERROR(VLOOKUP($B93,'Tabelas auxiliares'!$A$65:$C$102,2,FALSE),"")</f>
        <v>FOLHA DE PAGAMENTO - GERAL</v>
      </c>
      <c r="H93" s="33" t="str">
        <f>IFERROR(VLOOKUP($B93,'Tabelas auxiliares'!$A$65:$C$102,3,FALSE),"")</f>
        <v>FOLHA DE PAGAMENTO / CONTRIBUICAO PARA O PSS / SUBSTITUICOES / INSS PATRONAL / PASEP</v>
      </c>
      <c r="I93" t="s">
        <v>1232</v>
      </c>
      <c r="J93" t="s">
        <v>1233</v>
      </c>
      <c r="K93" t="s">
        <v>1250</v>
      </c>
      <c r="L93" t="s">
        <v>1235</v>
      </c>
      <c r="M93" t="s">
        <v>153</v>
      </c>
      <c r="N93" t="s">
        <v>115</v>
      </c>
      <c r="O93" t="s">
        <v>155</v>
      </c>
      <c r="P93" t="s">
        <v>1221</v>
      </c>
      <c r="Q93" t="s">
        <v>156</v>
      </c>
      <c r="R93" t="s">
        <v>153</v>
      </c>
      <c r="S93" t="s">
        <v>107</v>
      </c>
      <c r="T93" t="s">
        <v>1222</v>
      </c>
      <c r="U93" t="s">
        <v>124</v>
      </c>
      <c r="V93" t="s">
        <v>1263</v>
      </c>
      <c r="W93" t="s">
        <v>1264</v>
      </c>
      <c r="X93" s="33" t="str">
        <f t="shared" si="2"/>
        <v>3</v>
      </c>
      <c r="Y93" s="33" t="str">
        <f>IF(T93="","",IF(AND(T93&lt;&gt;'Tabelas auxiliares'!$B$239,T93&lt;&gt;'Tabelas auxiliares'!$B$240,T93&lt;&gt;'Tabelas auxiliares'!$C$239,T93&lt;&gt;'Tabelas auxiliares'!$C$240,T93&lt;&gt;'Tabelas auxiliares'!$D$239),"FOLHA DE PESSOAL",IF(X93='Tabelas auxiliares'!$A$240,"CUSTEIO",IF(X93='Tabelas auxiliares'!$A$239,"INVESTIMENTO","ERRO - VERIFICAR"))))</f>
        <v>FOLHA DE PESSOAL</v>
      </c>
      <c r="Z93" s="46">
        <f t="shared" si="3"/>
        <v>119561.84</v>
      </c>
      <c r="AA93" s="26">
        <v>217.44</v>
      </c>
      <c r="AC93" s="26">
        <v>119344.4</v>
      </c>
      <c r="AD93" s="54"/>
      <c r="AE93" s="54"/>
      <c r="AF93" s="54"/>
      <c r="AG93" s="54"/>
      <c r="AH93" s="54"/>
      <c r="AI93" s="54"/>
      <c r="AJ93" s="54"/>
      <c r="AK93" s="54"/>
      <c r="AL93" s="54"/>
      <c r="AM93" s="54"/>
      <c r="AN93" s="54"/>
      <c r="AO93" s="54"/>
    </row>
    <row r="94" spans="1:41" x14ac:dyDescent="0.25">
      <c r="A94" t="s">
        <v>459</v>
      </c>
      <c r="B94" t="s">
        <v>275</v>
      </c>
      <c r="C94" t="s">
        <v>460</v>
      </c>
      <c r="D94" t="s">
        <v>83</v>
      </c>
      <c r="E94" t="s">
        <v>105</v>
      </c>
      <c r="F94" s="33" t="str">
        <f>IFERROR(VLOOKUP(D94,'Tabelas auxiliares'!$A$3:$B$61,2,FALSE),"")</f>
        <v>SUGEPE-FOLHA - PASEP + AUX. MORADIA</v>
      </c>
      <c r="G94" s="33" t="str">
        <f>IFERROR(VLOOKUP($B94,'Tabelas auxiliares'!$A$65:$C$102,2,FALSE),"")</f>
        <v>FOLHA DE PAGAMENTO - GERAL</v>
      </c>
      <c r="H94" s="33" t="str">
        <f>IFERROR(VLOOKUP($B94,'Tabelas auxiliares'!$A$65:$C$102,3,FALSE),"")</f>
        <v>FOLHA DE PAGAMENTO / CONTRIBUICAO PARA O PSS / SUBSTITUICOES / INSS PATRONAL / PASEP</v>
      </c>
      <c r="I94" t="s">
        <v>1232</v>
      </c>
      <c r="J94" t="s">
        <v>1233</v>
      </c>
      <c r="K94" t="s">
        <v>1250</v>
      </c>
      <c r="L94" t="s">
        <v>1235</v>
      </c>
      <c r="M94" t="s">
        <v>153</v>
      </c>
      <c r="N94" t="s">
        <v>115</v>
      </c>
      <c r="O94" t="s">
        <v>155</v>
      </c>
      <c r="P94" t="s">
        <v>1221</v>
      </c>
      <c r="Q94" t="s">
        <v>156</v>
      </c>
      <c r="R94" t="s">
        <v>153</v>
      </c>
      <c r="S94" t="s">
        <v>107</v>
      </c>
      <c r="T94" t="s">
        <v>1222</v>
      </c>
      <c r="U94" t="s">
        <v>124</v>
      </c>
      <c r="V94" t="s">
        <v>1265</v>
      </c>
      <c r="W94" t="s">
        <v>1266</v>
      </c>
      <c r="X94" s="33" t="str">
        <f t="shared" si="2"/>
        <v>3</v>
      </c>
      <c r="Y94" s="33" t="str">
        <f>IF(T94="","",IF(AND(T94&lt;&gt;'Tabelas auxiliares'!$B$239,T94&lt;&gt;'Tabelas auxiliares'!$B$240,T94&lt;&gt;'Tabelas auxiliares'!$C$239,T94&lt;&gt;'Tabelas auxiliares'!$C$240,T94&lt;&gt;'Tabelas auxiliares'!$D$239),"FOLHA DE PESSOAL",IF(X94='Tabelas auxiliares'!$A$240,"CUSTEIO",IF(X94='Tabelas auxiliares'!$A$239,"INVESTIMENTO","ERRO - VERIFICAR"))))</f>
        <v>FOLHA DE PESSOAL</v>
      </c>
      <c r="Z94" s="46">
        <f t="shared" si="3"/>
        <v>218511.96</v>
      </c>
      <c r="AC94" s="26">
        <v>218511.96</v>
      </c>
      <c r="AD94" s="54"/>
      <c r="AE94" s="54"/>
      <c r="AF94" s="54"/>
      <c r="AG94" s="54"/>
      <c r="AH94" s="54"/>
      <c r="AI94" s="54"/>
      <c r="AJ94" s="54"/>
      <c r="AK94" s="54"/>
      <c r="AL94" s="54"/>
      <c r="AM94" s="54"/>
      <c r="AN94" s="54"/>
      <c r="AO94" s="54"/>
    </row>
    <row r="95" spans="1:41" x14ac:dyDescent="0.25">
      <c r="A95" t="s">
        <v>459</v>
      </c>
      <c r="B95" t="s">
        <v>275</v>
      </c>
      <c r="C95" t="s">
        <v>460</v>
      </c>
      <c r="D95" t="s">
        <v>83</v>
      </c>
      <c r="E95" t="s">
        <v>105</v>
      </c>
      <c r="F95" s="33" t="str">
        <f>IFERROR(VLOOKUP(D95,'Tabelas auxiliares'!$A$3:$B$61,2,FALSE),"")</f>
        <v>SUGEPE-FOLHA - PASEP + AUX. MORADIA</v>
      </c>
      <c r="G95" s="33" t="str">
        <f>IFERROR(VLOOKUP($B95,'Tabelas auxiliares'!$A$65:$C$102,2,FALSE),"")</f>
        <v>FOLHA DE PAGAMENTO - GERAL</v>
      </c>
      <c r="H95" s="33" t="str">
        <f>IFERROR(VLOOKUP($B95,'Tabelas auxiliares'!$A$65:$C$102,3,FALSE),"")</f>
        <v>FOLHA DE PAGAMENTO / CONTRIBUICAO PARA O PSS / SUBSTITUICOES / INSS PATRONAL / PASEP</v>
      </c>
      <c r="I95" t="s">
        <v>1232</v>
      </c>
      <c r="J95" t="s">
        <v>1233</v>
      </c>
      <c r="K95" t="s">
        <v>1250</v>
      </c>
      <c r="L95" t="s">
        <v>1235</v>
      </c>
      <c r="M95" t="s">
        <v>153</v>
      </c>
      <c r="N95" t="s">
        <v>115</v>
      </c>
      <c r="O95" t="s">
        <v>155</v>
      </c>
      <c r="P95" t="s">
        <v>1221</v>
      </c>
      <c r="Q95" t="s">
        <v>156</v>
      </c>
      <c r="R95" t="s">
        <v>153</v>
      </c>
      <c r="S95" t="s">
        <v>107</v>
      </c>
      <c r="T95" t="s">
        <v>1222</v>
      </c>
      <c r="U95" t="s">
        <v>124</v>
      </c>
      <c r="V95" t="s">
        <v>1267</v>
      </c>
      <c r="W95" t="s">
        <v>1268</v>
      </c>
      <c r="X95" s="33" t="str">
        <f t="shared" si="2"/>
        <v>3</v>
      </c>
      <c r="Y95" s="33" t="str">
        <f>IF(T95="","",IF(AND(T95&lt;&gt;'Tabelas auxiliares'!$B$239,T95&lt;&gt;'Tabelas auxiliares'!$B$240,T95&lt;&gt;'Tabelas auxiliares'!$C$239,T95&lt;&gt;'Tabelas auxiliares'!$C$240,T95&lt;&gt;'Tabelas auxiliares'!$D$239),"FOLHA DE PESSOAL",IF(X95='Tabelas auxiliares'!$A$240,"CUSTEIO",IF(X95='Tabelas auxiliares'!$A$239,"INVESTIMENTO","ERRO - VERIFICAR"))))</f>
        <v>FOLHA DE PESSOAL</v>
      </c>
      <c r="Z95" s="46">
        <f t="shared" si="3"/>
        <v>4583.0200000000004</v>
      </c>
      <c r="AC95" s="26">
        <v>4583.0200000000004</v>
      </c>
      <c r="AD95" s="54"/>
      <c r="AE95" s="54"/>
      <c r="AF95" s="54"/>
      <c r="AG95" s="54"/>
      <c r="AH95" s="54"/>
      <c r="AI95" s="54"/>
      <c r="AJ95" s="54"/>
      <c r="AK95" s="54"/>
      <c r="AL95" s="54"/>
      <c r="AM95" s="54"/>
      <c r="AN95" s="54"/>
      <c r="AO95" s="54"/>
    </row>
    <row r="96" spans="1:41" x14ac:dyDescent="0.25">
      <c r="A96" t="s">
        <v>459</v>
      </c>
      <c r="B96" t="s">
        <v>275</v>
      </c>
      <c r="C96" t="s">
        <v>460</v>
      </c>
      <c r="D96" t="s">
        <v>83</v>
      </c>
      <c r="E96" t="s">
        <v>105</v>
      </c>
      <c r="F96" s="33" t="str">
        <f>IFERROR(VLOOKUP(D96,'Tabelas auxiliares'!$A$3:$B$61,2,FALSE),"")</f>
        <v>SUGEPE-FOLHA - PASEP + AUX. MORADIA</v>
      </c>
      <c r="G96" s="33" t="str">
        <f>IFERROR(VLOOKUP($B96,'Tabelas auxiliares'!$A$65:$C$102,2,FALSE),"")</f>
        <v>FOLHA DE PAGAMENTO - GERAL</v>
      </c>
      <c r="H96" s="33" t="str">
        <f>IFERROR(VLOOKUP($B96,'Tabelas auxiliares'!$A$65:$C$102,3,FALSE),"")</f>
        <v>FOLHA DE PAGAMENTO / CONTRIBUICAO PARA O PSS / SUBSTITUICOES / INSS PATRONAL / PASEP</v>
      </c>
      <c r="I96" t="s">
        <v>1232</v>
      </c>
      <c r="J96" t="s">
        <v>1233</v>
      </c>
      <c r="K96" t="s">
        <v>1250</v>
      </c>
      <c r="L96" t="s">
        <v>1235</v>
      </c>
      <c r="M96" t="s">
        <v>153</v>
      </c>
      <c r="N96" t="s">
        <v>115</v>
      </c>
      <c r="O96" t="s">
        <v>155</v>
      </c>
      <c r="P96" t="s">
        <v>1221</v>
      </c>
      <c r="Q96" t="s">
        <v>156</v>
      </c>
      <c r="R96" t="s">
        <v>153</v>
      </c>
      <c r="S96" t="s">
        <v>107</v>
      </c>
      <c r="T96" t="s">
        <v>1222</v>
      </c>
      <c r="U96" t="s">
        <v>124</v>
      </c>
      <c r="V96" t="s">
        <v>1269</v>
      </c>
      <c r="W96" t="s">
        <v>1270</v>
      </c>
      <c r="X96" s="33" t="str">
        <f t="shared" si="2"/>
        <v>3</v>
      </c>
      <c r="Y96" s="33" t="str">
        <f>IF(T96="","",IF(AND(T96&lt;&gt;'Tabelas auxiliares'!$B$239,T96&lt;&gt;'Tabelas auxiliares'!$B$240,T96&lt;&gt;'Tabelas auxiliares'!$C$239,T96&lt;&gt;'Tabelas auxiliares'!$C$240,T96&lt;&gt;'Tabelas auxiliares'!$D$239),"FOLHA DE PESSOAL",IF(X96='Tabelas auxiliares'!$A$240,"CUSTEIO",IF(X96='Tabelas auxiliares'!$A$239,"INVESTIMENTO","ERRO - VERIFICAR"))))</f>
        <v>FOLHA DE PESSOAL</v>
      </c>
      <c r="Z96" s="46">
        <f t="shared" si="3"/>
        <v>71332.36</v>
      </c>
      <c r="AA96" s="26">
        <v>3668.9</v>
      </c>
      <c r="AC96" s="26">
        <v>67663.460000000006</v>
      </c>
      <c r="AD96" s="54"/>
      <c r="AE96" s="54"/>
      <c r="AF96" s="54"/>
      <c r="AG96" s="54"/>
      <c r="AH96" s="54"/>
      <c r="AI96" s="54"/>
      <c r="AJ96" s="54"/>
      <c r="AK96" s="54"/>
      <c r="AL96" s="54"/>
      <c r="AM96" s="54"/>
      <c r="AN96" s="54"/>
      <c r="AO96" s="54"/>
    </row>
    <row r="97" spans="1:41" x14ac:dyDescent="0.25">
      <c r="A97" t="s">
        <v>459</v>
      </c>
      <c r="B97" t="s">
        <v>275</v>
      </c>
      <c r="C97" t="s">
        <v>460</v>
      </c>
      <c r="D97" t="s">
        <v>83</v>
      </c>
      <c r="E97" t="s">
        <v>105</v>
      </c>
      <c r="F97" s="33" t="str">
        <f>IFERROR(VLOOKUP(D97,'Tabelas auxiliares'!$A$3:$B$61,2,FALSE),"")</f>
        <v>SUGEPE-FOLHA - PASEP + AUX. MORADIA</v>
      </c>
      <c r="G97" s="33" t="str">
        <f>IFERROR(VLOOKUP($B97,'Tabelas auxiliares'!$A$65:$C$102,2,FALSE),"")</f>
        <v>FOLHA DE PAGAMENTO - GERAL</v>
      </c>
      <c r="H97" s="33" t="str">
        <f>IFERROR(VLOOKUP($B97,'Tabelas auxiliares'!$A$65:$C$102,3,FALSE),"")</f>
        <v>FOLHA DE PAGAMENTO / CONTRIBUICAO PARA O PSS / SUBSTITUICOES / INSS PATRONAL / PASEP</v>
      </c>
      <c r="I97" t="s">
        <v>1232</v>
      </c>
      <c r="J97" t="s">
        <v>1233</v>
      </c>
      <c r="K97" t="s">
        <v>1250</v>
      </c>
      <c r="L97" t="s">
        <v>1235</v>
      </c>
      <c r="M97" t="s">
        <v>153</v>
      </c>
      <c r="N97" t="s">
        <v>115</v>
      </c>
      <c r="O97" t="s">
        <v>155</v>
      </c>
      <c r="P97" t="s">
        <v>1221</v>
      </c>
      <c r="Q97" t="s">
        <v>156</v>
      </c>
      <c r="R97" t="s">
        <v>153</v>
      </c>
      <c r="S97" t="s">
        <v>107</v>
      </c>
      <c r="T97" t="s">
        <v>1222</v>
      </c>
      <c r="U97" t="s">
        <v>124</v>
      </c>
      <c r="V97" t="s">
        <v>1271</v>
      </c>
      <c r="W97" t="s">
        <v>1272</v>
      </c>
      <c r="X97" s="33" t="str">
        <f t="shared" si="2"/>
        <v>3</v>
      </c>
      <c r="Y97" s="33" t="str">
        <f>IF(T97="","",IF(AND(T97&lt;&gt;'Tabelas auxiliares'!$B$239,T97&lt;&gt;'Tabelas auxiliares'!$B$240,T97&lt;&gt;'Tabelas auxiliares'!$C$239,T97&lt;&gt;'Tabelas auxiliares'!$C$240,T97&lt;&gt;'Tabelas auxiliares'!$D$239),"FOLHA DE PESSOAL",IF(X97='Tabelas auxiliares'!$A$240,"CUSTEIO",IF(X97='Tabelas auxiliares'!$A$239,"INVESTIMENTO","ERRO - VERIFICAR"))))</f>
        <v>FOLHA DE PESSOAL</v>
      </c>
      <c r="Z97" s="46">
        <f t="shared" si="3"/>
        <v>318041.95999999996</v>
      </c>
      <c r="AA97" s="26">
        <v>27506.73</v>
      </c>
      <c r="AC97" s="26">
        <v>290535.23</v>
      </c>
      <c r="AD97" s="54"/>
      <c r="AE97" s="54"/>
      <c r="AF97" s="54"/>
      <c r="AG97" s="54"/>
      <c r="AH97" s="54"/>
      <c r="AI97" s="54"/>
      <c r="AJ97" s="54"/>
      <c r="AK97" s="54"/>
      <c r="AL97" s="54"/>
      <c r="AM97" s="54"/>
      <c r="AN97" s="54"/>
      <c r="AO97" s="54"/>
    </row>
    <row r="98" spans="1:41" x14ac:dyDescent="0.25">
      <c r="A98" t="s">
        <v>459</v>
      </c>
      <c r="B98" t="s">
        <v>275</v>
      </c>
      <c r="C98" t="s">
        <v>460</v>
      </c>
      <c r="D98" t="s">
        <v>83</v>
      </c>
      <c r="E98" t="s">
        <v>105</v>
      </c>
      <c r="F98" s="33" t="str">
        <f>IFERROR(VLOOKUP(D98,'Tabelas auxiliares'!$A$3:$B$61,2,FALSE),"")</f>
        <v>SUGEPE-FOLHA - PASEP + AUX. MORADIA</v>
      </c>
      <c r="G98" s="33" t="str">
        <f>IFERROR(VLOOKUP($B98,'Tabelas auxiliares'!$A$65:$C$102,2,FALSE),"")</f>
        <v>FOLHA DE PAGAMENTO - GERAL</v>
      </c>
      <c r="H98" s="33" t="str">
        <f>IFERROR(VLOOKUP($B98,'Tabelas auxiliares'!$A$65:$C$102,3,FALSE),"")</f>
        <v>FOLHA DE PAGAMENTO / CONTRIBUICAO PARA O PSS / SUBSTITUICOES / INSS PATRONAL / PASEP</v>
      </c>
      <c r="I98" t="s">
        <v>1232</v>
      </c>
      <c r="J98" t="s">
        <v>1233</v>
      </c>
      <c r="K98" t="s">
        <v>1250</v>
      </c>
      <c r="L98" t="s">
        <v>1235</v>
      </c>
      <c r="M98" t="s">
        <v>153</v>
      </c>
      <c r="N98" t="s">
        <v>115</v>
      </c>
      <c r="O98" t="s">
        <v>155</v>
      </c>
      <c r="P98" t="s">
        <v>1221</v>
      </c>
      <c r="Q98" t="s">
        <v>156</v>
      </c>
      <c r="R98" t="s">
        <v>153</v>
      </c>
      <c r="S98" t="s">
        <v>107</v>
      </c>
      <c r="T98" t="s">
        <v>1222</v>
      </c>
      <c r="U98" t="s">
        <v>124</v>
      </c>
      <c r="V98" t="s">
        <v>1273</v>
      </c>
      <c r="W98" t="s">
        <v>1274</v>
      </c>
      <c r="X98" s="33" t="str">
        <f t="shared" si="2"/>
        <v>3</v>
      </c>
      <c r="Y98" s="33" t="str">
        <f>IF(T98="","",IF(AND(T98&lt;&gt;'Tabelas auxiliares'!$B$239,T98&lt;&gt;'Tabelas auxiliares'!$B$240,T98&lt;&gt;'Tabelas auxiliares'!$C$239,T98&lt;&gt;'Tabelas auxiliares'!$C$240,T98&lt;&gt;'Tabelas auxiliares'!$D$239),"FOLHA DE PESSOAL",IF(X98='Tabelas auxiliares'!$A$240,"CUSTEIO",IF(X98='Tabelas auxiliares'!$A$239,"INVESTIMENTO","ERRO - VERIFICAR"))))</f>
        <v>FOLHA DE PESSOAL</v>
      </c>
      <c r="Z98" s="46">
        <f t="shared" si="3"/>
        <v>431833.74</v>
      </c>
      <c r="AA98" s="26">
        <v>247616.98</v>
      </c>
      <c r="AC98" s="26">
        <v>184216.76</v>
      </c>
      <c r="AD98" s="54"/>
      <c r="AE98" s="54"/>
      <c r="AF98" s="54"/>
      <c r="AG98" s="54"/>
      <c r="AH98" s="54"/>
      <c r="AI98" s="54"/>
      <c r="AJ98" s="54"/>
      <c r="AK98" s="54"/>
      <c r="AL98" s="54"/>
      <c r="AM98" s="54"/>
      <c r="AN98" s="54"/>
      <c r="AO98" s="54"/>
    </row>
    <row r="99" spans="1:41" x14ac:dyDescent="0.25">
      <c r="A99" t="s">
        <v>459</v>
      </c>
      <c r="B99" t="s">
        <v>275</v>
      </c>
      <c r="C99" t="s">
        <v>460</v>
      </c>
      <c r="D99" t="s">
        <v>83</v>
      </c>
      <c r="E99" t="s">
        <v>105</v>
      </c>
      <c r="F99" s="33" t="str">
        <f>IFERROR(VLOOKUP(D99,'Tabelas auxiliares'!$A$3:$B$61,2,FALSE),"")</f>
        <v>SUGEPE-FOLHA - PASEP + AUX. MORADIA</v>
      </c>
      <c r="G99" s="33" t="str">
        <f>IFERROR(VLOOKUP($B99,'Tabelas auxiliares'!$A$65:$C$102,2,FALSE),"")</f>
        <v>FOLHA DE PAGAMENTO - GERAL</v>
      </c>
      <c r="H99" s="33" t="str">
        <f>IFERROR(VLOOKUP($B99,'Tabelas auxiliares'!$A$65:$C$102,3,FALSE),"")</f>
        <v>FOLHA DE PAGAMENTO / CONTRIBUICAO PARA O PSS / SUBSTITUICOES / INSS PATRONAL / PASEP</v>
      </c>
      <c r="I99" t="s">
        <v>1232</v>
      </c>
      <c r="J99" t="s">
        <v>1233</v>
      </c>
      <c r="K99" t="s">
        <v>1250</v>
      </c>
      <c r="L99" t="s">
        <v>1235</v>
      </c>
      <c r="M99" t="s">
        <v>153</v>
      </c>
      <c r="N99" t="s">
        <v>115</v>
      </c>
      <c r="O99" t="s">
        <v>155</v>
      </c>
      <c r="P99" t="s">
        <v>1221</v>
      </c>
      <c r="Q99" t="s">
        <v>156</v>
      </c>
      <c r="R99" t="s">
        <v>153</v>
      </c>
      <c r="S99" t="s">
        <v>107</v>
      </c>
      <c r="T99" t="s">
        <v>1222</v>
      </c>
      <c r="U99" t="s">
        <v>124</v>
      </c>
      <c r="V99" t="s">
        <v>1275</v>
      </c>
      <c r="W99" t="s">
        <v>1276</v>
      </c>
      <c r="X99" s="33" t="str">
        <f t="shared" si="2"/>
        <v>3</v>
      </c>
      <c r="Y99" s="33" t="str">
        <f>IF(T99="","",IF(AND(T99&lt;&gt;'Tabelas auxiliares'!$B$239,T99&lt;&gt;'Tabelas auxiliares'!$B$240,T99&lt;&gt;'Tabelas auxiliares'!$C$239,T99&lt;&gt;'Tabelas auxiliares'!$C$240,T99&lt;&gt;'Tabelas auxiliares'!$D$239),"FOLHA DE PESSOAL",IF(X99='Tabelas auxiliares'!$A$240,"CUSTEIO",IF(X99='Tabelas auxiliares'!$A$239,"INVESTIMENTO","ERRO - VERIFICAR"))))</f>
        <v>FOLHA DE PESSOAL</v>
      </c>
      <c r="Z99" s="46">
        <f t="shared" si="3"/>
        <v>9945.17</v>
      </c>
      <c r="AA99" s="26">
        <v>9945.17</v>
      </c>
      <c r="AD99" s="54"/>
      <c r="AE99" s="54"/>
      <c r="AF99" s="54"/>
      <c r="AG99" s="54"/>
      <c r="AH99" s="54"/>
      <c r="AI99" s="54"/>
      <c r="AJ99" s="54"/>
      <c r="AK99" s="54"/>
      <c r="AL99" s="54"/>
      <c r="AM99" s="54"/>
      <c r="AN99" s="54"/>
      <c r="AO99" s="54"/>
    </row>
    <row r="100" spans="1:41" x14ac:dyDescent="0.25">
      <c r="A100" t="s">
        <v>459</v>
      </c>
      <c r="B100" t="s">
        <v>275</v>
      </c>
      <c r="C100" t="s">
        <v>460</v>
      </c>
      <c r="D100" t="s">
        <v>83</v>
      </c>
      <c r="E100" t="s">
        <v>105</v>
      </c>
      <c r="F100" s="33" t="str">
        <f>IFERROR(VLOOKUP(D100,'Tabelas auxiliares'!$A$3:$B$61,2,FALSE),"")</f>
        <v>SUGEPE-FOLHA - PASEP + AUX. MORADIA</v>
      </c>
      <c r="G100" s="33" t="str">
        <f>IFERROR(VLOOKUP($B100,'Tabelas auxiliares'!$A$65:$C$102,2,FALSE),"")</f>
        <v>FOLHA DE PAGAMENTO - GERAL</v>
      </c>
      <c r="H100" s="33" t="str">
        <f>IFERROR(VLOOKUP($B100,'Tabelas auxiliares'!$A$65:$C$102,3,FALSE),"")</f>
        <v>FOLHA DE PAGAMENTO / CONTRIBUICAO PARA O PSS / SUBSTITUICOES / INSS PATRONAL / PASEP</v>
      </c>
      <c r="I100" t="s">
        <v>1232</v>
      </c>
      <c r="J100" t="s">
        <v>1233</v>
      </c>
      <c r="K100" t="s">
        <v>1277</v>
      </c>
      <c r="L100" t="s">
        <v>1235</v>
      </c>
      <c r="M100" t="s">
        <v>153</v>
      </c>
      <c r="N100" t="s">
        <v>115</v>
      </c>
      <c r="O100" t="s">
        <v>155</v>
      </c>
      <c r="P100" t="s">
        <v>1221</v>
      </c>
      <c r="Q100" t="s">
        <v>156</v>
      </c>
      <c r="R100" t="s">
        <v>153</v>
      </c>
      <c r="S100" t="s">
        <v>107</v>
      </c>
      <c r="T100" t="s">
        <v>1222</v>
      </c>
      <c r="U100" t="s">
        <v>124</v>
      </c>
      <c r="V100" t="s">
        <v>1278</v>
      </c>
      <c r="W100" t="s">
        <v>1279</v>
      </c>
      <c r="X100" s="33" t="str">
        <f t="shared" si="2"/>
        <v>3</v>
      </c>
      <c r="Y100" s="33" t="str">
        <f>IF(T100="","",IF(AND(T100&lt;&gt;'Tabelas auxiliares'!$B$239,T100&lt;&gt;'Tabelas auxiliares'!$B$240,T100&lt;&gt;'Tabelas auxiliares'!$C$239,T100&lt;&gt;'Tabelas auxiliares'!$C$240,T100&lt;&gt;'Tabelas auxiliares'!$D$239),"FOLHA DE PESSOAL",IF(X100='Tabelas auxiliares'!$A$240,"CUSTEIO",IF(X100='Tabelas auxiliares'!$A$239,"INVESTIMENTO","ERRO - VERIFICAR"))))</f>
        <v>FOLHA DE PESSOAL</v>
      </c>
      <c r="Z100" s="46">
        <f t="shared" si="3"/>
        <v>23682.67</v>
      </c>
      <c r="AC100" s="26">
        <v>23682.67</v>
      </c>
      <c r="AD100" s="54"/>
      <c r="AE100" s="54"/>
      <c r="AF100" s="54"/>
      <c r="AG100" s="54"/>
      <c r="AH100" s="54"/>
      <c r="AI100" s="54"/>
      <c r="AJ100" s="54"/>
      <c r="AK100" s="54"/>
      <c r="AL100" s="54"/>
      <c r="AM100" s="54"/>
      <c r="AN100" s="54"/>
      <c r="AO100" s="54"/>
    </row>
    <row r="101" spans="1:41" x14ac:dyDescent="0.25">
      <c r="A101" t="s">
        <v>459</v>
      </c>
      <c r="B101" t="s">
        <v>275</v>
      </c>
      <c r="C101" t="s">
        <v>460</v>
      </c>
      <c r="D101" t="s">
        <v>83</v>
      </c>
      <c r="E101" t="s">
        <v>105</v>
      </c>
      <c r="F101" s="33" t="str">
        <f>IFERROR(VLOOKUP(D101,'Tabelas auxiliares'!$A$3:$B$61,2,FALSE),"")</f>
        <v>SUGEPE-FOLHA - PASEP + AUX. MORADIA</v>
      </c>
      <c r="G101" s="33" t="str">
        <f>IFERROR(VLOOKUP($B101,'Tabelas auxiliares'!$A$65:$C$102,2,FALSE),"")</f>
        <v>FOLHA DE PAGAMENTO - GERAL</v>
      </c>
      <c r="H101" s="33" t="str">
        <f>IFERROR(VLOOKUP($B101,'Tabelas auxiliares'!$A$65:$C$102,3,FALSE),"")</f>
        <v>FOLHA DE PAGAMENTO / CONTRIBUICAO PARA O PSS / SUBSTITUICOES / INSS PATRONAL / PASEP</v>
      </c>
      <c r="I101" t="s">
        <v>1232</v>
      </c>
      <c r="J101" t="s">
        <v>1233</v>
      </c>
      <c r="K101" t="s">
        <v>1280</v>
      </c>
      <c r="L101" t="s">
        <v>1235</v>
      </c>
      <c r="M101" t="s">
        <v>153</v>
      </c>
      <c r="N101" t="s">
        <v>115</v>
      </c>
      <c r="O101" t="s">
        <v>155</v>
      </c>
      <c r="P101" t="s">
        <v>1221</v>
      </c>
      <c r="Q101" t="s">
        <v>156</v>
      </c>
      <c r="R101" t="s">
        <v>153</v>
      </c>
      <c r="S101" t="s">
        <v>107</v>
      </c>
      <c r="T101" t="s">
        <v>1222</v>
      </c>
      <c r="U101" t="s">
        <v>124</v>
      </c>
      <c r="V101" t="s">
        <v>1281</v>
      </c>
      <c r="W101" t="s">
        <v>1282</v>
      </c>
      <c r="X101" s="33" t="str">
        <f t="shared" si="2"/>
        <v>3</v>
      </c>
      <c r="Y101" s="33" t="str">
        <f>IF(T101="","",IF(AND(T101&lt;&gt;'Tabelas auxiliares'!$B$239,T101&lt;&gt;'Tabelas auxiliares'!$B$240,T101&lt;&gt;'Tabelas auxiliares'!$C$239,T101&lt;&gt;'Tabelas auxiliares'!$C$240,T101&lt;&gt;'Tabelas auxiliares'!$D$239),"FOLHA DE PESSOAL",IF(X101='Tabelas auxiliares'!$A$240,"CUSTEIO",IF(X101='Tabelas auxiliares'!$A$239,"INVESTIMENTO","ERRO - VERIFICAR"))))</f>
        <v>FOLHA DE PESSOAL</v>
      </c>
      <c r="Z101" s="46">
        <f t="shared" si="3"/>
        <v>3885.87</v>
      </c>
      <c r="AC101" s="26">
        <v>3885.87</v>
      </c>
      <c r="AD101" s="54"/>
      <c r="AE101" s="54"/>
      <c r="AF101" s="54"/>
      <c r="AG101" s="54"/>
      <c r="AH101" s="54"/>
      <c r="AI101" s="54"/>
      <c r="AJ101" s="54"/>
      <c r="AK101" s="54"/>
      <c r="AL101" s="54"/>
      <c r="AM101" s="54"/>
      <c r="AN101" s="54"/>
      <c r="AO101" s="54"/>
    </row>
    <row r="102" spans="1:41" x14ac:dyDescent="0.25">
      <c r="A102" t="s">
        <v>459</v>
      </c>
      <c r="B102" t="s">
        <v>275</v>
      </c>
      <c r="C102" t="s">
        <v>460</v>
      </c>
      <c r="D102" t="s">
        <v>83</v>
      </c>
      <c r="E102" t="s">
        <v>105</v>
      </c>
      <c r="F102" s="33" t="str">
        <f>IFERROR(VLOOKUP(D102,'Tabelas auxiliares'!$A$3:$B$61,2,FALSE),"")</f>
        <v>SUGEPE-FOLHA - PASEP + AUX. MORADIA</v>
      </c>
      <c r="G102" s="33" t="str">
        <f>IFERROR(VLOOKUP($B102,'Tabelas auxiliares'!$A$65:$C$102,2,FALSE),"")</f>
        <v>FOLHA DE PAGAMENTO - GERAL</v>
      </c>
      <c r="H102" s="33" t="str">
        <f>IFERROR(VLOOKUP($B102,'Tabelas auxiliares'!$A$65:$C$102,3,FALSE),"")</f>
        <v>FOLHA DE PAGAMENTO / CONTRIBUICAO PARA O PSS / SUBSTITUICOES / INSS PATRONAL / PASEP</v>
      </c>
      <c r="I102" t="s">
        <v>1232</v>
      </c>
      <c r="J102" t="s">
        <v>1233</v>
      </c>
      <c r="K102" t="s">
        <v>1283</v>
      </c>
      <c r="L102" t="s">
        <v>1235</v>
      </c>
      <c r="M102" t="s">
        <v>153</v>
      </c>
      <c r="N102" t="s">
        <v>115</v>
      </c>
      <c r="O102" t="s">
        <v>155</v>
      </c>
      <c r="P102" t="s">
        <v>1221</v>
      </c>
      <c r="Q102" t="s">
        <v>156</v>
      </c>
      <c r="R102" t="s">
        <v>153</v>
      </c>
      <c r="S102" t="s">
        <v>107</v>
      </c>
      <c r="T102" t="s">
        <v>1222</v>
      </c>
      <c r="U102" t="s">
        <v>124</v>
      </c>
      <c r="V102" t="s">
        <v>1284</v>
      </c>
      <c r="W102" t="s">
        <v>1285</v>
      </c>
      <c r="X102" s="33" t="str">
        <f t="shared" si="2"/>
        <v>3</v>
      </c>
      <c r="Y102" s="33" t="str">
        <f>IF(T102="","",IF(AND(T102&lt;&gt;'Tabelas auxiliares'!$B$239,T102&lt;&gt;'Tabelas auxiliares'!$B$240,T102&lt;&gt;'Tabelas auxiliares'!$C$239,T102&lt;&gt;'Tabelas auxiliares'!$C$240,T102&lt;&gt;'Tabelas auxiliares'!$D$239),"FOLHA DE PESSOAL",IF(X102='Tabelas auxiliares'!$A$240,"CUSTEIO",IF(X102='Tabelas auxiliares'!$A$239,"INVESTIMENTO","ERRO - VERIFICAR"))))</f>
        <v>FOLHA DE PESSOAL</v>
      </c>
      <c r="Z102" s="46">
        <f t="shared" si="3"/>
        <v>2066.67</v>
      </c>
      <c r="AC102" s="26">
        <v>2066.67</v>
      </c>
      <c r="AD102" s="54"/>
      <c r="AE102" s="54"/>
      <c r="AF102" s="54"/>
      <c r="AG102" s="54"/>
      <c r="AH102" s="54"/>
      <c r="AI102" s="54"/>
      <c r="AJ102" s="54"/>
      <c r="AK102" s="54"/>
      <c r="AL102" s="54"/>
      <c r="AM102" s="54"/>
      <c r="AN102" s="54"/>
      <c r="AO102" s="54"/>
    </row>
    <row r="103" spans="1:41" x14ac:dyDescent="0.25">
      <c r="A103" t="s">
        <v>459</v>
      </c>
      <c r="B103" t="s">
        <v>275</v>
      </c>
      <c r="C103" t="s">
        <v>460</v>
      </c>
      <c r="D103" t="s">
        <v>83</v>
      </c>
      <c r="E103" t="s">
        <v>105</v>
      </c>
      <c r="F103" s="33" t="str">
        <f>IFERROR(VLOOKUP(D103,'Tabelas auxiliares'!$A$3:$B$61,2,FALSE),"")</f>
        <v>SUGEPE-FOLHA - PASEP + AUX. MORADIA</v>
      </c>
      <c r="G103" s="33" t="str">
        <f>IFERROR(VLOOKUP($B103,'Tabelas auxiliares'!$A$65:$C$102,2,FALSE),"")</f>
        <v>FOLHA DE PAGAMENTO - GERAL</v>
      </c>
      <c r="H103" s="33" t="str">
        <f>IFERROR(VLOOKUP($B103,'Tabelas auxiliares'!$A$65:$C$102,3,FALSE),"")</f>
        <v>FOLHA DE PAGAMENTO / CONTRIBUICAO PARA O PSS / SUBSTITUICOES / INSS PATRONAL / PASEP</v>
      </c>
      <c r="I103" t="s">
        <v>1232</v>
      </c>
      <c r="J103" t="s">
        <v>1233</v>
      </c>
      <c r="K103" t="s">
        <v>1286</v>
      </c>
      <c r="L103" t="s">
        <v>1235</v>
      </c>
      <c r="M103" t="s">
        <v>153</v>
      </c>
      <c r="N103" t="s">
        <v>115</v>
      </c>
      <c r="O103" t="s">
        <v>155</v>
      </c>
      <c r="P103" t="s">
        <v>1221</v>
      </c>
      <c r="Q103" t="s">
        <v>156</v>
      </c>
      <c r="R103" t="s">
        <v>153</v>
      </c>
      <c r="S103" t="s">
        <v>107</v>
      </c>
      <c r="T103" t="s">
        <v>1222</v>
      </c>
      <c r="U103" t="s">
        <v>124</v>
      </c>
      <c r="V103" t="s">
        <v>1287</v>
      </c>
      <c r="W103" t="s">
        <v>1288</v>
      </c>
      <c r="X103" s="33" t="str">
        <f t="shared" si="2"/>
        <v>3</v>
      </c>
      <c r="Y103" s="33" t="str">
        <f>IF(T103="","",IF(AND(T103&lt;&gt;'Tabelas auxiliares'!$B$239,T103&lt;&gt;'Tabelas auxiliares'!$B$240,T103&lt;&gt;'Tabelas auxiliares'!$C$239,T103&lt;&gt;'Tabelas auxiliares'!$C$240,T103&lt;&gt;'Tabelas auxiliares'!$D$239),"FOLHA DE PESSOAL",IF(X103='Tabelas auxiliares'!$A$240,"CUSTEIO",IF(X103='Tabelas auxiliares'!$A$239,"INVESTIMENTO","ERRO - VERIFICAR"))))</f>
        <v>FOLHA DE PESSOAL</v>
      </c>
      <c r="Z103" s="46">
        <f t="shared" si="3"/>
        <v>7103.91</v>
      </c>
      <c r="AA103" s="26">
        <v>7103.91</v>
      </c>
      <c r="AD103" s="54"/>
      <c r="AE103" s="54"/>
      <c r="AF103" s="54"/>
      <c r="AG103" s="54"/>
      <c r="AH103" s="54"/>
      <c r="AI103" s="54"/>
      <c r="AJ103" s="54"/>
      <c r="AK103" s="54"/>
      <c r="AL103" s="54"/>
      <c r="AM103" s="54"/>
      <c r="AN103" s="54"/>
      <c r="AO103" s="54"/>
    </row>
    <row r="104" spans="1:41" x14ac:dyDescent="0.25">
      <c r="A104" t="s">
        <v>459</v>
      </c>
      <c r="B104" t="s">
        <v>275</v>
      </c>
      <c r="C104" t="s">
        <v>460</v>
      </c>
      <c r="D104" t="s">
        <v>83</v>
      </c>
      <c r="E104" t="s">
        <v>105</v>
      </c>
      <c r="F104" s="33" t="str">
        <f>IFERROR(VLOOKUP(D104,'Tabelas auxiliares'!$A$3:$B$61,2,FALSE),"")</f>
        <v>SUGEPE-FOLHA - PASEP + AUX. MORADIA</v>
      </c>
      <c r="G104" s="33" t="str">
        <f>IFERROR(VLOOKUP($B104,'Tabelas auxiliares'!$A$65:$C$102,2,FALSE),"")</f>
        <v>FOLHA DE PAGAMENTO - GERAL</v>
      </c>
      <c r="H104" s="33" t="str">
        <f>IFERROR(VLOOKUP($B104,'Tabelas auxiliares'!$A$65:$C$102,3,FALSE),"")</f>
        <v>FOLHA DE PAGAMENTO / CONTRIBUICAO PARA O PSS / SUBSTITUICOES / INSS PATRONAL / PASEP</v>
      </c>
      <c r="I104" t="s">
        <v>1232</v>
      </c>
      <c r="J104" t="s">
        <v>1233</v>
      </c>
      <c r="K104" t="s">
        <v>1289</v>
      </c>
      <c r="L104" t="s">
        <v>1235</v>
      </c>
      <c r="M104" t="s">
        <v>1290</v>
      </c>
      <c r="N104" t="s">
        <v>115</v>
      </c>
      <c r="O104" t="s">
        <v>155</v>
      </c>
      <c r="P104" t="s">
        <v>1221</v>
      </c>
      <c r="Q104" t="s">
        <v>156</v>
      </c>
      <c r="R104" t="s">
        <v>153</v>
      </c>
      <c r="S104" t="s">
        <v>107</v>
      </c>
      <c r="T104" t="s">
        <v>1222</v>
      </c>
      <c r="U104" t="s">
        <v>124</v>
      </c>
      <c r="V104" t="s">
        <v>1291</v>
      </c>
      <c r="W104" t="s">
        <v>1292</v>
      </c>
      <c r="X104" s="33" t="str">
        <f t="shared" si="2"/>
        <v>3</v>
      </c>
      <c r="Y104" s="33" t="str">
        <f>IF(T104="","",IF(AND(T104&lt;&gt;'Tabelas auxiliares'!$B$239,T104&lt;&gt;'Tabelas auxiliares'!$B$240,T104&lt;&gt;'Tabelas auxiliares'!$C$239,T104&lt;&gt;'Tabelas auxiliares'!$C$240,T104&lt;&gt;'Tabelas auxiliares'!$D$239),"FOLHA DE PESSOAL",IF(X104='Tabelas auxiliares'!$A$240,"CUSTEIO",IF(X104='Tabelas auxiliares'!$A$239,"INVESTIMENTO","ERRO - VERIFICAR"))))</f>
        <v>FOLHA DE PESSOAL</v>
      </c>
      <c r="Z104" s="46">
        <f t="shared" si="3"/>
        <v>134640.41</v>
      </c>
      <c r="AC104" s="26">
        <v>134640.41</v>
      </c>
      <c r="AD104" s="54"/>
      <c r="AE104" s="54"/>
      <c r="AF104" s="54"/>
      <c r="AG104" s="54"/>
      <c r="AH104" s="54"/>
      <c r="AI104" s="54"/>
      <c r="AJ104" s="54"/>
      <c r="AK104" s="54"/>
      <c r="AL104" s="54"/>
      <c r="AM104" s="54"/>
      <c r="AN104" s="54"/>
      <c r="AO104" s="54"/>
    </row>
    <row r="105" spans="1:41" x14ac:dyDescent="0.25">
      <c r="A105" t="s">
        <v>459</v>
      </c>
      <c r="B105" t="s">
        <v>275</v>
      </c>
      <c r="C105" t="s">
        <v>460</v>
      </c>
      <c r="D105" t="s">
        <v>83</v>
      </c>
      <c r="E105" t="s">
        <v>105</v>
      </c>
      <c r="F105" s="33" t="str">
        <f>IFERROR(VLOOKUP(D105,'Tabelas auxiliares'!$A$3:$B$61,2,FALSE),"")</f>
        <v>SUGEPE-FOLHA - PASEP + AUX. MORADIA</v>
      </c>
      <c r="G105" s="33" t="str">
        <f>IFERROR(VLOOKUP($B105,'Tabelas auxiliares'!$A$65:$C$102,2,FALSE),"")</f>
        <v>FOLHA DE PAGAMENTO - GERAL</v>
      </c>
      <c r="H105" s="33" t="str">
        <f>IFERROR(VLOOKUP($B105,'Tabelas auxiliares'!$A$65:$C$102,3,FALSE),"")</f>
        <v>FOLHA DE PAGAMENTO / CONTRIBUICAO PARA O PSS / SUBSTITUICOES / INSS PATRONAL / PASEP</v>
      </c>
      <c r="I105" t="s">
        <v>1232</v>
      </c>
      <c r="J105" t="s">
        <v>1233</v>
      </c>
      <c r="K105" t="s">
        <v>1293</v>
      </c>
      <c r="L105" t="s">
        <v>1235</v>
      </c>
      <c r="M105" t="s">
        <v>1294</v>
      </c>
      <c r="N105" t="s">
        <v>114</v>
      </c>
      <c r="O105" t="s">
        <v>155</v>
      </c>
      <c r="P105" t="s">
        <v>1212</v>
      </c>
      <c r="Q105" t="s">
        <v>156</v>
      </c>
      <c r="R105" t="s">
        <v>153</v>
      </c>
      <c r="S105" t="s">
        <v>107</v>
      </c>
      <c r="T105" t="s">
        <v>1213</v>
      </c>
      <c r="U105" t="s">
        <v>108</v>
      </c>
      <c r="V105" t="s">
        <v>1214</v>
      </c>
      <c r="W105" t="s">
        <v>1215</v>
      </c>
      <c r="X105" s="33" t="str">
        <f t="shared" si="2"/>
        <v>3</v>
      </c>
      <c r="Y105" s="33" t="str">
        <f>IF(T105="","",IF(AND(T105&lt;&gt;'Tabelas auxiliares'!$B$239,T105&lt;&gt;'Tabelas auxiliares'!$B$240,T105&lt;&gt;'Tabelas auxiliares'!$C$239,T105&lt;&gt;'Tabelas auxiliares'!$C$240,T105&lt;&gt;'Tabelas auxiliares'!$D$239),"FOLHA DE PESSOAL",IF(X105='Tabelas auxiliares'!$A$240,"CUSTEIO",IF(X105='Tabelas auxiliares'!$A$239,"INVESTIMENTO","ERRO - VERIFICAR"))))</f>
        <v>FOLHA DE PESSOAL</v>
      </c>
      <c r="Z105" s="46">
        <f t="shared" si="3"/>
        <v>3869276.1600000001</v>
      </c>
      <c r="AC105" s="26">
        <v>3869276.1600000001</v>
      </c>
      <c r="AD105" s="54"/>
      <c r="AE105" s="54"/>
      <c r="AF105" s="54"/>
      <c r="AG105" s="54"/>
      <c r="AH105" s="54"/>
      <c r="AI105" s="54"/>
      <c r="AJ105" s="54"/>
      <c r="AK105" s="54"/>
      <c r="AL105" s="54"/>
      <c r="AM105" s="54"/>
      <c r="AN105" s="54"/>
      <c r="AO105" s="54"/>
    </row>
    <row r="106" spans="1:41" x14ac:dyDescent="0.25">
      <c r="A106" t="s">
        <v>459</v>
      </c>
      <c r="B106" t="s">
        <v>275</v>
      </c>
      <c r="C106" t="s">
        <v>460</v>
      </c>
      <c r="D106" t="s">
        <v>83</v>
      </c>
      <c r="E106" t="s">
        <v>105</v>
      </c>
      <c r="F106" s="33" t="str">
        <f>IFERROR(VLOOKUP(D106,'Tabelas auxiliares'!$A$3:$B$61,2,FALSE),"")</f>
        <v>SUGEPE-FOLHA - PASEP + AUX. MORADIA</v>
      </c>
      <c r="G106" s="33" t="str">
        <f>IFERROR(VLOOKUP($B106,'Tabelas auxiliares'!$A$65:$C$102,2,FALSE),"")</f>
        <v>FOLHA DE PAGAMENTO - GERAL</v>
      </c>
      <c r="H106" s="33" t="str">
        <f>IFERROR(VLOOKUP($B106,'Tabelas auxiliares'!$A$65:$C$102,3,FALSE),"")</f>
        <v>FOLHA DE PAGAMENTO / CONTRIBUICAO PARA O PSS / SUBSTITUICOES / INSS PATRONAL / PASEP</v>
      </c>
      <c r="I106" t="s">
        <v>1232</v>
      </c>
      <c r="J106" t="s">
        <v>1233</v>
      </c>
      <c r="K106" t="s">
        <v>1295</v>
      </c>
      <c r="L106" t="s">
        <v>1235</v>
      </c>
      <c r="M106" t="s">
        <v>1296</v>
      </c>
      <c r="N106" t="s">
        <v>154</v>
      </c>
      <c r="O106" t="s">
        <v>155</v>
      </c>
      <c r="P106" t="s">
        <v>188</v>
      </c>
      <c r="Q106" t="s">
        <v>156</v>
      </c>
      <c r="R106" t="s">
        <v>153</v>
      </c>
      <c r="S106" t="s">
        <v>107</v>
      </c>
      <c r="T106" t="s">
        <v>152</v>
      </c>
      <c r="U106" t="s">
        <v>803</v>
      </c>
      <c r="V106" t="s">
        <v>1297</v>
      </c>
      <c r="W106" t="s">
        <v>1298</v>
      </c>
      <c r="X106" s="33" t="str">
        <f t="shared" si="2"/>
        <v>3</v>
      </c>
      <c r="Y106" s="33" t="str">
        <f>IF(T106="","",IF(AND(T106&lt;&gt;'Tabelas auxiliares'!$B$239,T106&lt;&gt;'Tabelas auxiliares'!$B$240,T106&lt;&gt;'Tabelas auxiliares'!$C$239,T106&lt;&gt;'Tabelas auxiliares'!$C$240,T106&lt;&gt;'Tabelas auxiliares'!$D$239),"FOLHA DE PESSOAL",IF(X106='Tabelas auxiliares'!$A$240,"CUSTEIO",IF(X106='Tabelas auxiliares'!$A$239,"INVESTIMENTO","ERRO - VERIFICAR"))))</f>
        <v>CUSTEIO</v>
      </c>
      <c r="Z106" s="46">
        <f t="shared" si="3"/>
        <v>188189.19</v>
      </c>
      <c r="AC106" s="26">
        <v>188189.19</v>
      </c>
      <c r="AD106" s="54"/>
      <c r="AE106" s="54"/>
      <c r="AF106" s="54"/>
      <c r="AG106" s="54"/>
      <c r="AH106" s="54"/>
      <c r="AI106" s="54"/>
      <c r="AJ106" s="54"/>
      <c r="AK106" s="54"/>
      <c r="AL106" s="54"/>
      <c r="AM106" s="54"/>
      <c r="AN106" s="54"/>
      <c r="AO106" s="54"/>
    </row>
    <row r="107" spans="1:41" x14ac:dyDescent="0.25">
      <c r="A107" t="s">
        <v>459</v>
      </c>
      <c r="B107" t="s">
        <v>275</v>
      </c>
      <c r="C107" t="s">
        <v>460</v>
      </c>
      <c r="D107" t="s">
        <v>83</v>
      </c>
      <c r="E107" t="s">
        <v>105</v>
      </c>
      <c r="F107" s="33" t="str">
        <f>IFERROR(VLOOKUP(D107,'Tabelas auxiliares'!$A$3:$B$61,2,FALSE),"")</f>
        <v>SUGEPE-FOLHA - PASEP + AUX. MORADIA</v>
      </c>
      <c r="G107" s="33" t="str">
        <f>IFERROR(VLOOKUP($B107,'Tabelas auxiliares'!$A$65:$C$102,2,FALSE),"")</f>
        <v>FOLHA DE PAGAMENTO - GERAL</v>
      </c>
      <c r="H107" s="33" t="str">
        <f>IFERROR(VLOOKUP($B107,'Tabelas auxiliares'!$A$65:$C$102,3,FALSE),"")</f>
        <v>FOLHA DE PAGAMENTO / CONTRIBUICAO PARA O PSS / SUBSTITUICOES / INSS PATRONAL / PASEP</v>
      </c>
      <c r="I107" t="s">
        <v>857</v>
      </c>
      <c r="J107" t="s">
        <v>1299</v>
      </c>
      <c r="K107" t="s">
        <v>1300</v>
      </c>
      <c r="L107" t="s">
        <v>1301</v>
      </c>
      <c r="M107" t="s">
        <v>158</v>
      </c>
      <c r="N107" t="s">
        <v>114</v>
      </c>
      <c r="O107" t="s">
        <v>155</v>
      </c>
      <c r="P107" t="s">
        <v>1212</v>
      </c>
      <c r="Q107" t="s">
        <v>156</v>
      </c>
      <c r="R107" t="s">
        <v>153</v>
      </c>
      <c r="S107" t="s">
        <v>107</v>
      </c>
      <c r="T107" t="s">
        <v>1213</v>
      </c>
      <c r="U107" t="s">
        <v>108</v>
      </c>
      <c r="V107" t="s">
        <v>1214</v>
      </c>
      <c r="W107" t="s">
        <v>1215</v>
      </c>
      <c r="X107" s="33" t="str">
        <f t="shared" si="2"/>
        <v>3</v>
      </c>
      <c r="Y107" s="33" t="str">
        <f>IF(T107="","",IF(AND(T107&lt;&gt;'Tabelas auxiliares'!$B$239,T107&lt;&gt;'Tabelas auxiliares'!$B$240,T107&lt;&gt;'Tabelas auxiliares'!$C$239,T107&lt;&gt;'Tabelas auxiliares'!$C$240,T107&lt;&gt;'Tabelas auxiliares'!$D$239),"FOLHA DE PESSOAL",IF(X107='Tabelas auxiliares'!$A$240,"CUSTEIO",IF(X107='Tabelas auxiliares'!$A$239,"INVESTIMENTO","ERRO - VERIFICAR"))))</f>
        <v>FOLHA DE PESSOAL</v>
      </c>
      <c r="Z107" s="46">
        <f t="shared" si="3"/>
        <v>458.1</v>
      </c>
      <c r="AC107" s="26">
        <v>458.1</v>
      </c>
      <c r="AD107" s="54"/>
      <c r="AE107" s="54"/>
      <c r="AF107" s="54"/>
      <c r="AG107" s="54"/>
      <c r="AH107" s="54"/>
      <c r="AI107" s="54"/>
      <c r="AJ107" s="54"/>
      <c r="AK107" s="54"/>
      <c r="AL107" s="54"/>
      <c r="AM107" s="54"/>
      <c r="AN107" s="54"/>
      <c r="AO107" s="54"/>
    </row>
    <row r="108" spans="1:41" x14ac:dyDescent="0.25">
      <c r="A108" t="s">
        <v>459</v>
      </c>
      <c r="B108" t="s">
        <v>275</v>
      </c>
      <c r="C108" t="s">
        <v>460</v>
      </c>
      <c r="D108" t="s">
        <v>83</v>
      </c>
      <c r="E108" t="s">
        <v>105</v>
      </c>
      <c r="F108" s="33" t="str">
        <f>IFERROR(VLOOKUP(D108,'Tabelas auxiliares'!$A$3:$B$61,2,FALSE),"")</f>
        <v>SUGEPE-FOLHA - PASEP + AUX. MORADIA</v>
      </c>
      <c r="G108" s="33" t="str">
        <f>IFERROR(VLOOKUP($B108,'Tabelas auxiliares'!$A$65:$C$102,2,FALSE),"")</f>
        <v>FOLHA DE PAGAMENTO - GERAL</v>
      </c>
      <c r="H108" s="33" t="str">
        <f>IFERROR(VLOOKUP($B108,'Tabelas auxiliares'!$A$65:$C$102,3,FALSE),"")</f>
        <v>FOLHA DE PAGAMENTO / CONTRIBUICAO PARA O PSS / SUBSTITUICOES / INSS PATRONAL / PASEP</v>
      </c>
      <c r="I108" t="s">
        <v>797</v>
      </c>
      <c r="J108" t="s">
        <v>1302</v>
      </c>
      <c r="K108" t="s">
        <v>1303</v>
      </c>
      <c r="L108" t="s">
        <v>1304</v>
      </c>
      <c r="M108" t="s">
        <v>158</v>
      </c>
      <c r="N108" t="s">
        <v>114</v>
      </c>
      <c r="O108" t="s">
        <v>155</v>
      </c>
      <c r="P108" t="s">
        <v>1212</v>
      </c>
      <c r="Q108" t="s">
        <v>156</v>
      </c>
      <c r="R108" t="s">
        <v>153</v>
      </c>
      <c r="S108" t="s">
        <v>107</v>
      </c>
      <c r="T108" t="s">
        <v>1213</v>
      </c>
      <c r="U108" t="s">
        <v>108</v>
      </c>
      <c r="V108" t="s">
        <v>1214</v>
      </c>
      <c r="W108" t="s">
        <v>1215</v>
      </c>
      <c r="X108" s="33" t="str">
        <f t="shared" si="2"/>
        <v>3</v>
      </c>
      <c r="Y108" s="33" t="str">
        <f>IF(T108="","",IF(AND(T108&lt;&gt;'Tabelas auxiliares'!$B$239,T108&lt;&gt;'Tabelas auxiliares'!$B$240,T108&lt;&gt;'Tabelas auxiliares'!$C$239,T108&lt;&gt;'Tabelas auxiliares'!$C$240,T108&lt;&gt;'Tabelas auxiliares'!$D$239),"FOLHA DE PESSOAL",IF(X108='Tabelas auxiliares'!$A$240,"CUSTEIO",IF(X108='Tabelas auxiliares'!$A$239,"INVESTIMENTO","ERRO - VERIFICAR"))))</f>
        <v>FOLHA DE PESSOAL</v>
      </c>
      <c r="Z108" s="46">
        <f t="shared" si="3"/>
        <v>3802.48</v>
      </c>
      <c r="AC108" s="26">
        <v>3802.48</v>
      </c>
      <c r="AD108" s="54"/>
      <c r="AE108" s="54"/>
      <c r="AF108" s="54"/>
      <c r="AG108" s="54"/>
      <c r="AH108" s="54"/>
      <c r="AI108" s="54"/>
      <c r="AJ108" s="54"/>
      <c r="AK108" s="54"/>
      <c r="AL108" s="54"/>
      <c r="AM108" s="54"/>
      <c r="AN108" s="54"/>
      <c r="AO108" s="54"/>
    </row>
    <row r="109" spans="1:41" x14ac:dyDescent="0.25">
      <c r="A109" t="s">
        <v>459</v>
      </c>
      <c r="B109" t="s">
        <v>275</v>
      </c>
      <c r="C109" t="s">
        <v>460</v>
      </c>
      <c r="D109" t="s">
        <v>83</v>
      </c>
      <c r="E109" t="s">
        <v>105</v>
      </c>
      <c r="F109" s="33" t="str">
        <f>IFERROR(VLOOKUP(D109,'Tabelas auxiliares'!$A$3:$B$61,2,FALSE),"")</f>
        <v>SUGEPE-FOLHA - PASEP + AUX. MORADIA</v>
      </c>
      <c r="G109" s="33" t="str">
        <f>IFERROR(VLOOKUP($B109,'Tabelas auxiliares'!$A$65:$C$102,2,FALSE),"")</f>
        <v>FOLHA DE PAGAMENTO - GERAL</v>
      </c>
      <c r="H109" s="33" t="str">
        <f>IFERROR(VLOOKUP($B109,'Tabelas auxiliares'!$A$65:$C$102,3,FALSE),"")</f>
        <v>FOLHA DE PAGAMENTO / CONTRIBUICAO PARA O PSS / SUBSTITUICOES / INSS PATRONAL / PASEP</v>
      </c>
      <c r="I109" t="s">
        <v>1002</v>
      </c>
      <c r="J109" t="s">
        <v>1233</v>
      </c>
      <c r="K109" t="s">
        <v>1305</v>
      </c>
      <c r="L109" t="s">
        <v>1306</v>
      </c>
      <c r="M109" t="s">
        <v>1226</v>
      </c>
      <c r="N109" t="s">
        <v>115</v>
      </c>
      <c r="O109" t="s">
        <v>155</v>
      </c>
      <c r="P109" t="s">
        <v>1221</v>
      </c>
      <c r="Q109" t="s">
        <v>156</v>
      </c>
      <c r="R109" t="s">
        <v>153</v>
      </c>
      <c r="S109" t="s">
        <v>107</v>
      </c>
      <c r="T109" t="s">
        <v>1222</v>
      </c>
      <c r="U109" t="s">
        <v>124</v>
      </c>
      <c r="V109" t="s">
        <v>1227</v>
      </c>
      <c r="W109" t="s">
        <v>1228</v>
      </c>
      <c r="X109" s="33" t="str">
        <f t="shared" si="2"/>
        <v>3</v>
      </c>
      <c r="Y109" s="33" t="str">
        <f>IF(T109="","",IF(AND(T109&lt;&gt;'Tabelas auxiliares'!$B$239,T109&lt;&gt;'Tabelas auxiliares'!$B$240,T109&lt;&gt;'Tabelas auxiliares'!$C$239,T109&lt;&gt;'Tabelas auxiliares'!$C$240,T109&lt;&gt;'Tabelas auxiliares'!$D$239),"FOLHA DE PESSOAL",IF(X109='Tabelas auxiliares'!$A$240,"CUSTEIO",IF(X109='Tabelas auxiliares'!$A$239,"INVESTIMENTO","ERRO - VERIFICAR"))))</f>
        <v>FOLHA DE PESSOAL</v>
      </c>
      <c r="Z109" s="46">
        <f t="shared" si="3"/>
        <v>145865.69</v>
      </c>
      <c r="AC109" s="26">
        <v>145865.69</v>
      </c>
      <c r="AD109" s="54"/>
      <c r="AE109" s="54"/>
      <c r="AF109" s="54"/>
      <c r="AG109" s="54"/>
      <c r="AH109" s="54"/>
      <c r="AI109" s="54"/>
      <c r="AJ109" s="54"/>
      <c r="AK109" s="54"/>
      <c r="AL109" s="54"/>
      <c r="AM109" s="54"/>
      <c r="AN109" s="54"/>
      <c r="AO109" s="54"/>
    </row>
    <row r="110" spans="1:41" x14ac:dyDescent="0.25">
      <c r="A110" t="s">
        <v>459</v>
      </c>
      <c r="B110" t="s">
        <v>275</v>
      </c>
      <c r="C110" t="s">
        <v>460</v>
      </c>
      <c r="D110" t="s">
        <v>83</v>
      </c>
      <c r="E110" t="s">
        <v>105</v>
      </c>
      <c r="F110" s="33" t="str">
        <f>IFERROR(VLOOKUP(D110,'Tabelas auxiliares'!$A$3:$B$61,2,FALSE),"")</f>
        <v>SUGEPE-FOLHA - PASEP + AUX. MORADIA</v>
      </c>
      <c r="G110" s="33" t="str">
        <f>IFERROR(VLOOKUP($B110,'Tabelas auxiliares'!$A$65:$C$102,2,FALSE),"")</f>
        <v>FOLHA DE PAGAMENTO - GERAL</v>
      </c>
      <c r="H110" s="33" t="str">
        <f>IFERROR(VLOOKUP($B110,'Tabelas auxiliares'!$A$65:$C$102,3,FALSE),"")</f>
        <v>FOLHA DE PAGAMENTO / CONTRIBUICAO PARA O PSS / SUBSTITUICOES / INSS PATRONAL / PASEP</v>
      </c>
      <c r="I110" t="s">
        <v>1002</v>
      </c>
      <c r="J110" t="s">
        <v>1233</v>
      </c>
      <c r="K110" t="s">
        <v>1305</v>
      </c>
      <c r="L110" t="s">
        <v>1306</v>
      </c>
      <c r="M110" t="s">
        <v>1226</v>
      </c>
      <c r="N110" t="s">
        <v>115</v>
      </c>
      <c r="O110" t="s">
        <v>155</v>
      </c>
      <c r="P110" t="s">
        <v>1221</v>
      </c>
      <c r="Q110" t="s">
        <v>156</v>
      </c>
      <c r="R110" t="s">
        <v>153</v>
      </c>
      <c r="S110" t="s">
        <v>107</v>
      </c>
      <c r="T110" t="s">
        <v>1222</v>
      </c>
      <c r="U110" t="s">
        <v>124</v>
      </c>
      <c r="V110" t="s">
        <v>1229</v>
      </c>
      <c r="W110" t="s">
        <v>1230</v>
      </c>
      <c r="X110" s="33" t="str">
        <f t="shared" si="2"/>
        <v>3</v>
      </c>
      <c r="Y110" s="33" t="str">
        <f>IF(T110="","",IF(AND(T110&lt;&gt;'Tabelas auxiliares'!$B$239,T110&lt;&gt;'Tabelas auxiliares'!$B$240,T110&lt;&gt;'Tabelas auxiliares'!$C$239,T110&lt;&gt;'Tabelas auxiliares'!$C$240,T110&lt;&gt;'Tabelas auxiliares'!$D$239),"FOLHA DE PESSOAL",IF(X110='Tabelas auxiliares'!$A$240,"CUSTEIO",IF(X110='Tabelas auxiliares'!$A$239,"INVESTIMENTO","ERRO - VERIFICAR"))))</f>
        <v>FOLHA DE PESSOAL</v>
      </c>
      <c r="Z110" s="46">
        <f t="shared" si="3"/>
        <v>7293.28</v>
      </c>
      <c r="AC110" s="26">
        <v>7293.28</v>
      </c>
      <c r="AD110" s="54"/>
      <c r="AE110" s="54"/>
      <c r="AF110" s="54"/>
      <c r="AG110" s="54"/>
      <c r="AH110" s="54"/>
      <c r="AI110" s="54"/>
      <c r="AJ110" s="54"/>
      <c r="AK110" s="54"/>
      <c r="AL110" s="54"/>
      <c r="AM110" s="54"/>
      <c r="AN110" s="54"/>
      <c r="AO110" s="54"/>
    </row>
    <row r="111" spans="1:41" x14ac:dyDescent="0.25">
      <c r="A111" t="s">
        <v>459</v>
      </c>
      <c r="B111" t="s">
        <v>275</v>
      </c>
      <c r="C111" t="s">
        <v>460</v>
      </c>
      <c r="D111" t="s">
        <v>83</v>
      </c>
      <c r="E111" t="s">
        <v>105</v>
      </c>
      <c r="F111" s="33" t="str">
        <f>IFERROR(VLOOKUP(D111,'Tabelas auxiliares'!$A$3:$B$61,2,FALSE),"")</f>
        <v>SUGEPE-FOLHA - PASEP + AUX. MORADIA</v>
      </c>
      <c r="G111" s="33" t="str">
        <f>IFERROR(VLOOKUP($B111,'Tabelas auxiliares'!$A$65:$C$102,2,FALSE),"")</f>
        <v>FOLHA DE PAGAMENTO - GERAL</v>
      </c>
      <c r="H111" s="33" t="str">
        <f>IFERROR(VLOOKUP($B111,'Tabelas auxiliares'!$A$65:$C$102,3,FALSE),"")</f>
        <v>FOLHA DE PAGAMENTO / CONTRIBUICAO PARA O PSS / SUBSTITUICOES / INSS PATRONAL / PASEP</v>
      </c>
      <c r="I111" t="s">
        <v>1307</v>
      </c>
      <c r="J111" t="s">
        <v>1308</v>
      </c>
      <c r="K111" t="s">
        <v>1309</v>
      </c>
      <c r="L111" t="s">
        <v>1310</v>
      </c>
      <c r="M111" t="s">
        <v>153</v>
      </c>
      <c r="N111" t="s">
        <v>113</v>
      </c>
      <c r="O111" t="s">
        <v>155</v>
      </c>
      <c r="P111" t="s">
        <v>1236</v>
      </c>
      <c r="Q111" t="s">
        <v>156</v>
      </c>
      <c r="R111" t="s">
        <v>153</v>
      </c>
      <c r="S111" t="s">
        <v>1237</v>
      </c>
      <c r="T111" t="s">
        <v>1222</v>
      </c>
      <c r="U111" t="s">
        <v>123</v>
      </c>
      <c r="V111" t="s">
        <v>1238</v>
      </c>
      <c r="W111" t="s">
        <v>1239</v>
      </c>
      <c r="X111" s="33" t="str">
        <f t="shared" si="2"/>
        <v>3</v>
      </c>
      <c r="Y111" s="33" t="str">
        <f>IF(T111="","",IF(AND(T111&lt;&gt;'Tabelas auxiliares'!$B$239,T111&lt;&gt;'Tabelas auxiliares'!$B$240,T111&lt;&gt;'Tabelas auxiliares'!$C$239,T111&lt;&gt;'Tabelas auxiliares'!$C$240,T111&lt;&gt;'Tabelas auxiliares'!$D$239),"FOLHA DE PESSOAL",IF(X111='Tabelas auxiliares'!$A$240,"CUSTEIO",IF(X111='Tabelas auxiliares'!$A$239,"INVESTIMENTO","ERRO - VERIFICAR"))))</f>
        <v>FOLHA DE PESSOAL</v>
      </c>
      <c r="Z111" s="46">
        <f t="shared" si="3"/>
        <v>403721.83</v>
      </c>
      <c r="AC111" s="26">
        <v>403721.83</v>
      </c>
      <c r="AD111" s="54"/>
      <c r="AE111" s="54"/>
      <c r="AF111" s="54"/>
      <c r="AG111" s="54"/>
      <c r="AH111" s="54"/>
      <c r="AI111" s="54"/>
      <c r="AJ111" s="54"/>
      <c r="AK111" s="54"/>
      <c r="AL111" s="54"/>
      <c r="AM111" s="54"/>
      <c r="AN111" s="54"/>
      <c r="AO111" s="54"/>
    </row>
    <row r="112" spans="1:41" x14ac:dyDescent="0.25">
      <c r="A112" t="s">
        <v>459</v>
      </c>
      <c r="B112" t="s">
        <v>275</v>
      </c>
      <c r="C112" t="s">
        <v>460</v>
      </c>
      <c r="D112" t="s">
        <v>83</v>
      </c>
      <c r="E112" t="s">
        <v>105</v>
      </c>
      <c r="F112" s="33" t="str">
        <f>IFERROR(VLOOKUP(D112,'Tabelas auxiliares'!$A$3:$B$61,2,FALSE),"")</f>
        <v>SUGEPE-FOLHA - PASEP + AUX. MORADIA</v>
      </c>
      <c r="G112" s="33" t="str">
        <f>IFERROR(VLOOKUP($B112,'Tabelas auxiliares'!$A$65:$C$102,2,FALSE),"")</f>
        <v>FOLHA DE PAGAMENTO - GERAL</v>
      </c>
      <c r="H112" s="33" t="str">
        <f>IFERROR(VLOOKUP($B112,'Tabelas auxiliares'!$A$65:$C$102,3,FALSE),"")</f>
        <v>FOLHA DE PAGAMENTO / CONTRIBUICAO PARA O PSS / SUBSTITUICOES / INSS PATRONAL / PASEP</v>
      </c>
      <c r="I112" t="s">
        <v>1307</v>
      </c>
      <c r="J112" t="s">
        <v>1308</v>
      </c>
      <c r="K112" t="s">
        <v>1309</v>
      </c>
      <c r="L112" t="s">
        <v>1310</v>
      </c>
      <c r="M112" t="s">
        <v>153</v>
      </c>
      <c r="N112" t="s">
        <v>113</v>
      </c>
      <c r="O112" t="s">
        <v>155</v>
      </c>
      <c r="P112" t="s">
        <v>1236</v>
      </c>
      <c r="Q112" t="s">
        <v>156</v>
      </c>
      <c r="R112" t="s">
        <v>153</v>
      </c>
      <c r="S112" t="s">
        <v>1237</v>
      </c>
      <c r="T112" t="s">
        <v>1222</v>
      </c>
      <c r="U112" t="s">
        <v>123</v>
      </c>
      <c r="V112" t="s">
        <v>1240</v>
      </c>
      <c r="W112" t="s">
        <v>1241</v>
      </c>
      <c r="X112" s="33" t="str">
        <f t="shared" si="2"/>
        <v>3</v>
      </c>
      <c r="Y112" s="33" t="str">
        <f>IF(T112="","",IF(AND(T112&lt;&gt;'Tabelas auxiliares'!$B$239,T112&lt;&gt;'Tabelas auxiliares'!$B$240,T112&lt;&gt;'Tabelas auxiliares'!$C$239,T112&lt;&gt;'Tabelas auxiliares'!$C$240,T112&lt;&gt;'Tabelas auxiliares'!$D$239),"FOLHA DE PESSOAL",IF(X112='Tabelas auxiliares'!$A$240,"CUSTEIO",IF(X112='Tabelas auxiliares'!$A$239,"INVESTIMENTO","ERRO - VERIFICAR"))))</f>
        <v>FOLHA DE PESSOAL</v>
      </c>
      <c r="Z112" s="46">
        <f t="shared" si="3"/>
        <v>9057.2800000000007</v>
      </c>
      <c r="AC112" s="26">
        <v>9057.2800000000007</v>
      </c>
      <c r="AD112" s="54"/>
      <c r="AE112" s="54"/>
      <c r="AF112" s="54"/>
      <c r="AG112" s="54"/>
      <c r="AH112" s="54"/>
      <c r="AI112" s="54"/>
      <c r="AJ112" s="54"/>
      <c r="AK112" s="54"/>
      <c r="AL112" s="54"/>
      <c r="AM112" s="54"/>
      <c r="AN112" s="54"/>
      <c r="AO112" s="54"/>
    </row>
    <row r="113" spans="1:41" x14ac:dyDescent="0.25">
      <c r="A113" t="s">
        <v>459</v>
      </c>
      <c r="B113" t="s">
        <v>275</v>
      </c>
      <c r="C113" t="s">
        <v>460</v>
      </c>
      <c r="D113" t="s">
        <v>83</v>
      </c>
      <c r="E113" t="s">
        <v>105</v>
      </c>
      <c r="F113" s="33" t="str">
        <f>IFERROR(VLOOKUP(D113,'Tabelas auxiliares'!$A$3:$B$61,2,FALSE),"")</f>
        <v>SUGEPE-FOLHA - PASEP + AUX. MORADIA</v>
      </c>
      <c r="G113" s="33" t="str">
        <f>IFERROR(VLOOKUP($B113,'Tabelas auxiliares'!$A$65:$C$102,2,FALSE),"")</f>
        <v>FOLHA DE PAGAMENTO - GERAL</v>
      </c>
      <c r="H113" s="33" t="str">
        <f>IFERROR(VLOOKUP($B113,'Tabelas auxiliares'!$A$65:$C$102,3,FALSE),"")</f>
        <v>FOLHA DE PAGAMENTO / CONTRIBUICAO PARA O PSS / SUBSTITUICOES / INSS PATRONAL / PASEP</v>
      </c>
      <c r="I113" t="s">
        <v>1307</v>
      </c>
      <c r="J113" t="s">
        <v>1308</v>
      </c>
      <c r="K113" t="s">
        <v>1309</v>
      </c>
      <c r="L113" t="s">
        <v>1310</v>
      </c>
      <c r="M113" t="s">
        <v>153</v>
      </c>
      <c r="N113" t="s">
        <v>113</v>
      </c>
      <c r="O113" t="s">
        <v>155</v>
      </c>
      <c r="P113" t="s">
        <v>1236</v>
      </c>
      <c r="Q113" t="s">
        <v>156</v>
      </c>
      <c r="R113" t="s">
        <v>153</v>
      </c>
      <c r="S113" t="s">
        <v>1237</v>
      </c>
      <c r="T113" t="s">
        <v>1222</v>
      </c>
      <c r="U113" t="s">
        <v>123</v>
      </c>
      <c r="V113" t="s">
        <v>1242</v>
      </c>
      <c r="W113" t="s">
        <v>1243</v>
      </c>
      <c r="X113" s="33" t="str">
        <f t="shared" si="2"/>
        <v>3</v>
      </c>
      <c r="Y113" s="33" t="str">
        <f>IF(T113="","",IF(AND(T113&lt;&gt;'Tabelas auxiliares'!$B$239,T113&lt;&gt;'Tabelas auxiliares'!$B$240,T113&lt;&gt;'Tabelas auxiliares'!$C$239,T113&lt;&gt;'Tabelas auxiliares'!$C$240,T113&lt;&gt;'Tabelas auxiliares'!$D$239),"FOLHA DE PESSOAL",IF(X113='Tabelas auxiliares'!$A$240,"CUSTEIO",IF(X113='Tabelas auxiliares'!$A$239,"INVESTIMENTO","ERRO - VERIFICAR"))))</f>
        <v>FOLHA DE PESSOAL</v>
      </c>
      <c r="Z113" s="46">
        <f t="shared" si="3"/>
        <v>252.37</v>
      </c>
      <c r="AC113" s="26">
        <v>252.37</v>
      </c>
      <c r="AD113" s="54"/>
      <c r="AE113" s="54"/>
      <c r="AF113" s="54"/>
      <c r="AG113" s="54"/>
      <c r="AH113" s="54"/>
      <c r="AI113" s="54"/>
      <c r="AJ113" s="54"/>
      <c r="AK113" s="54"/>
      <c r="AL113" s="54"/>
      <c r="AM113" s="54"/>
      <c r="AN113" s="54"/>
      <c r="AO113" s="54"/>
    </row>
    <row r="114" spans="1:41" x14ac:dyDescent="0.25">
      <c r="A114" t="s">
        <v>459</v>
      </c>
      <c r="B114" t="s">
        <v>275</v>
      </c>
      <c r="C114" t="s">
        <v>460</v>
      </c>
      <c r="D114" t="s">
        <v>83</v>
      </c>
      <c r="E114" t="s">
        <v>105</v>
      </c>
      <c r="F114" s="33" t="str">
        <f>IFERROR(VLOOKUP(D114,'Tabelas auxiliares'!$A$3:$B$61,2,FALSE),"")</f>
        <v>SUGEPE-FOLHA - PASEP + AUX. MORADIA</v>
      </c>
      <c r="G114" s="33" t="str">
        <f>IFERROR(VLOOKUP($B114,'Tabelas auxiliares'!$A$65:$C$102,2,FALSE),"")</f>
        <v>FOLHA DE PAGAMENTO - GERAL</v>
      </c>
      <c r="H114" s="33" t="str">
        <f>IFERROR(VLOOKUP($B114,'Tabelas auxiliares'!$A$65:$C$102,3,FALSE),"")</f>
        <v>FOLHA DE PAGAMENTO / CONTRIBUICAO PARA O PSS / SUBSTITUICOES / INSS PATRONAL / PASEP</v>
      </c>
      <c r="I114" t="s">
        <v>1307</v>
      </c>
      <c r="J114" t="s">
        <v>1308</v>
      </c>
      <c r="K114" t="s">
        <v>1311</v>
      </c>
      <c r="L114" t="s">
        <v>1310</v>
      </c>
      <c r="M114" t="s">
        <v>153</v>
      </c>
      <c r="N114" t="s">
        <v>113</v>
      </c>
      <c r="O114" t="s">
        <v>155</v>
      </c>
      <c r="P114" t="s">
        <v>1236</v>
      </c>
      <c r="Q114" t="s">
        <v>156</v>
      </c>
      <c r="R114" t="s">
        <v>153</v>
      </c>
      <c r="S114" t="s">
        <v>1237</v>
      </c>
      <c r="T114" t="s">
        <v>1222</v>
      </c>
      <c r="U114" t="s">
        <v>123</v>
      </c>
      <c r="V114" t="s">
        <v>1245</v>
      </c>
      <c r="W114" t="s">
        <v>1246</v>
      </c>
      <c r="X114" s="33" t="str">
        <f t="shared" si="2"/>
        <v>3</v>
      </c>
      <c r="Y114" s="33" t="str">
        <f>IF(T114="","",IF(AND(T114&lt;&gt;'Tabelas auxiliares'!$B$239,T114&lt;&gt;'Tabelas auxiliares'!$B$240,T114&lt;&gt;'Tabelas auxiliares'!$C$239,T114&lt;&gt;'Tabelas auxiliares'!$C$240,T114&lt;&gt;'Tabelas auxiliares'!$D$239),"FOLHA DE PESSOAL",IF(X114='Tabelas auxiliares'!$A$240,"CUSTEIO",IF(X114='Tabelas auxiliares'!$A$239,"INVESTIMENTO","ERRO - VERIFICAR"))))</f>
        <v>FOLHA DE PESSOAL</v>
      </c>
      <c r="Z114" s="46">
        <f t="shared" si="3"/>
        <v>83358.070000000007</v>
      </c>
      <c r="AC114" s="26">
        <v>83358.070000000007</v>
      </c>
      <c r="AD114" s="54"/>
      <c r="AE114" s="54"/>
      <c r="AF114" s="54"/>
      <c r="AG114" s="54"/>
      <c r="AH114" s="54"/>
      <c r="AI114" s="54"/>
      <c r="AJ114" s="54"/>
      <c r="AK114" s="54"/>
      <c r="AL114" s="54"/>
      <c r="AM114" s="54"/>
      <c r="AN114" s="54"/>
      <c r="AO114" s="54"/>
    </row>
    <row r="115" spans="1:41" x14ac:dyDescent="0.25">
      <c r="A115" t="s">
        <v>459</v>
      </c>
      <c r="B115" t="s">
        <v>275</v>
      </c>
      <c r="C115" t="s">
        <v>460</v>
      </c>
      <c r="D115" t="s">
        <v>83</v>
      </c>
      <c r="E115" t="s">
        <v>105</v>
      </c>
      <c r="F115" s="33" t="str">
        <f>IFERROR(VLOOKUP(D115,'Tabelas auxiliares'!$A$3:$B$61,2,FALSE),"")</f>
        <v>SUGEPE-FOLHA - PASEP + AUX. MORADIA</v>
      </c>
      <c r="G115" s="33" t="str">
        <f>IFERROR(VLOOKUP($B115,'Tabelas auxiliares'!$A$65:$C$102,2,FALSE),"")</f>
        <v>FOLHA DE PAGAMENTO - GERAL</v>
      </c>
      <c r="H115" s="33" t="str">
        <f>IFERROR(VLOOKUP($B115,'Tabelas auxiliares'!$A$65:$C$102,3,FALSE),"")</f>
        <v>FOLHA DE PAGAMENTO / CONTRIBUICAO PARA O PSS / SUBSTITUICOES / INSS PATRONAL / PASEP</v>
      </c>
      <c r="I115" t="s">
        <v>1307</v>
      </c>
      <c r="J115" t="s">
        <v>1308</v>
      </c>
      <c r="K115" t="s">
        <v>1312</v>
      </c>
      <c r="L115" t="s">
        <v>1310</v>
      </c>
      <c r="M115" t="s">
        <v>153</v>
      </c>
      <c r="N115" t="s">
        <v>115</v>
      </c>
      <c r="O115" t="s">
        <v>155</v>
      </c>
      <c r="P115" t="s">
        <v>1221</v>
      </c>
      <c r="Q115" t="s">
        <v>156</v>
      </c>
      <c r="R115" t="s">
        <v>153</v>
      </c>
      <c r="S115" t="s">
        <v>107</v>
      </c>
      <c r="T115" t="s">
        <v>1222</v>
      </c>
      <c r="U115" t="s">
        <v>124</v>
      </c>
      <c r="V115" t="s">
        <v>1248</v>
      </c>
      <c r="W115" t="s">
        <v>1249</v>
      </c>
      <c r="X115" s="33" t="str">
        <f t="shared" si="2"/>
        <v>3</v>
      </c>
      <c r="Y115" s="33" t="str">
        <f>IF(T115="","",IF(AND(T115&lt;&gt;'Tabelas auxiliares'!$B$239,T115&lt;&gt;'Tabelas auxiliares'!$B$240,T115&lt;&gt;'Tabelas auxiliares'!$C$239,T115&lt;&gt;'Tabelas auxiliares'!$C$240,T115&lt;&gt;'Tabelas auxiliares'!$D$239),"FOLHA DE PESSOAL",IF(X115='Tabelas auxiliares'!$A$240,"CUSTEIO",IF(X115='Tabelas auxiliares'!$A$239,"INVESTIMENTO","ERRO - VERIFICAR"))))</f>
        <v>FOLHA DE PESSOAL</v>
      </c>
      <c r="Z115" s="46">
        <f t="shared" si="3"/>
        <v>744825.39</v>
      </c>
      <c r="AC115" s="26">
        <v>744825.39</v>
      </c>
      <c r="AD115" s="54"/>
      <c r="AE115" s="54"/>
      <c r="AF115" s="54"/>
      <c r="AG115" s="54"/>
      <c r="AH115" s="54"/>
      <c r="AI115" s="54"/>
      <c r="AJ115" s="54"/>
      <c r="AK115" s="54"/>
      <c r="AL115" s="54"/>
      <c r="AM115" s="54"/>
      <c r="AN115" s="54"/>
      <c r="AO115" s="54"/>
    </row>
    <row r="116" spans="1:41" x14ac:dyDescent="0.25">
      <c r="A116" t="s">
        <v>459</v>
      </c>
      <c r="B116" t="s">
        <v>275</v>
      </c>
      <c r="C116" t="s">
        <v>460</v>
      </c>
      <c r="D116" t="s">
        <v>83</v>
      </c>
      <c r="E116" t="s">
        <v>105</v>
      </c>
      <c r="F116" s="33" t="str">
        <f>IFERROR(VLOOKUP(D116,'Tabelas auxiliares'!$A$3:$B$61,2,FALSE),"")</f>
        <v>SUGEPE-FOLHA - PASEP + AUX. MORADIA</v>
      </c>
      <c r="G116" s="33" t="str">
        <f>IFERROR(VLOOKUP($B116,'Tabelas auxiliares'!$A$65:$C$102,2,FALSE),"")</f>
        <v>FOLHA DE PAGAMENTO - GERAL</v>
      </c>
      <c r="H116" s="33" t="str">
        <f>IFERROR(VLOOKUP($B116,'Tabelas auxiliares'!$A$65:$C$102,3,FALSE),"")</f>
        <v>FOLHA DE PAGAMENTO / CONTRIBUICAO PARA O PSS / SUBSTITUICOES / INSS PATRONAL / PASEP</v>
      </c>
      <c r="I116" t="s">
        <v>1307</v>
      </c>
      <c r="J116" t="s">
        <v>1308</v>
      </c>
      <c r="K116" t="s">
        <v>1312</v>
      </c>
      <c r="L116" t="s">
        <v>1310</v>
      </c>
      <c r="M116" t="s">
        <v>153</v>
      </c>
      <c r="N116" t="s">
        <v>115</v>
      </c>
      <c r="O116" t="s">
        <v>155</v>
      </c>
      <c r="P116" t="s">
        <v>1221</v>
      </c>
      <c r="Q116" t="s">
        <v>156</v>
      </c>
      <c r="R116" t="s">
        <v>153</v>
      </c>
      <c r="S116" t="s">
        <v>107</v>
      </c>
      <c r="T116" t="s">
        <v>1222</v>
      </c>
      <c r="U116" t="s">
        <v>124</v>
      </c>
      <c r="V116" t="s">
        <v>1313</v>
      </c>
      <c r="W116" t="s">
        <v>1314</v>
      </c>
      <c r="X116" s="33" t="str">
        <f t="shared" si="2"/>
        <v>3</v>
      </c>
      <c r="Y116" s="33" t="str">
        <f>IF(T116="","",IF(AND(T116&lt;&gt;'Tabelas auxiliares'!$B$239,T116&lt;&gt;'Tabelas auxiliares'!$B$240,T116&lt;&gt;'Tabelas auxiliares'!$C$239,T116&lt;&gt;'Tabelas auxiliares'!$C$240,T116&lt;&gt;'Tabelas auxiliares'!$D$239),"FOLHA DE PESSOAL",IF(X116='Tabelas auxiliares'!$A$240,"CUSTEIO",IF(X116='Tabelas auxiliares'!$A$239,"INVESTIMENTO","ERRO - VERIFICAR"))))</f>
        <v>FOLHA DE PESSOAL</v>
      </c>
      <c r="Z116" s="46">
        <f t="shared" si="3"/>
        <v>62889.84</v>
      </c>
      <c r="AA116" s="26">
        <v>23907.89</v>
      </c>
      <c r="AC116" s="26">
        <v>38981.949999999997</v>
      </c>
      <c r="AD116" s="54"/>
      <c r="AE116" s="54"/>
      <c r="AF116" s="54"/>
      <c r="AG116" s="54"/>
      <c r="AH116" s="54"/>
      <c r="AI116" s="54"/>
      <c r="AJ116" s="54"/>
      <c r="AK116" s="54"/>
      <c r="AL116" s="54"/>
      <c r="AM116" s="54"/>
      <c r="AN116" s="54"/>
      <c r="AO116" s="54"/>
    </row>
    <row r="117" spans="1:41" x14ac:dyDescent="0.25">
      <c r="A117" t="s">
        <v>459</v>
      </c>
      <c r="B117" t="s">
        <v>275</v>
      </c>
      <c r="C117" t="s">
        <v>460</v>
      </c>
      <c r="D117" t="s">
        <v>83</v>
      </c>
      <c r="E117" t="s">
        <v>105</v>
      </c>
      <c r="F117" s="33" t="str">
        <f>IFERROR(VLOOKUP(D117,'Tabelas auxiliares'!$A$3:$B$61,2,FALSE),"")</f>
        <v>SUGEPE-FOLHA - PASEP + AUX. MORADIA</v>
      </c>
      <c r="G117" s="33" t="str">
        <f>IFERROR(VLOOKUP($B117,'Tabelas auxiliares'!$A$65:$C$102,2,FALSE),"")</f>
        <v>FOLHA DE PAGAMENTO - GERAL</v>
      </c>
      <c r="H117" s="33" t="str">
        <f>IFERROR(VLOOKUP($B117,'Tabelas auxiliares'!$A$65:$C$102,3,FALSE),"")</f>
        <v>FOLHA DE PAGAMENTO / CONTRIBUICAO PARA O PSS / SUBSTITUICOES / INSS PATRONAL / PASEP</v>
      </c>
      <c r="I117" t="s">
        <v>1307</v>
      </c>
      <c r="J117" t="s">
        <v>1308</v>
      </c>
      <c r="K117" t="s">
        <v>1312</v>
      </c>
      <c r="L117" t="s">
        <v>1310</v>
      </c>
      <c r="M117" t="s">
        <v>153</v>
      </c>
      <c r="N117" t="s">
        <v>115</v>
      </c>
      <c r="O117" t="s">
        <v>155</v>
      </c>
      <c r="P117" t="s">
        <v>1221</v>
      </c>
      <c r="Q117" t="s">
        <v>156</v>
      </c>
      <c r="R117" t="s">
        <v>153</v>
      </c>
      <c r="S117" t="s">
        <v>107</v>
      </c>
      <c r="T117" t="s">
        <v>1222</v>
      </c>
      <c r="U117" t="s">
        <v>124</v>
      </c>
      <c r="V117" t="s">
        <v>1315</v>
      </c>
      <c r="W117" t="s">
        <v>1316</v>
      </c>
      <c r="X117" s="33" t="str">
        <f t="shared" si="2"/>
        <v>3</v>
      </c>
      <c r="Y117" s="33" t="str">
        <f>IF(T117="","",IF(AND(T117&lt;&gt;'Tabelas auxiliares'!$B$239,T117&lt;&gt;'Tabelas auxiliares'!$B$240,T117&lt;&gt;'Tabelas auxiliares'!$C$239,T117&lt;&gt;'Tabelas auxiliares'!$C$240,T117&lt;&gt;'Tabelas auxiliares'!$D$239),"FOLHA DE PESSOAL",IF(X117='Tabelas auxiliares'!$A$240,"CUSTEIO",IF(X117='Tabelas auxiliares'!$A$239,"INVESTIMENTO","ERRO - VERIFICAR"))))</f>
        <v>FOLHA DE PESSOAL</v>
      </c>
      <c r="Z117" s="46">
        <f t="shared" si="3"/>
        <v>4367.3500000000004</v>
      </c>
      <c r="AC117" s="26">
        <v>4367.3500000000004</v>
      </c>
      <c r="AD117" s="54"/>
      <c r="AE117" s="54"/>
      <c r="AF117" s="54"/>
      <c r="AG117" s="54"/>
      <c r="AH117" s="54"/>
      <c r="AI117" s="54"/>
      <c r="AJ117" s="54"/>
      <c r="AK117" s="54"/>
      <c r="AL117" s="54"/>
      <c r="AM117" s="54"/>
      <c r="AN117" s="54"/>
      <c r="AO117" s="54"/>
    </row>
    <row r="118" spans="1:41" x14ac:dyDescent="0.25">
      <c r="A118" t="s">
        <v>459</v>
      </c>
      <c r="B118" t="s">
        <v>275</v>
      </c>
      <c r="C118" t="s">
        <v>460</v>
      </c>
      <c r="D118" t="s">
        <v>83</v>
      </c>
      <c r="E118" t="s">
        <v>105</v>
      </c>
      <c r="F118" s="33" t="str">
        <f>IFERROR(VLOOKUP(D118,'Tabelas auxiliares'!$A$3:$B$61,2,FALSE),"")</f>
        <v>SUGEPE-FOLHA - PASEP + AUX. MORADIA</v>
      </c>
      <c r="G118" s="33" t="str">
        <f>IFERROR(VLOOKUP($B118,'Tabelas auxiliares'!$A$65:$C$102,2,FALSE),"")</f>
        <v>FOLHA DE PAGAMENTO - GERAL</v>
      </c>
      <c r="H118" s="33" t="str">
        <f>IFERROR(VLOOKUP($B118,'Tabelas auxiliares'!$A$65:$C$102,3,FALSE),"")</f>
        <v>FOLHA DE PAGAMENTO / CONTRIBUICAO PARA O PSS / SUBSTITUICOES / INSS PATRONAL / PASEP</v>
      </c>
      <c r="I118" t="s">
        <v>1307</v>
      </c>
      <c r="J118" t="s">
        <v>1308</v>
      </c>
      <c r="K118" t="s">
        <v>1312</v>
      </c>
      <c r="L118" t="s">
        <v>1310</v>
      </c>
      <c r="M118" t="s">
        <v>153</v>
      </c>
      <c r="N118" t="s">
        <v>115</v>
      </c>
      <c r="O118" t="s">
        <v>155</v>
      </c>
      <c r="P118" t="s">
        <v>1221</v>
      </c>
      <c r="Q118" t="s">
        <v>156</v>
      </c>
      <c r="R118" t="s">
        <v>153</v>
      </c>
      <c r="S118" t="s">
        <v>107</v>
      </c>
      <c r="T118" t="s">
        <v>1222</v>
      </c>
      <c r="U118" t="s">
        <v>124</v>
      </c>
      <c r="V118" t="s">
        <v>1317</v>
      </c>
      <c r="W118" t="s">
        <v>1318</v>
      </c>
      <c r="X118" s="33" t="str">
        <f t="shared" si="2"/>
        <v>3</v>
      </c>
      <c r="Y118" s="33" t="str">
        <f>IF(T118="","",IF(AND(T118&lt;&gt;'Tabelas auxiliares'!$B$239,T118&lt;&gt;'Tabelas auxiliares'!$B$240,T118&lt;&gt;'Tabelas auxiliares'!$C$239,T118&lt;&gt;'Tabelas auxiliares'!$C$240,T118&lt;&gt;'Tabelas auxiliares'!$D$239),"FOLHA DE PESSOAL",IF(X118='Tabelas auxiliares'!$A$240,"CUSTEIO",IF(X118='Tabelas auxiliares'!$A$239,"INVESTIMENTO","ERRO - VERIFICAR"))))</f>
        <v>FOLHA DE PESSOAL</v>
      </c>
      <c r="Z118" s="46">
        <f t="shared" si="3"/>
        <v>20963.28</v>
      </c>
      <c r="AC118" s="26">
        <v>20963.28</v>
      </c>
      <c r="AD118" s="54"/>
      <c r="AE118" s="54"/>
      <c r="AF118" s="54"/>
      <c r="AG118" s="54"/>
      <c r="AH118" s="54"/>
      <c r="AI118" s="54"/>
      <c r="AJ118" s="54"/>
      <c r="AK118" s="54"/>
      <c r="AL118" s="54"/>
      <c r="AM118" s="54"/>
      <c r="AN118" s="54"/>
      <c r="AO118" s="54"/>
    </row>
    <row r="119" spans="1:41" x14ac:dyDescent="0.25">
      <c r="A119" t="s">
        <v>459</v>
      </c>
      <c r="B119" t="s">
        <v>275</v>
      </c>
      <c r="C119" t="s">
        <v>460</v>
      </c>
      <c r="D119" t="s">
        <v>83</v>
      </c>
      <c r="E119" t="s">
        <v>105</v>
      </c>
      <c r="F119" s="33" t="str">
        <f>IFERROR(VLOOKUP(D119,'Tabelas auxiliares'!$A$3:$B$61,2,FALSE),"")</f>
        <v>SUGEPE-FOLHA - PASEP + AUX. MORADIA</v>
      </c>
      <c r="G119" s="33" t="str">
        <f>IFERROR(VLOOKUP($B119,'Tabelas auxiliares'!$A$65:$C$102,2,FALSE),"")</f>
        <v>FOLHA DE PAGAMENTO - GERAL</v>
      </c>
      <c r="H119" s="33" t="str">
        <f>IFERROR(VLOOKUP($B119,'Tabelas auxiliares'!$A$65:$C$102,3,FALSE),"")</f>
        <v>FOLHA DE PAGAMENTO / CONTRIBUICAO PARA O PSS / SUBSTITUICOES / INSS PATRONAL / PASEP</v>
      </c>
      <c r="I119" t="s">
        <v>1307</v>
      </c>
      <c r="J119" t="s">
        <v>1308</v>
      </c>
      <c r="K119" t="s">
        <v>1319</v>
      </c>
      <c r="L119" t="s">
        <v>1310</v>
      </c>
      <c r="M119" t="s">
        <v>153</v>
      </c>
      <c r="N119" t="s">
        <v>115</v>
      </c>
      <c r="O119" t="s">
        <v>155</v>
      </c>
      <c r="P119" t="s">
        <v>1221</v>
      </c>
      <c r="Q119" t="s">
        <v>156</v>
      </c>
      <c r="R119" t="s">
        <v>153</v>
      </c>
      <c r="S119" t="s">
        <v>107</v>
      </c>
      <c r="T119" t="s">
        <v>1222</v>
      </c>
      <c r="U119" t="s">
        <v>124</v>
      </c>
      <c r="V119" t="s">
        <v>1223</v>
      </c>
      <c r="W119" t="s">
        <v>1224</v>
      </c>
      <c r="X119" s="33" t="str">
        <f t="shared" si="2"/>
        <v>3</v>
      </c>
      <c r="Y119" s="33" t="str">
        <f>IF(T119="","",IF(AND(T119&lt;&gt;'Tabelas auxiliares'!$B$239,T119&lt;&gt;'Tabelas auxiliares'!$B$240,T119&lt;&gt;'Tabelas auxiliares'!$C$239,T119&lt;&gt;'Tabelas auxiliares'!$C$240,T119&lt;&gt;'Tabelas auxiliares'!$D$239),"FOLHA DE PESSOAL",IF(X119='Tabelas auxiliares'!$A$240,"CUSTEIO",IF(X119='Tabelas auxiliares'!$A$239,"INVESTIMENTO","ERRO - VERIFICAR"))))</f>
        <v>FOLHA DE PESSOAL</v>
      </c>
      <c r="Z119" s="46">
        <f t="shared" si="3"/>
        <v>9236732.3599999994</v>
      </c>
      <c r="AA119" s="26">
        <v>11995.84</v>
      </c>
      <c r="AC119" s="26">
        <v>9224736.5199999996</v>
      </c>
      <c r="AD119" s="54"/>
      <c r="AE119" s="54"/>
      <c r="AF119" s="54"/>
      <c r="AG119" s="54"/>
      <c r="AH119" s="54"/>
      <c r="AI119" s="54"/>
      <c r="AJ119" s="54"/>
      <c r="AK119" s="54"/>
      <c r="AL119" s="54"/>
      <c r="AM119" s="54"/>
      <c r="AN119" s="54"/>
      <c r="AO119" s="54"/>
    </row>
    <row r="120" spans="1:41" x14ac:dyDescent="0.25">
      <c r="A120" t="s">
        <v>459</v>
      </c>
      <c r="B120" t="s">
        <v>275</v>
      </c>
      <c r="C120" t="s">
        <v>460</v>
      </c>
      <c r="D120" t="s">
        <v>83</v>
      </c>
      <c r="E120" t="s">
        <v>105</v>
      </c>
      <c r="F120" s="33" t="str">
        <f>IFERROR(VLOOKUP(D120,'Tabelas auxiliares'!$A$3:$B$61,2,FALSE),"")</f>
        <v>SUGEPE-FOLHA - PASEP + AUX. MORADIA</v>
      </c>
      <c r="G120" s="33" t="str">
        <f>IFERROR(VLOOKUP($B120,'Tabelas auxiliares'!$A$65:$C$102,2,FALSE),"")</f>
        <v>FOLHA DE PAGAMENTO - GERAL</v>
      </c>
      <c r="H120" s="33" t="str">
        <f>IFERROR(VLOOKUP($B120,'Tabelas auxiliares'!$A$65:$C$102,3,FALSE),"")</f>
        <v>FOLHA DE PAGAMENTO / CONTRIBUICAO PARA O PSS / SUBSTITUICOES / INSS PATRONAL / PASEP</v>
      </c>
      <c r="I120" t="s">
        <v>1307</v>
      </c>
      <c r="J120" t="s">
        <v>1308</v>
      </c>
      <c r="K120" t="s">
        <v>1319</v>
      </c>
      <c r="L120" t="s">
        <v>1310</v>
      </c>
      <c r="M120" t="s">
        <v>153</v>
      </c>
      <c r="N120" t="s">
        <v>115</v>
      </c>
      <c r="O120" t="s">
        <v>155</v>
      </c>
      <c r="P120" t="s">
        <v>1221</v>
      </c>
      <c r="Q120" t="s">
        <v>156</v>
      </c>
      <c r="R120" t="s">
        <v>153</v>
      </c>
      <c r="S120" t="s">
        <v>107</v>
      </c>
      <c r="T120" t="s">
        <v>1222</v>
      </c>
      <c r="U120" t="s">
        <v>124</v>
      </c>
      <c r="V120" t="s">
        <v>1251</v>
      </c>
      <c r="W120" t="s">
        <v>1252</v>
      </c>
      <c r="X120" s="33" t="str">
        <f t="shared" si="2"/>
        <v>3</v>
      </c>
      <c r="Y120" s="33" t="str">
        <f>IF(T120="","",IF(AND(T120&lt;&gt;'Tabelas auxiliares'!$B$239,T120&lt;&gt;'Tabelas auxiliares'!$B$240,T120&lt;&gt;'Tabelas auxiliares'!$C$239,T120&lt;&gt;'Tabelas auxiliares'!$C$240,T120&lt;&gt;'Tabelas auxiliares'!$D$239),"FOLHA DE PESSOAL",IF(X120='Tabelas auxiliares'!$A$240,"CUSTEIO",IF(X120='Tabelas auxiliares'!$A$239,"INVESTIMENTO","ERRO - VERIFICAR"))))</f>
        <v>FOLHA DE PESSOAL</v>
      </c>
      <c r="Z120" s="46">
        <f t="shared" si="3"/>
        <v>1039.8599999999999</v>
      </c>
      <c r="AC120" s="26">
        <v>1039.8599999999999</v>
      </c>
      <c r="AD120" s="54"/>
      <c r="AE120" s="54"/>
      <c r="AF120" s="54"/>
      <c r="AG120" s="54"/>
      <c r="AH120" s="54"/>
      <c r="AI120" s="54"/>
      <c r="AJ120" s="54"/>
      <c r="AK120" s="54"/>
      <c r="AL120" s="54"/>
      <c r="AM120" s="54"/>
      <c r="AN120" s="54"/>
      <c r="AO120" s="54"/>
    </row>
    <row r="121" spans="1:41" x14ac:dyDescent="0.25">
      <c r="A121" t="s">
        <v>459</v>
      </c>
      <c r="B121" t="s">
        <v>275</v>
      </c>
      <c r="C121" t="s">
        <v>460</v>
      </c>
      <c r="D121" t="s">
        <v>83</v>
      </c>
      <c r="E121" t="s">
        <v>105</v>
      </c>
      <c r="F121" s="33" t="str">
        <f>IFERROR(VLOOKUP(D121,'Tabelas auxiliares'!$A$3:$B$61,2,FALSE),"")</f>
        <v>SUGEPE-FOLHA - PASEP + AUX. MORADIA</v>
      </c>
      <c r="G121" s="33" t="str">
        <f>IFERROR(VLOOKUP($B121,'Tabelas auxiliares'!$A$65:$C$102,2,FALSE),"")</f>
        <v>FOLHA DE PAGAMENTO - GERAL</v>
      </c>
      <c r="H121" s="33" t="str">
        <f>IFERROR(VLOOKUP($B121,'Tabelas auxiliares'!$A$65:$C$102,3,FALSE),"")</f>
        <v>FOLHA DE PAGAMENTO / CONTRIBUICAO PARA O PSS / SUBSTITUICOES / INSS PATRONAL / PASEP</v>
      </c>
      <c r="I121" t="s">
        <v>1307</v>
      </c>
      <c r="J121" t="s">
        <v>1308</v>
      </c>
      <c r="K121" t="s">
        <v>1319</v>
      </c>
      <c r="L121" t="s">
        <v>1310</v>
      </c>
      <c r="M121" t="s">
        <v>153</v>
      </c>
      <c r="N121" t="s">
        <v>115</v>
      </c>
      <c r="O121" t="s">
        <v>155</v>
      </c>
      <c r="P121" t="s">
        <v>1221</v>
      </c>
      <c r="Q121" t="s">
        <v>156</v>
      </c>
      <c r="R121" t="s">
        <v>153</v>
      </c>
      <c r="S121" t="s">
        <v>107</v>
      </c>
      <c r="T121" t="s">
        <v>1222</v>
      </c>
      <c r="U121" t="s">
        <v>124</v>
      </c>
      <c r="V121" t="s">
        <v>1253</v>
      </c>
      <c r="W121" t="s">
        <v>1254</v>
      </c>
      <c r="X121" s="33" t="str">
        <f t="shared" si="2"/>
        <v>3</v>
      </c>
      <c r="Y121" s="33" t="str">
        <f>IF(T121="","",IF(AND(T121&lt;&gt;'Tabelas auxiliares'!$B$239,T121&lt;&gt;'Tabelas auxiliares'!$B$240,T121&lt;&gt;'Tabelas auxiliares'!$C$239,T121&lt;&gt;'Tabelas auxiliares'!$C$240,T121&lt;&gt;'Tabelas auxiliares'!$D$239),"FOLHA DE PESSOAL",IF(X121='Tabelas auxiliares'!$A$240,"CUSTEIO",IF(X121='Tabelas auxiliares'!$A$239,"INVESTIMENTO","ERRO - VERIFICAR"))))</f>
        <v>FOLHA DE PESSOAL</v>
      </c>
      <c r="Z121" s="46">
        <f t="shared" si="3"/>
        <v>582.34</v>
      </c>
      <c r="AC121" s="26">
        <v>582.34</v>
      </c>
      <c r="AD121" s="54"/>
      <c r="AE121" s="54"/>
      <c r="AF121" s="54"/>
      <c r="AG121" s="54"/>
      <c r="AH121" s="54"/>
      <c r="AI121" s="54"/>
      <c r="AJ121" s="54"/>
      <c r="AK121" s="54"/>
      <c r="AL121" s="54"/>
      <c r="AM121" s="54"/>
      <c r="AN121" s="54"/>
      <c r="AO121" s="54"/>
    </row>
    <row r="122" spans="1:41" x14ac:dyDescent="0.25">
      <c r="A122" t="s">
        <v>459</v>
      </c>
      <c r="B122" t="s">
        <v>275</v>
      </c>
      <c r="C122" t="s">
        <v>460</v>
      </c>
      <c r="D122" t="s">
        <v>83</v>
      </c>
      <c r="E122" t="s">
        <v>105</v>
      </c>
      <c r="F122" s="33" t="str">
        <f>IFERROR(VLOOKUP(D122,'Tabelas auxiliares'!$A$3:$B$61,2,FALSE),"")</f>
        <v>SUGEPE-FOLHA - PASEP + AUX. MORADIA</v>
      </c>
      <c r="G122" s="33" t="str">
        <f>IFERROR(VLOOKUP($B122,'Tabelas auxiliares'!$A$65:$C$102,2,FALSE),"")</f>
        <v>FOLHA DE PAGAMENTO - GERAL</v>
      </c>
      <c r="H122" s="33" t="str">
        <f>IFERROR(VLOOKUP($B122,'Tabelas auxiliares'!$A$65:$C$102,3,FALSE),"")</f>
        <v>FOLHA DE PAGAMENTO / CONTRIBUICAO PARA O PSS / SUBSTITUICOES / INSS PATRONAL / PASEP</v>
      </c>
      <c r="I122" t="s">
        <v>1307</v>
      </c>
      <c r="J122" t="s">
        <v>1308</v>
      </c>
      <c r="K122" t="s">
        <v>1319</v>
      </c>
      <c r="L122" t="s">
        <v>1310</v>
      </c>
      <c r="M122" t="s">
        <v>153</v>
      </c>
      <c r="N122" t="s">
        <v>115</v>
      </c>
      <c r="O122" t="s">
        <v>155</v>
      </c>
      <c r="P122" t="s">
        <v>1221</v>
      </c>
      <c r="Q122" t="s">
        <v>156</v>
      </c>
      <c r="R122" t="s">
        <v>153</v>
      </c>
      <c r="S122" t="s">
        <v>107</v>
      </c>
      <c r="T122" t="s">
        <v>1222</v>
      </c>
      <c r="U122" t="s">
        <v>124</v>
      </c>
      <c r="V122" t="s">
        <v>1255</v>
      </c>
      <c r="W122" t="s">
        <v>1256</v>
      </c>
      <c r="X122" s="33" t="str">
        <f t="shared" si="2"/>
        <v>3</v>
      </c>
      <c r="Y122" s="33" t="str">
        <f>IF(T122="","",IF(AND(T122&lt;&gt;'Tabelas auxiliares'!$B$239,T122&lt;&gt;'Tabelas auxiliares'!$B$240,T122&lt;&gt;'Tabelas auxiliares'!$C$239,T122&lt;&gt;'Tabelas auxiliares'!$C$240,T122&lt;&gt;'Tabelas auxiliares'!$D$239),"FOLHA DE PESSOAL",IF(X122='Tabelas auxiliares'!$A$240,"CUSTEIO",IF(X122='Tabelas auxiliares'!$A$239,"INVESTIMENTO","ERRO - VERIFICAR"))))</f>
        <v>FOLHA DE PESSOAL</v>
      </c>
      <c r="Z122" s="46">
        <f t="shared" si="3"/>
        <v>9483.19</v>
      </c>
      <c r="AC122" s="26">
        <v>9483.19</v>
      </c>
      <c r="AD122" s="54"/>
      <c r="AE122" s="54"/>
      <c r="AF122" s="54"/>
      <c r="AG122" s="54"/>
      <c r="AH122" s="54"/>
      <c r="AI122" s="54"/>
      <c r="AJ122" s="54"/>
      <c r="AK122" s="54"/>
      <c r="AL122" s="54"/>
      <c r="AM122" s="54"/>
      <c r="AN122" s="54"/>
      <c r="AO122" s="54"/>
    </row>
    <row r="123" spans="1:41" x14ac:dyDescent="0.25">
      <c r="A123" t="s">
        <v>459</v>
      </c>
      <c r="B123" t="s">
        <v>275</v>
      </c>
      <c r="C123" t="s">
        <v>460</v>
      </c>
      <c r="D123" t="s">
        <v>83</v>
      </c>
      <c r="E123" t="s">
        <v>105</v>
      </c>
      <c r="F123" s="33" t="str">
        <f>IFERROR(VLOOKUP(D123,'Tabelas auxiliares'!$A$3:$B$61,2,FALSE),"")</f>
        <v>SUGEPE-FOLHA - PASEP + AUX. MORADIA</v>
      </c>
      <c r="G123" s="33" t="str">
        <f>IFERROR(VLOOKUP($B123,'Tabelas auxiliares'!$A$65:$C$102,2,FALSE),"")</f>
        <v>FOLHA DE PAGAMENTO - GERAL</v>
      </c>
      <c r="H123" s="33" t="str">
        <f>IFERROR(VLOOKUP($B123,'Tabelas auxiliares'!$A$65:$C$102,3,FALSE),"")</f>
        <v>FOLHA DE PAGAMENTO / CONTRIBUICAO PARA O PSS / SUBSTITUICOES / INSS PATRONAL / PASEP</v>
      </c>
      <c r="I123" t="s">
        <v>1307</v>
      </c>
      <c r="J123" t="s">
        <v>1308</v>
      </c>
      <c r="K123" t="s">
        <v>1319</v>
      </c>
      <c r="L123" t="s">
        <v>1310</v>
      </c>
      <c r="M123" t="s">
        <v>153</v>
      </c>
      <c r="N123" t="s">
        <v>115</v>
      </c>
      <c r="O123" t="s">
        <v>155</v>
      </c>
      <c r="P123" t="s">
        <v>1221</v>
      </c>
      <c r="Q123" t="s">
        <v>156</v>
      </c>
      <c r="R123" t="s">
        <v>153</v>
      </c>
      <c r="S123" t="s">
        <v>107</v>
      </c>
      <c r="T123" t="s">
        <v>1222</v>
      </c>
      <c r="U123" t="s">
        <v>124</v>
      </c>
      <c r="V123" t="s">
        <v>1257</v>
      </c>
      <c r="W123" t="s">
        <v>1258</v>
      </c>
      <c r="X123" s="33" t="str">
        <f t="shared" si="2"/>
        <v>3</v>
      </c>
      <c r="Y123" s="33" t="str">
        <f>IF(T123="","",IF(AND(T123&lt;&gt;'Tabelas auxiliares'!$B$239,T123&lt;&gt;'Tabelas auxiliares'!$B$240,T123&lt;&gt;'Tabelas auxiliares'!$C$239,T123&lt;&gt;'Tabelas auxiliares'!$C$240,T123&lt;&gt;'Tabelas auxiliares'!$D$239),"FOLHA DE PESSOAL",IF(X123='Tabelas auxiliares'!$A$240,"CUSTEIO",IF(X123='Tabelas auxiliares'!$A$239,"INVESTIMENTO","ERRO - VERIFICAR"))))</f>
        <v>FOLHA DE PESSOAL</v>
      </c>
      <c r="Z123" s="46">
        <f t="shared" si="3"/>
        <v>43022.39</v>
      </c>
      <c r="AC123" s="26">
        <v>43022.39</v>
      </c>
      <c r="AD123" s="54"/>
      <c r="AE123" s="54"/>
      <c r="AF123" s="54"/>
      <c r="AG123" s="54"/>
      <c r="AH123" s="54"/>
      <c r="AI123" s="54"/>
      <c r="AJ123" s="54"/>
      <c r="AK123" s="54"/>
      <c r="AL123" s="54"/>
      <c r="AM123" s="54"/>
      <c r="AN123" s="54"/>
      <c r="AO123" s="54"/>
    </row>
    <row r="124" spans="1:41" x14ac:dyDescent="0.25">
      <c r="A124" t="s">
        <v>459</v>
      </c>
      <c r="B124" t="s">
        <v>275</v>
      </c>
      <c r="C124" t="s">
        <v>460</v>
      </c>
      <c r="D124" t="s">
        <v>83</v>
      </c>
      <c r="E124" t="s">
        <v>105</v>
      </c>
      <c r="F124" s="33" t="str">
        <f>IFERROR(VLOOKUP(D124,'Tabelas auxiliares'!$A$3:$B$61,2,FALSE),"")</f>
        <v>SUGEPE-FOLHA - PASEP + AUX. MORADIA</v>
      </c>
      <c r="G124" s="33" t="str">
        <f>IFERROR(VLOOKUP($B124,'Tabelas auxiliares'!$A$65:$C$102,2,FALSE),"")</f>
        <v>FOLHA DE PAGAMENTO - GERAL</v>
      </c>
      <c r="H124" s="33" t="str">
        <f>IFERROR(VLOOKUP($B124,'Tabelas auxiliares'!$A$65:$C$102,3,FALSE),"")</f>
        <v>FOLHA DE PAGAMENTO / CONTRIBUICAO PARA O PSS / SUBSTITUICOES / INSS PATRONAL / PASEP</v>
      </c>
      <c r="I124" t="s">
        <v>1307</v>
      </c>
      <c r="J124" t="s">
        <v>1308</v>
      </c>
      <c r="K124" t="s">
        <v>1319</v>
      </c>
      <c r="L124" t="s">
        <v>1310</v>
      </c>
      <c r="M124" t="s">
        <v>153</v>
      </c>
      <c r="N124" t="s">
        <v>115</v>
      </c>
      <c r="O124" t="s">
        <v>155</v>
      </c>
      <c r="P124" t="s">
        <v>1221</v>
      </c>
      <c r="Q124" t="s">
        <v>156</v>
      </c>
      <c r="R124" t="s">
        <v>153</v>
      </c>
      <c r="S124" t="s">
        <v>107</v>
      </c>
      <c r="T124" t="s">
        <v>1222</v>
      </c>
      <c r="U124" t="s">
        <v>124</v>
      </c>
      <c r="V124" t="s">
        <v>1259</v>
      </c>
      <c r="W124" t="s">
        <v>1260</v>
      </c>
      <c r="X124" s="33" t="str">
        <f t="shared" si="2"/>
        <v>3</v>
      </c>
      <c r="Y124" s="33" t="str">
        <f>IF(T124="","",IF(AND(T124&lt;&gt;'Tabelas auxiliares'!$B$239,T124&lt;&gt;'Tabelas auxiliares'!$B$240,T124&lt;&gt;'Tabelas auxiliares'!$C$239,T124&lt;&gt;'Tabelas auxiliares'!$C$240,T124&lt;&gt;'Tabelas auxiliares'!$D$239),"FOLHA DE PESSOAL",IF(X124='Tabelas auxiliares'!$A$240,"CUSTEIO",IF(X124='Tabelas auxiliares'!$A$239,"INVESTIMENTO","ERRO - VERIFICAR"))))</f>
        <v>FOLHA DE PESSOAL</v>
      </c>
      <c r="Z124" s="46">
        <f t="shared" si="3"/>
        <v>5562.8099999999995</v>
      </c>
      <c r="AA124" s="26">
        <v>4670.91</v>
      </c>
      <c r="AC124" s="26">
        <v>891.9</v>
      </c>
      <c r="AD124" s="54"/>
      <c r="AE124" s="54"/>
      <c r="AF124" s="54"/>
      <c r="AG124" s="54"/>
      <c r="AH124" s="54"/>
      <c r="AI124" s="54"/>
      <c r="AJ124" s="54"/>
      <c r="AK124" s="54"/>
      <c r="AL124" s="54"/>
      <c r="AM124" s="54"/>
      <c r="AN124" s="54"/>
      <c r="AO124" s="54"/>
    </row>
    <row r="125" spans="1:41" x14ac:dyDescent="0.25">
      <c r="A125" t="s">
        <v>459</v>
      </c>
      <c r="B125" t="s">
        <v>275</v>
      </c>
      <c r="C125" t="s">
        <v>460</v>
      </c>
      <c r="D125" t="s">
        <v>83</v>
      </c>
      <c r="E125" t="s">
        <v>105</v>
      </c>
      <c r="F125" s="33" t="str">
        <f>IFERROR(VLOOKUP(D125,'Tabelas auxiliares'!$A$3:$B$61,2,FALSE),"")</f>
        <v>SUGEPE-FOLHA - PASEP + AUX. MORADIA</v>
      </c>
      <c r="G125" s="33" t="str">
        <f>IFERROR(VLOOKUP($B125,'Tabelas auxiliares'!$A$65:$C$102,2,FALSE),"")</f>
        <v>FOLHA DE PAGAMENTO - GERAL</v>
      </c>
      <c r="H125" s="33" t="str">
        <f>IFERROR(VLOOKUP($B125,'Tabelas auxiliares'!$A$65:$C$102,3,FALSE),"")</f>
        <v>FOLHA DE PAGAMENTO / CONTRIBUICAO PARA O PSS / SUBSTITUICOES / INSS PATRONAL / PASEP</v>
      </c>
      <c r="I125" t="s">
        <v>1307</v>
      </c>
      <c r="J125" t="s">
        <v>1308</v>
      </c>
      <c r="K125" t="s">
        <v>1319</v>
      </c>
      <c r="L125" t="s">
        <v>1310</v>
      </c>
      <c r="M125" t="s">
        <v>153</v>
      </c>
      <c r="N125" t="s">
        <v>115</v>
      </c>
      <c r="O125" t="s">
        <v>155</v>
      </c>
      <c r="P125" t="s">
        <v>1221</v>
      </c>
      <c r="Q125" t="s">
        <v>156</v>
      </c>
      <c r="R125" t="s">
        <v>153</v>
      </c>
      <c r="S125" t="s">
        <v>107</v>
      </c>
      <c r="T125" t="s">
        <v>1222</v>
      </c>
      <c r="U125" t="s">
        <v>124</v>
      </c>
      <c r="V125" t="s">
        <v>1261</v>
      </c>
      <c r="W125" t="s">
        <v>1262</v>
      </c>
      <c r="X125" s="33" t="str">
        <f t="shared" si="2"/>
        <v>3</v>
      </c>
      <c r="Y125" s="33" t="str">
        <f>IF(T125="","",IF(AND(T125&lt;&gt;'Tabelas auxiliares'!$B$239,T125&lt;&gt;'Tabelas auxiliares'!$B$240,T125&lt;&gt;'Tabelas auxiliares'!$C$239,T125&lt;&gt;'Tabelas auxiliares'!$C$240,T125&lt;&gt;'Tabelas auxiliares'!$D$239),"FOLHA DE PESSOAL",IF(X125='Tabelas auxiliares'!$A$240,"CUSTEIO",IF(X125='Tabelas auxiliares'!$A$239,"INVESTIMENTO","ERRO - VERIFICAR"))))</f>
        <v>FOLHA DE PESSOAL</v>
      </c>
      <c r="Z125" s="46">
        <f t="shared" si="3"/>
        <v>7879770.7799999993</v>
      </c>
      <c r="AA125" s="26">
        <v>7617.1</v>
      </c>
      <c r="AC125" s="26">
        <v>7872153.6799999997</v>
      </c>
      <c r="AD125" s="54"/>
      <c r="AE125" s="54"/>
      <c r="AF125" s="54"/>
      <c r="AG125" s="54"/>
      <c r="AH125" s="54"/>
      <c r="AI125" s="54"/>
      <c r="AJ125" s="54"/>
      <c r="AK125" s="54"/>
      <c r="AL125" s="54"/>
      <c r="AM125" s="54"/>
      <c r="AN125" s="54"/>
      <c r="AO125" s="54"/>
    </row>
    <row r="126" spans="1:41" x14ac:dyDescent="0.25">
      <c r="A126" t="s">
        <v>459</v>
      </c>
      <c r="B126" t="s">
        <v>275</v>
      </c>
      <c r="C126" t="s">
        <v>460</v>
      </c>
      <c r="D126" t="s">
        <v>83</v>
      </c>
      <c r="E126" t="s">
        <v>105</v>
      </c>
      <c r="F126" s="33" t="str">
        <f>IFERROR(VLOOKUP(D126,'Tabelas auxiliares'!$A$3:$B$61,2,FALSE),"")</f>
        <v>SUGEPE-FOLHA - PASEP + AUX. MORADIA</v>
      </c>
      <c r="G126" s="33" t="str">
        <f>IFERROR(VLOOKUP($B126,'Tabelas auxiliares'!$A$65:$C$102,2,FALSE),"")</f>
        <v>FOLHA DE PAGAMENTO - GERAL</v>
      </c>
      <c r="H126" s="33" t="str">
        <f>IFERROR(VLOOKUP($B126,'Tabelas auxiliares'!$A$65:$C$102,3,FALSE),"")</f>
        <v>FOLHA DE PAGAMENTO / CONTRIBUICAO PARA O PSS / SUBSTITUICOES / INSS PATRONAL / PASEP</v>
      </c>
      <c r="I126" t="s">
        <v>1307</v>
      </c>
      <c r="J126" t="s">
        <v>1308</v>
      </c>
      <c r="K126" t="s">
        <v>1319</v>
      </c>
      <c r="L126" t="s">
        <v>1310</v>
      </c>
      <c r="M126" t="s">
        <v>153</v>
      </c>
      <c r="N126" t="s">
        <v>115</v>
      </c>
      <c r="O126" t="s">
        <v>155</v>
      </c>
      <c r="P126" t="s">
        <v>1221</v>
      </c>
      <c r="Q126" t="s">
        <v>156</v>
      </c>
      <c r="R126" t="s">
        <v>153</v>
      </c>
      <c r="S126" t="s">
        <v>107</v>
      </c>
      <c r="T126" t="s">
        <v>1222</v>
      </c>
      <c r="U126" t="s">
        <v>124</v>
      </c>
      <c r="V126" t="s">
        <v>1263</v>
      </c>
      <c r="W126" t="s">
        <v>1264</v>
      </c>
      <c r="X126" s="33" t="str">
        <f t="shared" si="2"/>
        <v>3</v>
      </c>
      <c r="Y126" s="33" t="str">
        <f>IF(T126="","",IF(AND(T126&lt;&gt;'Tabelas auxiliares'!$B$239,T126&lt;&gt;'Tabelas auxiliares'!$B$240,T126&lt;&gt;'Tabelas auxiliares'!$C$239,T126&lt;&gt;'Tabelas auxiliares'!$C$240,T126&lt;&gt;'Tabelas auxiliares'!$D$239),"FOLHA DE PESSOAL",IF(X126='Tabelas auxiliares'!$A$240,"CUSTEIO",IF(X126='Tabelas auxiliares'!$A$239,"INVESTIMENTO","ERRO - VERIFICAR"))))</f>
        <v>FOLHA DE PESSOAL</v>
      </c>
      <c r="Z126" s="46">
        <f t="shared" si="3"/>
        <v>120712.52</v>
      </c>
      <c r="AA126" s="26">
        <v>242.5</v>
      </c>
      <c r="AC126" s="26">
        <v>120470.02</v>
      </c>
      <c r="AD126" s="54"/>
      <c r="AE126" s="54"/>
      <c r="AF126" s="54"/>
      <c r="AG126" s="54"/>
      <c r="AH126" s="54"/>
      <c r="AI126" s="54"/>
      <c r="AJ126" s="54"/>
      <c r="AK126" s="54"/>
      <c r="AL126" s="54"/>
      <c r="AM126" s="54"/>
      <c r="AN126" s="54"/>
      <c r="AO126" s="54"/>
    </row>
    <row r="127" spans="1:41" x14ac:dyDescent="0.25">
      <c r="A127" t="s">
        <v>459</v>
      </c>
      <c r="B127" t="s">
        <v>275</v>
      </c>
      <c r="C127" t="s">
        <v>460</v>
      </c>
      <c r="D127" t="s">
        <v>83</v>
      </c>
      <c r="E127" t="s">
        <v>105</v>
      </c>
      <c r="F127" s="33" t="str">
        <f>IFERROR(VLOOKUP(D127,'Tabelas auxiliares'!$A$3:$B$61,2,FALSE),"")</f>
        <v>SUGEPE-FOLHA - PASEP + AUX. MORADIA</v>
      </c>
      <c r="G127" s="33" t="str">
        <f>IFERROR(VLOOKUP($B127,'Tabelas auxiliares'!$A$65:$C$102,2,FALSE),"")</f>
        <v>FOLHA DE PAGAMENTO - GERAL</v>
      </c>
      <c r="H127" s="33" t="str">
        <f>IFERROR(VLOOKUP($B127,'Tabelas auxiliares'!$A$65:$C$102,3,FALSE),"")</f>
        <v>FOLHA DE PAGAMENTO / CONTRIBUICAO PARA O PSS / SUBSTITUICOES / INSS PATRONAL / PASEP</v>
      </c>
      <c r="I127" t="s">
        <v>1307</v>
      </c>
      <c r="J127" t="s">
        <v>1308</v>
      </c>
      <c r="K127" t="s">
        <v>1319</v>
      </c>
      <c r="L127" t="s">
        <v>1310</v>
      </c>
      <c r="M127" t="s">
        <v>153</v>
      </c>
      <c r="N127" t="s">
        <v>115</v>
      </c>
      <c r="O127" t="s">
        <v>155</v>
      </c>
      <c r="P127" t="s">
        <v>1221</v>
      </c>
      <c r="Q127" t="s">
        <v>156</v>
      </c>
      <c r="R127" t="s">
        <v>153</v>
      </c>
      <c r="S127" t="s">
        <v>107</v>
      </c>
      <c r="T127" t="s">
        <v>1222</v>
      </c>
      <c r="U127" t="s">
        <v>124</v>
      </c>
      <c r="V127" t="s">
        <v>1265</v>
      </c>
      <c r="W127" t="s">
        <v>1266</v>
      </c>
      <c r="X127" s="33" t="str">
        <f t="shared" si="2"/>
        <v>3</v>
      </c>
      <c r="Y127" s="33" t="str">
        <f>IF(T127="","",IF(AND(T127&lt;&gt;'Tabelas auxiliares'!$B$239,T127&lt;&gt;'Tabelas auxiliares'!$B$240,T127&lt;&gt;'Tabelas auxiliares'!$C$239,T127&lt;&gt;'Tabelas auxiliares'!$C$240,T127&lt;&gt;'Tabelas auxiliares'!$D$239),"FOLHA DE PESSOAL",IF(X127='Tabelas auxiliares'!$A$240,"CUSTEIO",IF(X127='Tabelas auxiliares'!$A$239,"INVESTIMENTO","ERRO - VERIFICAR"))))</f>
        <v>FOLHA DE PESSOAL</v>
      </c>
      <c r="Z127" s="46">
        <f t="shared" si="3"/>
        <v>218511.96</v>
      </c>
      <c r="AC127" s="26">
        <v>218511.96</v>
      </c>
      <c r="AD127" s="54"/>
      <c r="AE127" s="54"/>
      <c r="AF127" s="54"/>
      <c r="AG127" s="54"/>
      <c r="AH127" s="54"/>
      <c r="AI127" s="54"/>
      <c r="AJ127" s="54"/>
      <c r="AK127" s="54"/>
      <c r="AL127" s="54"/>
      <c r="AM127" s="54"/>
      <c r="AN127" s="54"/>
      <c r="AO127" s="54"/>
    </row>
    <row r="128" spans="1:41" x14ac:dyDescent="0.25">
      <c r="A128" t="s">
        <v>459</v>
      </c>
      <c r="B128" t="s">
        <v>275</v>
      </c>
      <c r="C128" t="s">
        <v>460</v>
      </c>
      <c r="D128" t="s">
        <v>83</v>
      </c>
      <c r="E128" t="s">
        <v>105</v>
      </c>
      <c r="F128" s="33" t="str">
        <f>IFERROR(VLOOKUP(D128,'Tabelas auxiliares'!$A$3:$B$61,2,FALSE),"")</f>
        <v>SUGEPE-FOLHA - PASEP + AUX. MORADIA</v>
      </c>
      <c r="G128" s="33" t="str">
        <f>IFERROR(VLOOKUP($B128,'Tabelas auxiliares'!$A$65:$C$102,2,FALSE),"")</f>
        <v>FOLHA DE PAGAMENTO - GERAL</v>
      </c>
      <c r="H128" s="33" t="str">
        <f>IFERROR(VLOOKUP($B128,'Tabelas auxiliares'!$A$65:$C$102,3,FALSE),"")</f>
        <v>FOLHA DE PAGAMENTO / CONTRIBUICAO PARA O PSS / SUBSTITUICOES / INSS PATRONAL / PASEP</v>
      </c>
      <c r="I128" t="s">
        <v>1307</v>
      </c>
      <c r="J128" t="s">
        <v>1308</v>
      </c>
      <c r="K128" t="s">
        <v>1319</v>
      </c>
      <c r="L128" t="s">
        <v>1310</v>
      </c>
      <c r="M128" t="s">
        <v>153</v>
      </c>
      <c r="N128" t="s">
        <v>115</v>
      </c>
      <c r="O128" t="s">
        <v>155</v>
      </c>
      <c r="P128" t="s">
        <v>1221</v>
      </c>
      <c r="Q128" t="s">
        <v>156</v>
      </c>
      <c r="R128" t="s">
        <v>153</v>
      </c>
      <c r="S128" t="s">
        <v>107</v>
      </c>
      <c r="T128" t="s">
        <v>1222</v>
      </c>
      <c r="U128" t="s">
        <v>124</v>
      </c>
      <c r="V128" t="s">
        <v>1267</v>
      </c>
      <c r="W128" t="s">
        <v>1268</v>
      </c>
      <c r="X128" s="33" t="str">
        <f t="shared" si="2"/>
        <v>3</v>
      </c>
      <c r="Y128" s="33" t="str">
        <f>IF(T128="","",IF(AND(T128&lt;&gt;'Tabelas auxiliares'!$B$239,T128&lt;&gt;'Tabelas auxiliares'!$B$240,T128&lt;&gt;'Tabelas auxiliares'!$C$239,T128&lt;&gt;'Tabelas auxiliares'!$C$240,T128&lt;&gt;'Tabelas auxiliares'!$D$239),"FOLHA DE PESSOAL",IF(X128='Tabelas auxiliares'!$A$240,"CUSTEIO",IF(X128='Tabelas auxiliares'!$A$239,"INVESTIMENTO","ERRO - VERIFICAR"))))</f>
        <v>FOLHA DE PESSOAL</v>
      </c>
      <c r="Z128" s="46">
        <f t="shared" si="3"/>
        <v>4583.0200000000004</v>
      </c>
      <c r="AC128" s="26">
        <v>4583.0200000000004</v>
      </c>
      <c r="AD128" s="54"/>
      <c r="AE128" s="54"/>
      <c r="AF128" s="54"/>
      <c r="AG128" s="54"/>
      <c r="AH128" s="54"/>
      <c r="AI128" s="54"/>
      <c r="AJ128" s="54"/>
      <c r="AK128" s="54"/>
      <c r="AL128" s="54"/>
      <c r="AM128" s="54"/>
      <c r="AN128" s="54"/>
      <c r="AO128" s="54"/>
    </row>
    <row r="129" spans="1:41" x14ac:dyDescent="0.25">
      <c r="A129" t="s">
        <v>459</v>
      </c>
      <c r="B129" t="s">
        <v>275</v>
      </c>
      <c r="C129" t="s">
        <v>460</v>
      </c>
      <c r="D129" t="s">
        <v>83</v>
      </c>
      <c r="E129" t="s">
        <v>105</v>
      </c>
      <c r="F129" s="33" t="str">
        <f>IFERROR(VLOOKUP(D129,'Tabelas auxiliares'!$A$3:$B$61,2,FALSE),"")</f>
        <v>SUGEPE-FOLHA - PASEP + AUX. MORADIA</v>
      </c>
      <c r="G129" s="33" t="str">
        <f>IFERROR(VLOOKUP($B129,'Tabelas auxiliares'!$A$65:$C$102,2,FALSE),"")</f>
        <v>FOLHA DE PAGAMENTO - GERAL</v>
      </c>
      <c r="H129" s="33" t="str">
        <f>IFERROR(VLOOKUP($B129,'Tabelas auxiliares'!$A$65:$C$102,3,FALSE),"")</f>
        <v>FOLHA DE PAGAMENTO / CONTRIBUICAO PARA O PSS / SUBSTITUICOES / INSS PATRONAL / PASEP</v>
      </c>
      <c r="I129" t="s">
        <v>1307</v>
      </c>
      <c r="J129" t="s">
        <v>1308</v>
      </c>
      <c r="K129" t="s">
        <v>1319</v>
      </c>
      <c r="L129" t="s">
        <v>1310</v>
      </c>
      <c r="M129" t="s">
        <v>153</v>
      </c>
      <c r="N129" t="s">
        <v>115</v>
      </c>
      <c r="O129" t="s">
        <v>155</v>
      </c>
      <c r="P129" t="s">
        <v>1221</v>
      </c>
      <c r="Q129" t="s">
        <v>156</v>
      </c>
      <c r="R129" t="s">
        <v>153</v>
      </c>
      <c r="S129" t="s">
        <v>107</v>
      </c>
      <c r="T129" t="s">
        <v>1222</v>
      </c>
      <c r="U129" t="s">
        <v>124</v>
      </c>
      <c r="V129" t="s">
        <v>1269</v>
      </c>
      <c r="W129" t="s">
        <v>1270</v>
      </c>
      <c r="X129" s="33" t="str">
        <f t="shared" si="2"/>
        <v>3</v>
      </c>
      <c r="Y129" s="33" t="str">
        <f>IF(T129="","",IF(AND(T129&lt;&gt;'Tabelas auxiliares'!$B$239,T129&lt;&gt;'Tabelas auxiliares'!$B$240,T129&lt;&gt;'Tabelas auxiliares'!$C$239,T129&lt;&gt;'Tabelas auxiliares'!$C$240,T129&lt;&gt;'Tabelas auxiliares'!$D$239),"FOLHA DE PESSOAL",IF(X129='Tabelas auxiliares'!$A$240,"CUSTEIO",IF(X129='Tabelas auxiliares'!$A$239,"INVESTIMENTO","ERRO - VERIFICAR"))))</f>
        <v>FOLHA DE PESSOAL</v>
      </c>
      <c r="Z129" s="46">
        <f t="shared" si="3"/>
        <v>60407.39</v>
      </c>
      <c r="AA129" s="26">
        <v>20426.73</v>
      </c>
      <c r="AC129" s="26">
        <v>39980.660000000003</v>
      </c>
      <c r="AD129" s="54"/>
      <c r="AE129" s="54"/>
      <c r="AF129" s="54"/>
      <c r="AG129" s="54"/>
      <c r="AH129" s="54"/>
      <c r="AI129" s="54"/>
      <c r="AJ129" s="54"/>
      <c r="AK129" s="54"/>
      <c r="AL129" s="54"/>
      <c r="AM129" s="54"/>
      <c r="AN129" s="54"/>
      <c r="AO129" s="54"/>
    </row>
    <row r="130" spans="1:41" x14ac:dyDescent="0.25">
      <c r="A130" t="s">
        <v>459</v>
      </c>
      <c r="B130" t="s">
        <v>275</v>
      </c>
      <c r="C130" t="s">
        <v>460</v>
      </c>
      <c r="D130" t="s">
        <v>83</v>
      </c>
      <c r="E130" t="s">
        <v>105</v>
      </c>
      <c r="F130" s="33" t="str">
        <f>IFERROR(VLOOKUP(D130,'Tabelas auxiliares'!$A$3:$B$61,2,FALSE),"")</f>
        <v>SUGEPE-FOLHA - PASEP + AUX. MORADIA</v>
      </c>
      <c r="G130" s="33" t="str">
        <f>IFERROR(VLOOKUP($B130,'Tabelas auxiliares'!$A$65:$C$102,2,FALSE),"")</f>
        <v>FOLHA DE PAGAMENTO - GERAL</v>
      </c>
      <c r="H130" s="33" t="str">
        <f>IFERROR(VLOOKUP($B130,'Tabelas auxiliares'!$A$65:$C$102,3,FALSE),"")</f>
        <v>FOLHA DE PAGAMENTO / CONTRIBUICAO PARA O PSS / SUBSTITUICOES / INSS PATRONAL / PASEP</v>
      </c>
      <c r="I130" t="s">
        <v>1307</v>
      </c>
      <c r="J130" t="s">
        <v>1308</v>
      </c>
      <c r="K130" t="s">
        <v>1319</v>
      </c>
      <c r="L130" t="s">
        <v>1310</v>
      </c>
      <c r="M130" t="s">
        <v>153</v>
      </c>
      <c r="N130" t="s">
        <v>115</v>
      </c>
      <c r="O130" t="s">
        <v>155</v>
      </c>
      <c r="P130" t="s">
        <v>1221</v>
      </c>
      <c r="Q130" t="s">
        <v>156</v>
      </c>
      <c r="R130" t="s">
        <v>153</v>
      </c>
      <c r="S130" t="s">
        <v>107</v>
      </c>
      <c r="T130" t="s">
        <v>1222</v>
      </c>
      <c r="U130" t="s">
        <v>124</v>
      </c>
      <c r="V130" t="s">
        <v>1271</v>
      </c>
      <c r="W130" t="s">
        <v>1272</v>
      </c>
      <c r="X130" s="33" t="str">
        <f t="shared" si="2"/>
        <v>3</v>
      </c>
      <c r="Y130" s="33" t="str">
        <f>IF(T130="","",IF(AND(T130&lt;&gt;'Tabelas auxiliares'!$B$239,T130&lt;&gt;'Tabelas auxiliares'!$B$240,T130&lt;&gt;'Tabelas auxiliares'!$C$239,T130&lt;&gt;'Tabelas auxiliares'!$C$240,T130&lt;&gt;'Tabelas auxiliares'!$D$239),"FOLHA DE PESSOAL",IF(X130='Tabelas auxiliares'!$A$240,"CUSTEIO",IF(X130='Tabelas auxiliares'!$A$239,"INVESTIMENTO","ERRO - VERIFICAR"))))</f>
        <v>FOLHA DE PESSOAL</v>
      </c>
      <c r="Z130" s="46">
        <f t="shared" si="3"/>
        <v>144696.98000000001</v>
      </c>
      <c r="AA130" s="26">
        <v>7935.42</v>
      </c>
      <c r="AC130" s="26">
        <v>136761.56</v>
      </c>
      <c r="AD130" s="54"/>
      <c r="AE130" s="54"/>
      <c r="AF130" s="54"/>
      <c r="AG130" s="54"/>
      <c r="AH130" s="54"/>
      <c r="AI130" s="54"/>
      <c r="AJ130" s="54"/>
      <c r="AK130" s="54"/>
      <c r="AL130" s="54"/>
      <c r="AM130" s="54"/>
      <c r="AN130" s="54"/>
      <c r="AO130" s="54"/>
    </row>
    <row r="131" spans="1:41" x14ac:dyDescent="0.25">
      <c r="A131" t="s">
        <v>459</v>
      </c>
      <c r="B131" t="s">
        <v>275</v>
      </c>
      <c r="C131" t="s">
        <v>460</v>
      </c>
      <c r="D131" t="s">
        <v>83</v>
      </c>
      <c r="E131" t="s">
        <v>105</v>
      </c>
      <c r="F131" s="33" t="str">
        <f>IFERROR(VLOOKUP(D131,'Tabelas auxiliares'!$A$3:$B$61,2,FALSE),"")</f>
        <v>SUGEPE-FOLHA - PASEP + AUX. MORADIA</v>
      </c>
      <c r="G131" s="33" t="str">
        <f>IFERROR(VLOOKUP($B131,'Tabelas auxiliares'!$A$65:$C$102,2,FALSE),"")</f>
        <v>FOLHA DE PAGAMENTO - GERAL</v>
      </c>
      <c r="H131" s="33" t="str">
        <f>IFERROR(VLOOKUP($B131,'Tabelas auxiliares'!$A$65:$C$102,3,FALSE),"")</f>
        <v>FOLHA DE PAGAMENTO / CONTRIBUICAO PARA O PSS / SUBSTITUICOES / INSS PATRONAL / PASEP</v>
      </c>
      <c r="I131" t="s">
        <v>1307</v>
      </c>
      <c r="J131" t="s">
        <v>1308</v>
      </c>
      <c r="K131" t="s">
        <v>1319</v>
      </c>
      <c r="L131" t="s">
        <v>1310</v>
      </c>
      <c r="M131" t="s">
        <v>153</v>
      </c>
      <c r="N131" t="s">
        <v>115</v>
      </c>
      <c r="O131" t="s">
        <v>155</v>
      </c>
      <c r="P131" t="s">
        <v>1221</v>
      </c>
      <c r="Q131" t="s">
        <v>156</v>
      </c>
      <c r="R131" t="s">
        <v>153</v>
      </c>
      <c r="S131" t="s">
        <v>107</v>
      </c>
      <c r="T131" t="s">
        <v>1222</v>
      </c>
      <c r="U131" t="s">
        <v>124</v>
      </c>
      <c r="V131" t="s">
        <v>1273</v>
      </c>
      <c r="W131" t="s">
        <v>1274</v>
      </c>
      <c r="X131" s="33" t="str">
        <f t="shared" si="2"/>
        <v>3</v>
      </c>
      <c r="Y131" s="33" t="str">
        <f>IF(T131="","",IF(AND(T131&lt;&gt;'Tabelas auxiliares'!$B$239,T131&lt;&gt;'Tabelas auxiliares'!$B$240,T131&lt;&gt;'Tabelas auxiliares'!$C$239,T131&lt;&gt;'Tabelas auxiliares'!$C$240,T131&lt;&gt;'Tabelas auxiliares'!$D$239),"FOLHA DE PESSOAL",IF(X131='Tabelas auxiliares'!$A$240,"CUSTEIO",IF(X131='Tabelas auxiliares'!$A$239,"INVESTIMENTO","ERRO - VERIFICAR"))))</f>
        <v>FOLHA DE PESSOAL</v>
      </c>
      <c r="Z131" s="46">
        <f t="shared" si="3"/>
        <v>267719.58</v>
      </c>
      <c r="AA131" s="26">
        <v>267719.58</v>
      </c>
      <c r="AD131" s="54"/>
      <c r="AE131" s="54"/>
      <c r="AF131" s="54"/>
      <c r="AG131" s="54"/>
      <c r="AH131" s="54"/>
      <c r="AI131" s="54"/>
      <c r="AJ131" s="54"/>
      <c r="AK131" s="54"/>
      <c r="AL131" s="54"/>
      <c r="AM131" s="54"/>
      <c r="AN131" s="54"/>
      <c r="AO131" s="54"/>
    </row>
    <row r="132" spans="1:41" x14ac:dyDescent="0.25">
      <c r="A132" t="s">
        <v>459</v>
      </c>
      <c r="B132" t="s">
        <v>275</v>
      </c>
      <c r="C132" t="s">
        <v>460</v>
      </c>
      <c r="D132" t="s">
        <v>83</v>
      </c>
      <c r="E132" t="s">
        <v>105</v>
      </c>
      <c r="F132" s="33" t="str">
        <f>IFERROR(VLOOKUP(D132,'Tabelas auxiliares'!$A$3:$B$61,2,FALSE),"")</f>
        <v>SUGEPE-FOLHA - PASEP + AUX. MORADIA</v>
      </c>
      <c r="G132" s="33" t="str">
        <f>IFERROR(VLOOKUP($B132,'Tabelas auxiliares'!$A$65:$C$102,2,FALSE),"")</f>
        <v>FOLHA DE PAGAMENTO - GERAL</v>
      </c>
      <c r="H132" s="33" t="str">
        <f>IFERROR(VLOOKUP($B132,'Tabelas auxiliares'!$A$65:$C$102,3,FALSE),"")</f>
        <v>FOLHA DE PAGAMENTO / CONTRIBUICAO PARA O PSS / SUBSTITUICOES / INSS PATRONAL / PASEP</v>
      </c>
      <c r="I132" t="s">
        <v>1307</v>
      </c>
      <c r="J132" t="s">
        <v>1308</v>
      </c>
      <c r="K132" t="s">
        <v>1319</v>
      </c>
      <c r="L132" t="s">
        <v>1310</v>
      </c>
      <c r="M132" t="s">
        <v>153</v>
      </c>
      <c r="N132" t="s">
        <v>115</v>
      </c>
      <c r="O132" t="s">
        <v>155</v>
      </c>
      <c r="P132" t="s">
        <v>1221</v>
      </c>
      <c r="Q132" t="s">
        <v>156</v>
      </c>
      <c r="R132" t="s">
        <v>153</v>
      </c>
      <c r="S132" t="s">
        <v>107</v>
      </c>
      <c r="T132" t="s">
        <v>1222</v>
      </c>
      <c r="U132" t="s">
        <v>124</v>
      </c>
      <c r="V132" t="s">
        <v>1275</v>
      </c>
      <c r="W132" t="s">
        <v>1276</v>
      </c>
      <c r="X132" s="33" t="str">
        <f t="shared" ref="X132:X299" si="4">LEFT(V132,1)</f>
        <v>3</v>
      </c>
      <c r="Y132" s="33" t="str">
        <f>IF(T132="","",IF(AND(T132&lt;&gt;'Tabelas auxiliares'!$B$239,T132&lt;&gt;'Tabelas auxiliares'!$B$240,T132&lt;&gt;'Tabelas auxiliares'!$C$239,T132&lt;&gt;'Tabelas auxiliares'!$C$240,T132&lt;&gt;'Tabelas auxiliares'!$D$239),"FOLHA DE PESSOAL",IF(X132='Tabelas auxiliares'!$A$240,"CUSTEIO",IF(X132='Tabelas auxiliares'!$A$239,"INVESTIMENTO","ERRO - VERIFICAR"))))</f>
        <v>FOLHA DE PESSOAL</v>
      </c>
      <c r="Z132" s="46">
        <f t="shared" si="3"/>
        <v>39581.14</v>
      </c>
      <c r="AA132" s="26">
        <v>39581.14</v>
      </c>
      <c r="AD132" s="54"/>
      <c r="AE132" s="54"/>
      <c r="AF132" s="54"/>
      <c r="AG132" s="54"/>
      <c r="AH132" s="54"/>
      <c r="AI132" s="54"/>
      <c r="AJ132" s="54"/>
      <c r="AK132" s="54"/>
      <c r="AL132" s="54"/>
      <c r="AM132" s="54"/>
      <c r="AN132" s="54"/>
      <c r="AO132" s="54"/>
    </row>
    <row r="133" spans="1:41" x14ac:dyDescent="0.25">
      <c r="A133" t="s">
        <v>459</v>
      </c>
      <c r="B133" t="s">
        <v>275</v>
      </c>
      <c r="C133" t="s">
        <v>460</v>
      </c>
      <c r="D133" t="s">
        <v>83</v>
      </c>
      <c r="E133" t="s">
        <v>105</v>
      </c>
      <c r="F133" s="33" t="str">
        <f>IFERROR(VLOOKUP(D133,'Tabelas auxiliares'!$A$3:$B$61,2,FALSE),"")</f>
        <v>SUGEPE-FOLHA - PASEP + AUX. MORADIA</v>
      </c>
      <c r="G133" s="33" t="str">
        <f>IFERROR(VLOOKUP($B133,'Tabelas auxiliares'!$A$65:$C$102,2,FALSE),"")</f>
        <v>FOLHA DE PAGAMENTO - GERAL</v>
      </c>
      <c r="H133" s="33" t="str">
        <f>IFERROR(VLOOKUP($B133,'Tabelas auxiliares'!$A$65:$C$102,3,FALSE),"")</f>
        <v>FOLHA DE PAGAMENTO / CONTRIBUICAO PARA O PSS / SUBSTITUICOES / INSS PATRONAL / PASEP</v>
      </c>
      <c r="I133" t="s">
        <v>1307</v>
      </c>
      <c r="J133" t="s">
        <v>1308</v>
      </c>
      <c r="K133" t="s">
        <v>1320</v>
      </c>
      <c r="L133" t="s">
        <v>1310</v>
      </c>
      <c r="M133" t="s">
        <v>153</v>
      </c>
      <c r="N133" t="s">
        <v>115</v>
      </c>
      <c r="O133" t="s">
        <v>155</v>
      </c>
      <c r="P133" t="s">
        <v>1221</v>
      </c>
      <c r="Q133" t="s">
        <v>156</v>
      </c>
      <c r="R133" t="s">
        <v>153</v>
      </c>
      <c r="S133" t="s">
        <v>107</v>
      </c>
      <c r="T133" t="s">
        <v>1222</v>
      </c>
      <c r="U133" t="s">
        <v>124</v>
      </c>
      <c r="V133" t="s">
        <v>1278</v>
      </c>
      <c r="W133" t="s">
        <v>1279</v>
      </c>
      <c r="X133" s="33" t="str">
        <f t="shared" si="4"/>
        <v>3</v>
      </c>
      <c r="Y133" s="33" t="str">
        <f>IF(T133="","",IF(AND(T133&lt;&gt;'Tabelas auxiliares'!$B$239,T133&lt;&gt;'Tabelas auxiliares'!$B$240,T133&lt;&gt;'Tabelas auxiliares'!$C$239,T133&lt;&gt;'Tabelas auxiliares'!$C$240,T133&lt;&gt;'Tabelas auxiliares'!$D$239),"FOLHA DE PESSOAL",IF(X133='Tabelas auxiliares'!$A$240,"CUSTEIO",IF(X133='Tabelas auxiliares'!$A$239,"INVESTIMENTO","ERRO - VERIFICAR"))))</f>
        <v>FOLHA DE PESSOAL</v>
      </c>
      <c r="Z133" s="46">
        <f t="shared" ref="Z133:Z300" si="5">IF(AA133+AB133+AC133&lt;&gt;0,AA133+AB133+AC133,"")</f>
        <v>34078.29</v>
      </c>
      <c r="AC133" s="26">
        <v>34078.29</v>
      </c>
      <c r="AD133" s="54"/>
      <c r="AE133" s="54"/>
      <c r="AF133" s="54"/>
      <c r="AG133" s="54"/>
      <c r="AH133" s="54"/>
      <c r="AI133" s="54"/>
      <c r="AJ133" s="54"/>
      <c r="AK133" s="54"/>
      <c r="AL133" s="54"/>
      <c r="AM133" s="54"/>
      <c r="AN133" s="54"/>
      <c r="AO133" s="54"/>
    </row>
    <row r="134" spans="1:41" x14ac:dyDescent="0.25">
      <c r="A134" t="s">
        <v>459</v>
      </c>
      <c r="B134" t="s">
        <v>275</v>
      </c>
      <c r="C134" t="s">
        <v>460</v>
      </c>
      <c r="D134" t="s">
        <v>83</v>
      </c>
      <c r="E134" t="s">
        <v>105</v>
      </c>
      <c r="F134" s="33" t="str">
        <f>IFERROR(VLOOKUP(D134,'Tabelas auxiliares'!$A$3:$B$61,2,FALSE),"")</f>
        <v>SUGEPE-FOLHA - PASEP + AUX. MORADIA</v>
      </c>
      <c r="G134" s="33" t="str">
        <f>IFERROR(VLOOKUP($B134,'Tabelas auxiliares'!$A$65:$C$102,2,FALSE),"")</f>
        <v>FOLHA DE PAGAMENTO - GERAL</v>
      </c>
      <c r="H134" s="33" t="str">
        <f>IFERROR(VLOOKUP($B134,'Tabelas auxiliares'!$A$65:$C$102,3,FALSE),"")</f>
        <v>FOLHA DE PAGAMENTO / CONTRIBUICAO PARA O PSS / SUBSTITUICOES / INSS PATRONAL / PASEP</v>
      </c>
      <c r="I134" t="s">
        <v>1307</v>
      </c>
      <c r="J134" t="s">
        <v>1308</v>
      </c>
      <c r="K134" t="s">
        <v>1321</v>
      </c>
      <c r="L134" t="s">
        <v>1310</v>
      </c>
      <c r="M134" t="s">
        <v>153</v>
      </c>
      <c r="N134" t="s">
        <v>115</v>
      </c>
      <c r="O134" t="s">
        <v>155</v>
      </c>
      <c r="P134" t="s">
        <v>1221</v>
      </c>
      <c r="Q134" t="s">
        <v>156</v>
      </c>
      <c r="R134" t="s">
        <v>153</v>
      </c>
      <c r="S134" t="s">
        <v>107</v>
      </c>
      <c r="T134" t="s">
        <v>1222</v>
      </c>
      <c r="U134" t="s">
        <v>124</v>
      </c>
      <c r="V134" t="s">
        <v>1281</v>
      </c>
      <c r="W134" t="s">
        <v>1282</v>
      </c>
      <c r="X134" s="33" t="str">
        <f t="shared" si="4"/>
        <v>3</v>
      </c>
      <c r="Y134" s="33" t="str">
        <f>IF(T134="","",IF(AND(T134&lt;&gt;'Tabelas auxiliares'!$B$239,T134&lt;&gt;'Tabelas auxiliares'!$B$240,T134&lt;&gt;'Tabelas auxiliares'!$C$239,T134&lt;&gt;'Tabelas auxiliares'!$C$240,T134&lt;&gt;'Tabelas auxiliares'!$D$239),"FOLHA DE PESSOAL",IF(X134='Tabelas auxiliares'!$A$240,"CUSTEIO",IF(X134='Tabelas auxiliares'!$A$239,"INVESTIMENTO","ERRO - VERIFICAR"))))</f>
        <v>FOLHA DE PESSOAL</v>
      </c>
      <c r="Z134" s="46">
        <f t="shared" si="5"/>
        <v>3885.87</v>
      </c>
      <c r="AC134" s="26">
        <v>3885.87</v>
      </c>
      <c r="AD134" s="54"/>
      <c r="AE134" s="54"/>
      <c r="AF134" s="54"/>
      <c r="AG134" s="54"/>
      <c r="AH134" s="54"/>
      <c r="AI134" s="54"/>
      <c r="AJ134" s="54"/>
      <c r="AK134" s="54"/>
      <c r="AL134" s="54"/>
      <c r="AM134" s="54"/>
      <c r="AN134" s="54"/>
      <c r="AO134" s="54"/>
    </row>
    <row r="135" spans="1:41" x14ac:dyDescent="0.25">
      <c r="A135" t="s">
        <v>459</v>
      </c>
      <c r="B135" t="s">
        <v>275</v>
      </c>
      <c r="C135" t="s">
        <v>460</v>
      </c>
      <c r="D135" t="s">
        <v>83</v>
      </c>
      <c r="E135" t="s">
        <v>105</v>
      </c>
      <c r="F135" s="33" t="str">
        <f>IFERROR(VLOOKUP(D135,'Tabelas auxiliares'!$A$3:$B$61,2,FALSE),"")</f>
        <v>SUGEPE-FOLHA - PASEP + AUX. MORADIA</v>
      </c>
      <c r="G135" s="33" t="str">
        <f>IFERROR(VLOOKUP($B135,'Tabelas auxiliares'!$A$65:$C$102,2,FALSE),"")</f>
        <v>FOLHA DE PAGAMENTO - GERAL</v>
      </c>
      <c r="H135" s="33" t="str">
        <f>IFERROR(VLOOKUP($B135,'Tabelas auxiliares'!$A$65:$C$102,3,FALSE),"")</f>
        <v>FOLHA DE PAGAMENTO / CONTRIBUICAO PARA O PSS / SUBSTITUICOES / INSS PATRONAL / PASEP</v>
      </c>
      <c r="I135" t="s">
        <v>1307</v>
      </c>
      <c r="J135" t="s">
        <v>1308</v>
      </c>
      <c r="K135" t="s">
        <v>1322</v>
      </c>
      <c r="L135" t="s">
        <v>1310</v>
      </c>
      <c r="M135" t="s">
        <v>153</v>
      </c>
      <c r="N135" t="s">
        <v>115</v>
      </c>
      <c r="O135" t="s">
        <v>155</v>
      </c>
      <c r="P135" t="s">
        <v>1221</v>
      </c>
      <c r="Q135" t="s">
        <v>156</v>
      </c>
      <c r="R135" t="s">
        <v>153</v>
      </c>
      <c r="S135" t="s">
        <v>107</v>
      </c>
      <c r="T135" t="s">
        <v>1222</v>
      </c>
      <c r="U135" t="s">
        <v>124</v>
      </c>
      <c r="V135" t="s">
        <v>1284</v>
      </c>
      <c r="W135" t="s">
        <v>1285</v>
      </c>
      <c r="X135" s="33" t="str">
        <f t="shared" si="4"/>
        <v>3</v>
      </c>
      <c r="Y135" s="33" t="str">
        <f>IF(T135="","",IF(AND(T135&lt;&gt;'Tabelas auxiliares'!$B$239,T135&lt;&gt;'Tabelas auxiliares'!$B$240,T135&lt;&gt;'Tabelas auxiliares'!$C$239,T135&lt;&gt;'Tabelas auxiliares'!$C$240,T135&lt;&gt;'Tabelas auxiliares'!$D$239),"FOLHA DE PESSOAL",IF(X135='Tabelas auxiliares'!$A$240,"CUSTEIO",IF(X135='Tabelas auxiliares'!$A$239,"INVESTIMENTO","ERRO - VERIFICAR"))))</f>
        <v>FOLHA DE PESSOAL</v>
      </c>
      <c r="Z135" s="46">
        <f t="shared" si="5"/>
        <v>30899.4</v>
      </c>
      <c r="AC135" s="26">
        <v>30899.4</v>
      </c>
      <c r="AD135" s="54"/>
      <c r="AE135" s="54"/>
      <c r="AF135" s="54"/>
      <c r="AG135" s="54"/>
      <c r="AH135" s="54"/>
      <c r="AI135" s="54"/>
      <c r="AJ135" s="54"/>
      <c r="AK135" s="54"/>
      <c r="AL135" s="54"/>
      <c r="AM135" s="54"/>
      <c r="AN135" s="54"/>
      <c r="AO135" s="54"/>
    </row>
    <row r="136" spans="1:41" x14ac:dyDescent="0.25">
      <c r="A136" t="s">
        <v>459</v>
      </c>
      <c r="B136" t="s">
        <v>275</v>
      </c>
      <c r="C136" t="s">
        <v>460</v>
      </c>
      <c r="D136" t="s">
        <v>83</v>
      </c>
      <c r="E136" t="s">
        <v>105</v>
      </c>
      <c r="F136" s="33" t="str">
        <f>IFERROR(VLOOKUP(D136,'Tabelas auxiliares'!$A$3:$B$61,2,FALSE),"")</f>
        <v>SUGEPE-FOLHA - PASEP + AUX. MORADIA</v>
      </c>
      <c r="G136" s="33" t="str">
        <f>IFERROR(VLOOKUP($B136,'Tabelas auxiliares'!$A$65:$C$102,2,FALSE),"")</f>
        <v>FOLHA DE PAGAMENTO - GERAL</v>
      </c>
      <c r="H136" s="33" t="str">
        <f>IFERROR(VLOOKUP($B136,'Tabelas auxiliares'!$A$65:$C$102,3,FALSE),"")</f>
        <v>FOLHA DE PAGAMENTO / CONTRIBUICAO PARA O PSS / SUBSTITUICOES / INSS PATRONAL / PASEP</v>
      </c>
      <c r="I136" t="s">
        <v>1307</v>
      </c>
      <c r="J136" t="s">
        <v>1308</v>
      </c>
      <c r="K136" t="s">
        <v>1323</v>
      </c>
      <c r="L136" t="s">
        <v>1310</v>
      </c>
      <c r="M136" t="s">
        <v>153</v>
      </c>
      <c r="N136" t="s">
        <v>115</v>
      </c>
      <c r="O136" t="s">
        <v>155</v>
      </c>
      <c r="P136" t="s">
        <v>1221</v>
      </c>
      <c r="Q136" t="s">
        <v>156</v>
      </c>
      <c r="R136" t="s">
        <v>153</v>
      </c>
      <c r="S136" t="s">
        <v>107</v>
      </c>
      <c r="T136" t="s">
        <v>1222</v>
      </c>
      <c r="U136" t="s">
        <v>124</v>
      </c>
      <c r="V136" t="s">
        <v>1287</v>
      </c>
      <c r="W136" t="s">
        <v>1288</v>
      </c>
      <c r="X136" s="33" t="str">
        <f t="shared" si="4"/>
        <v>3</v>
      </c>
      <c r="Y136" s="33" t="str">
        <f>IF(T136="","",IF(AND(T136&lt;&gt;'Tabelas auxiliares'!$B$239,T136&lt;&gt;'Tabelas auxiliares'!$B$240,T136&lt;&gt;'Tabelas auxiliares'!$C$239,T136&lt;&gt;'Tabelas auxiliares'!$C$240,T136&lt;&gt;'Tabelas auxiliares'!$D$239),"FOLHA DE PESSOAL",IF(X136='Tabelas auxiliares'!$A$240,"CUSTEIO",IF(X136='Tabelas auxiliares'!$A$239,"INVESTIMENTO","ERRO - VERIFICAR"))))</f>
        <v>FOLHA DE PESSOAL</v>
      </c>
      <c r="Z136" s="46">
        <f t="shared" si="5"/>
        <v>7103.91</v>
      </c>
      <c r="AA136" s="26">
        <v>7103.91</v>
      </c>
      <c r="AD136" s="54"/>
      <c r="AE136" s="54"/>
      <c r="AF136" s="54"/>
      <c r="AG136" s="54"/>
      <c r="AH136" s="54"/>
      <c r="AI136" s="54"/>
      <c r="AJ136" s="54"/>
      <c r="AK136" s="54"/>
      <c r="AL136" s="54"/>
      <c r="AM136" s="54"/>
      <c r="AN136" s="54"/>
      <c r="AO136" s="54"/>
    </row>
    <row r="137" spans="1:41" x14ac:dyDescent="0.25">
      <c r="A137" t="s">
        <v>459</v>
      </c>
      <c r="B137" t="s">
        <v>275</v>
      </c>
      <c r="C137" t="s">
        <v>460</v>
      </c>
      <c r="D137" t="s">
        <v>83</v>
      </c>
      <c r="E137" t="s">
        <v>105</v>
      </c>
      <c r="F137" s="33" t="str">
        <f>IFERROR(VLOOKUP(D137,'Tabelas auxiliares'!$A$3:$B$61,2,FALSE),"")</f>
        <v>SUGEPE-FOLHA - PASEP + AUX. MORADIA</v>
      </c>
      <c r="G137" s="33" t="str">
        <f>IFERROR(VLOOKUP($B137,'Tabelas auxiliares'!$A$65:$C$102,2,FALSE),"")</f>
        <v>FOLHA DE PAGAMENTO - GERAL</v>
      </c>
      <c r="H137" s="33" t="str">
        <f>IFERROR(VLOOKUP($B137,'Tabelas auxiliares'!$A$65:$C$102,3,FALSE),"")</f>
        <v>FOLHA DE PAGAMENTO / CONTRIBUICAO PARA O PSS / SUBSTITUICOES / INSS PATRONAL / PASEP</v>
      </c>
      <c r="I137" t="s">
        <v>1307</v>
      </c>
      <c r="J137" t="s">
        <v>1308</v>
      </c>
      <c r="K137" t="s">
        <v>1324</v>
      </c>
      <c r="L137" t="s">
        <v>1325</v>
      </c>
      <c r="M137" t="s">
        <v>1290</v>
      </c>
      <c r="N137" t="s">
        <v>115</v>
      </c>
      <c r="O137" t="s">
        <v>155</v>
      </c>
      <c r="P137" t="s">
        <v>1221</v>
      </c>
      <c r="Q137" t="s">
        <v>156</v>
      </c>
      <c r="R137" t="s">
        <v>153</v>
      </c>
      <c r="S137" t="s">
        <v>107</v>
      </c>
      <c r="T137" t="s">
        <v>1222</v>
      </c>
      <c r="U137" t="s">
        <v>124</v>
      </c>
      <c r="V137" t="s">
        <v>1291</v>
      </c>
      <c r="W137" t="s">
        <v>1292</v>
      </c>
      <c r="X137" s="33" t="str">
        <f t="shared" si="4"/>
        <v>3</v>
      </c>
      <c r="Y137" s="33" t="str">
        <f>IF(T137="","",IF(AND(T137&lt;&gt;'Tabelas auxiliares'!$B$239,T137&lt;&gt;'Tabelas auxiliares'!$B$240,T137&lt;&gt;'Tabelas auxiliares'!$C$239,T137&lt;&gt;'Tabelas auxiliares'!$C$240,T137&lt;&gt;'Tabelas auxiliares'!$D$239),"FOLHA DE PESSOAL",IF(X137='Tabelas auxiliares'!$A$240,"CUSTEIO",IF(X137='Tabelas auxiliares'!$A$239,"INVESTIMENTO","ERRO - VERIFICAR"))))</f>
        <v>FOLHA DE PESSOAL</v>
      </c>
      <c r="Z137" s="46">
        <f t="shared" si="5"/>
        <v>134572.87</v>
      </c>
      <c r="AC137" s="26">
        <v>134572.87</v>
      </c>
      <c r="AD137" s="54"/>
      <c r="AE137" s="54"/>
      <c r="AF137" s="54"/>
      <c r="AG137" s="54"/>
      <c r="AH137" s="54"/>
      <c r="AI137" s="54"/>
      <c r="AJ137" s="54"/>
      <c r="AK137" s="54"/>
      <c r="AL137" s="54"/>
      <c r="AM137" s="54"/>
      <c r="AN137" s="54"/>
      <c r="AO137" s="54"/>
    </row>
    <row r="138" spans="1:41" x14ac:dyDescent="0.25">
      <c r="A138" t="s">
        <v>459</v>
      </c>
      <c r="B138" t="s">
        <v>275</v>
      </c>
      <c r="C138" t="s">
        <v>460</v>
      </c>
      <c r="D138" t="s">
        <v>83</v>
      </c>
      <c r="E138" t="s">
        <v>105</v>
      </c>
      <c r="F138" s="33" t="str">
        <f>IFERROR(VLOOKUP(D138,'Tabelas auxiliares'!$A$3:$B$61,2,FALSE),"")</f>
        <v>SUGEPE-FOLHA - PASEP + AUX. MORADIA</v>
      </c>
      <c r="G138" s="33" t="str">
        <f>IFERROR(VLOOKUP($B138,'Tabelas auxiliares'!$A$65:$C$102,2,FALSE),"")</f>
        <v>FOLHA DE PAGAMENTO - GERAL</v>
      </c>
      <c r="H138" s="33" t="str">
        <f>IFERROR(VLOOKUP($B138,'Tabelas auxiliares'!$A$65:$C$102,3,FALSE),"")</f>
        <v>FOLHA DE PAGAMENTO / CONTRIBUICAO PARA O PSS / SUBSTITUICOES / INSS PATRONAL / PASEP</v>
      </c>
      <c r="I138" t="s">
        <v>1307</v>
      </c>
      <c r="J138" t="s">
        <v>1308</v>
      </c>
      <c r="K138" t="s">
        <v>1326</v>
      </c>
      <c r="L138" t="s">
        <v>1310</v>
      </c>
      <c r="M138" t="s">
        <v>1294</v>
      </c>
      <c r="N138" t="s">
        <v>114</v>
      </c>
      <c r="O138" t="s">
        <v>155</v>
      </c>
      <c r="P138" t="s">
        <v>1212</v>
      </c>
      <c r="Q138" t="s">
        <v>156</v>
      </c>
      <c r="R138" t="s">
        <v>153</v>
      </c>
      <c r="S138" t="s">
        <v>107</v>
      </c>
      <c r="T138" t="s">
        <v>1213</v>
      </c>
      <c r="U138" t="s">
        <v>108</v>
      </c>
      <c r="V138" t="s">
        <v>1214</v>
      </c>
      <c r="W138" t="s">
        <v>1215</v>
      </c>
      <c r="X138" s="33" t="str">
        <f t="shared" si="4"/>
        <v>3</v>
      </c>
      <c r="Y138" s="33" t="str">
        <f>IF(T138="","",IF(AND(T138&lt;&gt;'Tabelas auxiliares'!$B$239,T138&lt;&gt;'Tabelas auxiliares'!$B$240,T138&lt;&gt;'Tabelas auxiliares'!$C$239,T138&lt;&gt;'Tabelas auxiliares'!$C$240,T138&lt;&gt;'Tabelas auxiliares'!$D$239),"FOLHA DE PESSOAL",IF(X138='Tabelas auxiliares'!$A$240,"CUSTEIO",IF(X138='Tabelas auxiliares'!$A$239,"INVESTIMENTO","ERRO - VERIFICAR"))))</f>
        <v>FOLHA DE PESSOAL</v>
      </c>
      <c r="Z138" s="46">
        <f t="shared" si="5"/>
        <v>3861654.3</v>
      </c>
      <c r="AC138" s="26">
        <v>3861654.3</v>
      </c>
      <c r="AD138" s="54"/>
      <c r="AE138" s="54"/>
      <c r="AF138" s="54"/>
      <c r="AG138" s="54"/>
      <c r="AH138" s="54"/>
      <c r="AI138" s="54"/>
      <c r="AJ138" s="54"/>
      <c r="AK138" s="54"/>
      <c r="AL138" s="54"/>
      <c r="AM138" s="54"/>
      <c r="AN138" s="54"/>
      <c r="AO138" s="54"/>
    </row>
    <row r="139" spans="1:41" x14ac:dyDescent="0.25">
      <c r="A139" t="s">
        <v>459</v>
      </c>
      <c r="B139" t="s">
        <v>275</v>
      </c>
      <c r="C139" t="s">
        <v>460</v>
      </c>
      <c r="D139" t="s">
        <v>83</v>
      </c>
      <c r="E139" t="s">
        <v>105</v>
      </c>
      <c r="F139" s="33" t="str">
        <f>IFERROR(VLOOKUP(D139,'Tabelas auxiliares'!$A$3:$B$61,2,FALSE),"")</f>
        <v>SUGEPE-FOLHA - PASEP + AUX. MORADIA</v>
      </c>
      <c r="G139" s="33" t="str">
        <f>IFERROR(VLOOKUP($B139,'Tabelas auxiliares'!$A$65:$C$102,2,FALSE),"")</f>
        <v>FOLHA DE PAGAMENTO - GERAL</v>
      </c>
      <c r="H139" s="33" t="str">
        <f>IFERROR(VLOOKUP($B139,'Tabelas auxiliares'!$A$65:$C$102,3,FALSE),"")</f>
        <v>FOLHA DE PAGAMENTO / CONTRIBUICAO PARA O PSS / SUBSTITUICOES / INSS PATRONAL / PASEP</v>
      </c>
      <c r="I139" t="s">
        <v>1307</v>
      </c>
      <c r="J139" t="s">
        <v>1308</v>
      </c>
      <c r="K139" t="s">
        <v>1327</v>
      </c>
      <c r="L139" t="s">
        <v>1310</v>
      </c>
      <c r="M139" t="s">
        <v>1296</v>
      </c>
      <c r="N139" t="s">
        <v>154</v>
      </c>
      <c r="O139" t="s">
        <v>155</v>
      </c>
      <c r="P139" t="s">
        <v>188</v>
      </c>
      <c r="Q139" t="s">
        <v>156</v>
      </c>
      <c r="R139" t="s">
        <v>153</v>
      </c>
      <c r="S139" t="s">
        <v>107</v>
      </c>
      <c r="T139" t="s">
        <v>152</v>
      </c>
      <c r="U139" t="s">
        <v>803</v>
      </c>
      <c r="V139" t="s">
        <v>1297</v>
      </c>
      <c r="W139" t="s">
        <v>1298</v>
      </c>
      <c r="X139" s="33" t="str">
        <f t="shared" si="4"/>
        <v>3</v>
      </c>
      <c r="Y139" s="33" t="str">
        <f>IF(T139="","",IF(AND(T139&lt;&gt;'Tabelas auxiliares'!$B$239,T139&lt;&gt;'Tabelas auxiliares'!$B$240,T139&lt;&gt;'Tabelas auxiliares'!$C$239,T139&lt;&gt;'Tabelas auxiliares'!$C$240,T139&lt;&gt;'Tabelas auxiliares'!$D$239),"FOLHA DE PESSOAL",IF(X139='Tabelas auxiliares'!$A$240,"CUSTEIO",IF(X139='Tabelas auxiliares'!$A$239,"INVESTIMENTO","ERRO - VERIFICAR"))))</f>
        <v>CUSTEIO</v>
      </c>
      <c r="Z139" s="46">
        <f t="shared" si="5"/>
        <v>185502.19</v>
      </c>
      <c r="AC139" s="26">
        <v>185502.19</v>
      </c>
      <c r="AD139" s="54"/>
      <c r="AE139" s="54"/>
      <c r="AF139" s="54"/>
      <c r="AG139" s="54"/>
      <c r="AH139" s="54"/>
      <c r="AI139" s="54"/>
      <c r="AJ139" s="54"/>
      <c r="AK139" s="54"/>
      <c r="AL139" s="54"/>
      <c r="AM139" s="54"/>
      <c r="AN139" s="54"/>
      <c r="AO139" s="54"/>
    </row>
    <row r="140" spans="1:41" x14ac:dyDescent="0.25">
      <c r="A140" t="s">
        <v>459</v>
      </c>
      <c r="B140" t="s">
        <v>275</v>
      </c>
      <c r="C140" t="s">
        <v>460</v>
      </c>
      <c r="D140" t="s">
        <v>83</v>
      </c>
      <c r="E140" t="s">
        <v>105</v>
      </c>
      <c r="F140" s="33" t="str">
        <f>IFERROR(VLOOKUP(D140,'Tabelas auxiliares'!$A$3:$B$61,2,FALSE),"")</f>
        <v>SUGEPE-FOLHA - PASEP + AUX. MORADIA</v>
      </c>
      <c r="G140" s="33" t="str">
        <f>IFERROR(VLOOKUP($B140,'Tabelas auxiliares'!$A$65:$C$102,2,FALSE),"")</f>
        <v>FOLHA DE PAGAMENTO - GERAL</v>
      </c>
      <c r="H140" s="33" t="str">
        <f>IFERROR(VLOOKUP($B140,'Tabelas auxiliares'!$A$65:$C$102,3,FALSE),"")</f>
        <v>FOLHA DE PAGAMENTO / CONTRIBUICAO PARA O PSS / SUBSTITUICOES / INSS PATRONAL / PASEP</v>
      </c>
      <c r="I140" t="s">
        <v>959</v>
      </c>
      <c r="J140" t="s">
        <v>861</v>
      </c>
      <c r="K140" t="s">
        <v>1328</v>
      </c>
      <c r="L140" t="s">
        <v>863</v>
      </c>
      <c r="M140" t="s">
        <v>158</v>
      </c>
      <c r="N140" t="s">
        <v>114</v>
      </c>
      <c r="O140" t="s">
        <v>155</v>
      </c>
      <c r="P140" t="s">
        <v>1212</v>
      </c>
      <c r="Q140" t="s">
        <v>156</v>
      </c>
      <c r="R140" t="s">
        <v>153</v>
      </c>
      <c r="S140" t="s">
        <v>107</v>
      </c>
      <c r="T140" t="s">
        <v>1213</v>
      </c>
      <c r="U140" t="s">
        <v>108</v>
      </c>
      <c r="V140" t="s">
        <v>1214</v>
      </c>
      <c r="W140" t="s">
        <v>1215</v>
      </c>
      <c r="X140" s="33" t="str">
        <f t="shared" si="4"/>
        <v>3</v>
      </c>
      <c r="Y140" s="33" t="str">
        <f>IF(T140="","",IF(AND(T140&lt;&gt;'Tabelas auxiliares'!$B$239,T140&lt;&gt;'Tabelas auxiliares'!$B$240,T140&lt;&gt;'Tabelas auxiliares'!$C$239,T140&lt;&gt;'Tabelas auxiliares'!$C$240,T140&lt;&gt;'Tabelas auxiliares'!$D$239),"FOLHA DE PESSOAL",IF(X140='Tabelas auxiliares'!$A$240,"CUSTEIO",IF(X140='Tabelas auxiliares'!$A$239,"INVESTIMENTO","ERRO - VERIFICAR"))))</f>
        <v>FOLHA DE PESSOAL</v>
      </c>
      <c r="Z140" s="46">
        <f t="shared" si="5"/>
        <v>1817.7</v>
      </c>
      <c r="AC140" s="26">
        <v>1817.7</v>
      </c>
      <c r="AD140" s="54"/>
      <c r="AE140" s="54"/>
      <c r="AF140" s="54"/>
      <c r="AG140" s="54"/>
      <c r="AH140" s="54"/>
      <c r="AI140" s="54"/>
      <c r="AJ140" s="54"/>
      <c r="AK140" s="54"/>
      <c r="AL140" s="54"/>
      <c r="AM140" s="54"/>
      <c r="AN140" s="54"/>
      <c r="AO140" s="54"/>
    </row>
    <row r="141" spans="1:41" x14ac:dyDescent="0.25">
      <c r="A141" t="s">
        <v>459</v>
      </c>
      <c r="B141" t="s">
        <v>275</v>
      </c>
      <c r="C141" t="s">
        <v>460</v>
      </c>
      <c r="D141" t="s">
        <v>83</v>
      </c>
      <c r="E141" t="s">
        <v>105</v>
      </c>
      <c r="F141" s="33" t="str">
        <f>IFERROR(VLOOKUP(D141,'Tabelas auxiliares'!$A$3:$B$61,2,FALSE),"")</f>
        <v>SUGEPE-FOLHA - PASEP + AUX. MORADIA</v>
      </c>
      <c r="G141" s="33" t="str">
        <f>IFERROR(VLOOKUP($B141,'Tabelas auxiliares'!$A$65:$C$102,2,FALSE),"")</f>
        <v>FOLHA DE PAGAMENTO - GERAL</v>
      </c>
      <c r="H141" s="33" t="str">
        <f>IFERROR(VLOOKUP($B141,'Tabelas auxiliares'!$A$65:$C$102,3,FALSE),"")</f>
        <v>FOLHA DE PAGAMENTO / CONTRIBUICAO PARA O PSS / SUBSTITUICOES / INSS PATRONAL / PASEP</v>
      </c>
      <c r="I141" t="s">
        <v>959</v>
      </c>
      <c r="J141" t="s">
        <v>1299</v>
      </c>
      <c r="K141" t="s">
        <v>1329</v>
      </c>
      <c r="L141" t="s">
        <v>1330</v>
      </c>
      <c r="M141" t="s">
        <v>158</v>
      </c>
      <c r="N141" t="s">
        <v>114</v>
      </c>
      <c r="O141" t="s">
        <v>155</v>
      </c>
      <c r="P141" t="s">
        <v>1212</v>
      </c>
      <c r="Q141" t="s">
        <v>156</v>
      </c>
      <c r="R141" t="s">
        <v>153</v>
      </c>
      <c r="S141" t="s">
        <v>107</v>
      </c>
      <c r="T141" t="s">
        <v>1213</v>
      </c>
      <c r="U141" t="s">
        <v>108</v>
      </c>
      <c r="V141" t="s">
        <v>1214</v>
      </c>
      <c r="W141" t="s">
        <v>1215</v>
      </c>
      <c r="X141" s="33" t="str">
        <f t="shared" si="4"/>
        <v>3</v>
      </c>
      <c r="Y141" s="33" t="str">
        <f>IF(T141="","",IF(AND(T141&lt;&gt;'Tabelas auxiliares'!$B$239,T141&lt;&gt;'Tabelas auxiliares'!$B$240,T141&lt;&gt;'Tabelas auxiliares'!$C$239,T141&lt;&gt;'Tabelas auxiliares'!$C$240,T141&lt;&gt;'Tabelas auxiliares'!$D$239),"FOLHA DE PESSOAL",IF(X141='Tabelas auxiliares'!$A$240,"CUSTEIO",IF(X141='Tabelas auxiliares'!$A$239,"INVESTIMENTO","ERRO - VERIFICAR"))))</f>
        <v>FOLHA DE PESSOAL</v>
      </c>
      <c r="Z141" s="46">
        <f t="shared" si="5"/>
        <v>899.28</v>
      </c>
      <c r="AC141" s="26">
        <v>899.28</v>
      </c>
      <c r="AD141" s="54"/>
      <c r="AE141" s="54"/>
      <c r="AF141" s="54"/>
      <c r="AG141" s="54"/>
      <c r="AH141" s="54"/>
      <c r="AI141" s="54"/>
      <c r="AJ141" s="54"/>
      <c r="AK141" s="54"/>
      <c r="AL141" s="54"/>
      <c r="AM141" s="54"/>
      <c r="AN141" s="54"/>
      <c r="AO141" s="54"/>
    </row>
    <row r="142" spans="1:41" x14ac:dyDescent="0.25">
      <c r="A142" t="s">
        <v>459</v>
      </c>
      <c r="B142" t="s">
        <v>275</v>
      </c>
      <c r="C142" t="s">
        <v>460</v>
      </c>
      <c r="D142" t="s">
        <v>83</v>
      </c>
      <c r="E142" t="s">
        <v>105</v>
      </c>
      <c r="F142" s="33" t="str">
        <f>IFERROR(VLOOKUP(D142,'Tabelas auxiliares'!$A$3:$B$61,2,FALSE),"")</f>
        <v>SUGEPE-FOLHA - PASEP + AUX. MORADIA</v>
      </c>
      <c r="G142" s="33" t="str">
        <f>IFERROR(VLOOKUP($B142,'Tabelas auxiliares'!$A$65:$C$102,2,FALSE),"")</f>
        <v>FOLHA DE PAGAMENTO - GERAL</v>
      </c>
      <c r="H142" s="33" t="str">
        <f>IFERROR(VLOOKUP($B142,'Tabelas auxiliares'!$A$65:$C$102,3,FALSE),"")</f>
        <v>FOLHA DE PAGAMENTO / CONTRIBUICAO PARA O PSS / SUBSTITUICOES / INSS PATRONAL / PASEP</v>
      </c>
      <c r="I142" t="s">
        <v>1331</v>
      </c>
      <c r="J142" t="s">
        <v>853</v>
      </c>
      <c r="K142" t="s">
        <v>1332</v>
      </c>
      <c r="L142" t="s">
        <v>855</v>
      </c>
      <c r="M142" t="s">
        <v>158</v>
      </c>
      <c r="N142" t="s">
        <v>114</v>
      </c>
      <c r="O142" t="s">
        <v>155</v>
      </c>
      <c r="P142" t="s">
        <v>1212</v>
      </c>
      <c r="Q142" t="s">
        <v>156</v>
      </c>
      <c r="R142" t="s">
        <v>153</v>
      </c>
      <c r="S142" t="s">
        <v>107</v>
      </c>
      <c r="T142" t="s">
        <v>1213</v>
      </c>
      <c r="U142" t="s">
        <v>108</v>
      </c>
      <c r="V142" t="s">
        <v>1214</v>
      </c>
      <c r="W142" t="s">
        <v>1215</v>
      </c>
      <c r="X142" s="33" t="str">
        <f t="shared" si="4"/>
        <v>3</v>
      </c>
      <c r="Y142" s="33" t="str">
        <f>IF(T142="","",IF(AND(T142&lt;&gt;'Tabelas auxiliares'!$B$239,T142&lt;&gt;'Tabelas auxiliares'!$B$240,T142&lt;&gt;'Tabelas auxiliares'!$C$239,T142&lt;&gt;'Tabelas auxiliares'!$C$240,T142&lt;&gt;'Tabelas auxiliares'!$D$239),"FOLHA DE PESSOAL",IF(X142='Tabelas auxiliares'!$A$240,"CUSTEIO",IF(X142='Tabelas auxiliares'!$A$239,"INVESTIMENTO","ERRO - VERIFICAR"))))</f>
        <v>FOLHA DE PESSOAL</v>
      </c>
      <c r="Z142" s="46">
        <f t="shared" si="5"/>
        <v>3635.4</v>
      </c>
      <c r="AC142" s="26">
        <v>3635.4</v>
      </c>
      <c r="AD142" s="54"/>
      <c r="AE142" s="54"/>
      <c r="AF142" s="54"/>
      <c r="AG142" s="54"/>
      <c r="AH142" s="54"/>
      <c r="AI142" s="54"/>
      <c r="AJ142" s="54"/>
      <c r="AK142" s="54"/>
      <c r="AL142" s="54"/>
      <c r="AM142" s="54"/>
      <c r="AN142" s="54"/>
      <c r="AO142" s="54"/>
    </row>
    <row r="143" spans="1:41" x14ac:dyDescent="0.25">
      <c r="A143" t="s">
        <v>459</v>
      </c>
      <c r="B143" t="s">
        <v>275</v>
      </c>
      <c r="C143" t="s">
        <v>460</v>
      </c>
      <c r="D143" t="s">
        <v>83</v>
      </c>
      <c r="E143" t="s">
        <v>105</v>
      </c>
      <c r="F143" s="33" t="str">
        <f>IFERROR(VLOOKUP(D143,'Tabelas auxiliares'!$A$3:$B$61,2,FALSE),"")</f>
        <v>SUGEPE-FOLHA - PASEP + AUX. MORADIA</v>
      </c>
      <c r="G143" s="33" t="str">
        <f>IFERROR(VLOOKUP($B143,'Tabelas auxiliares'!$A$65:$C$102,2,FALSE),"")</f>
        <v>FOLHA DE PAGAMENTO - GERAL</v>
      </c>
      <c r="H143" s="33" t="str">
        <f>IFERROR(VLOOKUP($B143,'Tabelas auxiliares'!$A$65:$C$102,3,FALSE),"")</f>
        <v>FOLHA DE PAGAMENTO / CONTRIBUICAO PARA O PSS / SUBSTITUICOES / INSS PATRONAL / PASEP</v>
      </c>
      <c r="I143" t="s">
        <v>1331</v>
      </c>
      <c r="J143" t="s">
        <v>858</v>
      </c>
      <c r="K143" t="s">
        <v>1333</v>
      </c>
      <c r="L143" t="s">
        <v>860</v>
      </c>
      <c r="M143" t="s">
        <v>158</v>
      </c>
      <c r="N143" t="s">
        <v>114</v>
      </c>
      <c r="O143" t="s">
        <v>155</v>
      </c>
      <c r="P143" t="s">
        <v>1212</v>
      </c>
      <c r="Q143" t="s">
        <v>156</v>
      </c>
      <c r="R143" t="s">
        <v>153</v>
      </c>
      <c r="S143" t="s">
        <v>107</v>
      </c>
      <c r="T143" t="s">
        <v>1213</v>
      </c>
      <c r="U143" t="s">
        <v>108</v>
      </c>
      <c r="V143" t="s">
        <v>1214</v>
      </c>
      <c r="W143" t="s">
        <v>1215</v>
      </c>
      <c r="X143" s="33" t="str">
        <f t="shared" si="4"/>
        <v>3</v>
      </c>
      <c r="Y143" s="33" t="str">
        <f>IF(T143="","",IF(AND(T143&lt;&gt;'Tabelas auxiliares'!$B$239,T143&lt;&gt;'Tabelas auxiliares'!$B$240,T143&lt;&gt;'Tabelas auxiliares'!$C$239,T143&lt;&gt;'Tabelas auxiliares'!$C$240,T143&lt;&gt;'Tabelas auxiliares'!$D$239),"FOLHA DE PESSOAL",IF(X143='Tabelas auxiliares'!$A$240,"CUSTEIO",IF(X143='Tabelas auxiliares'!$A$239,"INVESTIMENTO","ERRO - VERIFICAR"))))</f>
        <v>FOLHA DE PESSOAL</v>
      </c>
      <c r="Z143" s="46">
        <f t="shared" si="5"/>
        <v>10466.48</v>
      </c>
      <c r="AC143" s="26">
        <v>10466.48</v>
      </c>
      <c r="AD143" s="54"/>
      <c r="AE143" s="54"/>
      <c r="AF143" s="54"/>
      <c r="AG143" s="54"/>
      <c r="AH143" s="54"/>
      <c r="AI143" s="54"/>
      <c r="AJ143" s="54"/>
      <c r="AK143" s="54"/>
      <c r="AL143" s="54"/>
      <c r="AM143" s="54"/>
      <c r="AN143" s="54"/>
      <c r="AO143" s="54"/>
    </row>
    <row r="144" spans="1:41" x14ac:dyDescent="0.25">
      <c r="A144" t="s">
        <v>459</v>
      </c>
      <c r="B144" t="s">
        <v>275</v>
      </c>
      <c r="C144" t="s">
        <v>460</v>
      </c>
      <c r="D144" t="s">
        <v>83</v>
      </c>
      <c r="E144" t="s">
        <v>105</v>
      </c>
      <c r="F144" s="33" t="str">
        <f>IFERROR(VLOOKUP(D144,'Tabelas auxiliares'!$A$3:$B$61,2,FALSE),"")</f>
        <v>SUGEPE-FOLHA - PASEP + AUX. MORADIA</v>
      </c>
      <c r="G144" s="33" t="str">
        <f>IFERROR(VLOOKUP($B144,'Tabelas auxiliares'!$A$65:$C$102,2,FALSE),"")</f>
        <v>FOLHA DE PAGAMENTO - GERAL</v>
      </c>
      <c r="H144" s="33" t="str">
        <f>IFERROR(VLOOKUP($B144,'Tabelas auxiliares'!$A$65:$C$102,3,FALSE),"")</f>
        <v>FOLHA DE PAGAMENTO / CONTRIBUICAO PARA O PSS / SUBSTITUICOES / INSS PATRONAL / PASEP</v>
      </c>
      <c r="I144" t="s">
        <v>1036</v>
      </c>
      <c r="J144" t="s">
        <v>1302</v>
      </c>
      <c r="K144" t="s">
        <v>1334</v>
      </c>
      <c r="L144" t="s">
        <v>1304</v>
      </c>
      <c r="M144" t="s">
        <v>158</v>
      </c>
      <c r="N144" t="s">
        <v>114</v>
      </c>
      <c r="O144" t="s">
        <v>155</v>
      </c>
      <c r="P144" t="s">
        <v>1212</v>
      </c>
      <c r="Q144" t="s">
        <v>156</v>
      </c>
      <c r="R144" t="s">
        <v>153</v>
      </c>
      <c r="S144" t="s">
        <v>107</v>
      </c>
      <c r="T144" t="s">
        <v>1213</v>
      </c>
      <c r="U144" t="s">
        <v>108</v>
      </c>
      <c r="V144" t="s">
        <v>1214</v>
      </c>
      <c r="W144" t="s">
        <v>1215</v>
      </c>
      <c r="X144" s="33" t="str">
        <f t="shared" si="4"/>
        <v>3</v>
      </c>
      <c r="Y144" s="33" t="str">
        <f>IF(T144="","",IF(AND(T144&lt;&gt;'Tabelas auxiliares'!$B$239,T144&lt;&gt;'Tabelas auxiliares'!$B$240,T144&lt;&gt;'Tabelas auxiliares'!$C$239,T144&lt;&gt;'Tabelas auxiliares'!$C$240,T144&lt;&gt;'Tabelas auxiliares'!$D$239),"FOLHA DE PESSOAL",IF(X144='Tabelas auxiliares'!$A$240,"CUSTEIO",IF(X144='Tabelas auxiliares'!$A$239,"INVESTIMENTO","ERRO - VERIFICAR"))))</f>
        <v>FOLHA DE PESSOAL</v>
      </c>
      <c r="Z144" s="46">
        <f t="shared" si="5"/>
        <v>230.88</v>
      </c>
      <c r="AA144" s="26">
        <v>230.88</v>
      </c>
      <c r="AD144" s="54"/>
      <c r="AE144" s="54"/>
      <c r="AF144" s="54"/>
      <c r="AG144" s="54"/>
      <c r="AH144" s="54"/>
      <c r="AI144" s="54"/>
      <c r="AJ144" s="54"/>
      <c r="AK144" s="54"/>
      <c r="AL144" s="54"/>
      <c r="AM144" s="54"/>
      <c r="AN144" s="54"/>
      <c r="AO144" s="54"/>
    </row>
    <row r="145" spans="1:41" x14ac:dyDescent="0.25">
      <c r="A145" t="s">
        <v>459</v>
      </c>
      <c r="B145" t="s">
        <v>275</v>
      </c>
      <c r="C145" t="s">
        <v>460</v>
      </c>
      <c r="D145" t="s">
        <v>83</v>
      </c>
      <c r="E145" t="s">
        <v>105</v>
      </c>
      <c r="F145" s="33" t="str">
        <f>IFERROR(VLOOKUP(D145,'Tabelas auxiliares'!$A$3:$B$61,2,FALSE),"")</f>
        <v>SUGEPE-FOLHA - PASEP + AUX. MORADIA</v>
      </c>
      <c r="G145" s="33" t="str">
        <f>IFERROR(VLOOKUP($B145,'Tabelas auxiliares'!$A$65:$C$102,2,FALSE),"")</f>
        <v>FOLHA DE PAGAMENTO - GERAL</v>
      </c>
      <c r="H145" s="33" t="str">
        <f>IFERROR(VLOOKUP($B145,'Tabelas auxiliares'!$A$65:$C$102,3,FALSE),"")</f>
        <v>FOLHA DE PAGAMENTO / CONTRIBUICAO PARA O PSS / SUBSTITUICOES / INSS PATRONAL / PASEP</v>
      </c>
      <c r="I145" t="s">
        <v>822</v>
      </c>
      <c r="J145" t="s">
        <v>1308</v>
      </c>
      <c r="K145" t="s">
        <v>1335</v>
      </c>
      <c r="L145" t="s">
        <v>1310</v>
      </c>
      <c r="M145" t="s">
        <v>1226</v>
      </c>
      <c r="N145" t="s">
        <v>115</v>
      </c>
      <c r="O145" t="s">
        <v>155</v>
      </c>
      <c r="P145" t="s">
        <v>1221</v>
      </c>
      <c r="Q145" t="s">
        <v>156</v>
      </c>
      <c r="R145" t="s">
        <v>153</v>
      </c>
      <c r="S145" t="s">
        <v>107</v>
      </c>
      <c r="T145" t="s">
        <v>1222</v>
      </c>
      <c r="U145" t="s">
        <v>124</v>
      </c>
      <c r="V145" t="s">
        <v>1227</v>
      </c>
      <c r="W145" t="s">
        <v>1228</v>
      </c>
      <c r="X145" s="33" t="str">
        <f t="shared" si="4"/>
        <v>3</v>
      </c>
      <c r="Y145" s="33" t="str">
        <f>IF(T145="","",IF(AND(T145&lt;&gt;'Tabelas auxiliares'!$B$239,T145&lt;&gt;'Tabelas auxiliares'!$B$240,T145&lt;&gt;'Tabelas auxiliares'!$C$239,T145&lt;&gt;'Tabelas auxiliares'!$C$240,T145&lt;&gt;'Tabelas auxiliares'!$D$239),"FOLHA DE PESSOAL",IF(X145='Tabelas auxiliares'!$A$240,"CUSTEIO",IF(X145='Tabelas auxiliares'!$A$239,"INVESTIMENTO","ERRO - VERIFICAR"))))</f>
        <v>FOLHA DE PESSOAL</v>
      </c>
      <c r="Z145" s="46">
        <f t="shared" si="5"/>
        <v>150749.93</v>
      </c>
      <c r="AC145" s="26">
        <v>150749.93</v>
      </c>
      <c r="AD145" s="54"/>
      <c r="AE145" s="54"/>
      <c r="AF145" s="54"/>
      <c r="AG145" s="54"/>
      <c r="AH145" s="54"/>
      <c r="AI145" s="54"/>
      <c r="AJ145" s="54"/>
      <c r="AK145" s="54"/>
      <c r="AL145" s="54"/>
      <c r="AM145" s="54"/>
      <c r="AN145" s="54"/>
      <c r="AO145" s="54"/>
    </row>
    <row r="146" spans="1:41" x14ac:dyDescent="0.25">
      <c r="A146" t="s">
        <v>459</v>
      </c>
      <c r="B146" t="s">
        <v>275</v>
      </c>
      <c r="C146" t="s">
        <v>460</v>
      </c>
      <c r="D146" t="s">
        <v>83</v>
      </c>
      <c r="E146" t="s">
        <v>105</v>
      </c>
      <c r="F146" s="33" t="str">
        <f>IFERROR(VLOOKUP(D146,'Tabelas auxiliares'!$A$3:$B$61,2,FALSE),"")</f>
        <v>SUGEPE-FOLHA - PASEP + AUX. MORADIA</v>
      </c>
      <c r="G146" s="33" t="str">
        <f>IFERROR(VLOOKUP($B146,'Tabelas auxiliares'!$A$65:$C$102,2,FALSE),"")</f>
        <v>FOLHA DE PAGAMENTO - GERAL</v>
      </c>
      <c r="H146" s="33" t="str">
        <f>IFERROR(VLOOKUP($B146,'Tabelas auxiliares'!$A$65:$C$102,3,FALSE),"")</f>
        <v>FOLHA DE PAGAMENTO / CONTRIBUICAO PARA O PSS / SUBSTITUICOES / INSS PATRONAL / PASEP</v>
      </c>
      <c r="I146" t="s">
        <v>822</v>
      </c>
      <c r="J146" t="s">
        <v>1308</v>
      </c>
      <c r="K146" t="s">
        <v>1335</v>
      </c>
      <c r="L146" t="s">
        <v>1310</v>
      </c>
      <c r="M146" t="s">
        <v>1226</v>
      </c>
      <c r="N146" t="s">
        <v>115</v>
      </c>
      <c r="O146" t="s">
        <v>155</v>
      </c>
      <c r="P146" t="s">
        <v>1221</v>
      </c>
      <c r="Q146" t="s">
        <v>156</v>
      </c>
      <c r="R146" t="s">
        <v>153</v>
      </c>
      <c r="S146" t="s">
        <v>107</v>
      </c>
      <c r="T146" t="s">
        <v>1222</v>
      </c>
      <c r="U146" t="s">
        <v>124</v>
      </c>
      <c r="V146" t="s">
        <v>1229</v>
      </c>
      <c r="W146" t="s">
        <v>1230</v>
      </c>
      <c r="X146" s="33" t="str">
        <f t="shared" si="4"/>
        <v>3</v>
      </c>
      <c r="Y146" s="33" t="str">
        <f>IF(T146="","",IF(AND(T146&lt;&gt;'Tabelas auxiliares'!$B$239,T146&lt;&gt;'Tabelas auxiliares'!$B$240,T146&lt;&gt;'Tabelas auxiliares'!$C$239,T146&lt;&gt;'Tabelas auxiliares'!$C$240,T146&lt;&gt;'Tabelas auxiliares'!$D$239),"FOLHA DE PESSOAL",IF(X146='Tabelas auxiliares'!$A$240,"CUSTEIO",IF(X146='Tabelas auxiliares'!$A$239,"INVESTIMENTO","ERRO - VERIFICAR"))))</f>
        <v>FOLHA DE PESSOAL</v>
      </c>
      <c r="Z146" s="46">
        <f t="shared" si="5"/>
        <v>7537.5</v>
      </c>
      <c r="AC146" s="26">
        <v>7537.5</v>
      </c>
      <c r="AD146" s="54"/>
      <c r="AE146" s="54"/>
      <c r="AF146" s="54"/>
      <c r="AG146" s="54"/>
      <c r="AH146" s="54"/>
      <c r="AI146" s="54"/>
      <c r="AJ146" s="54"/>
      <c r="AK146" s="54"/>
      <c r="AL146" s="54"/>
      <c r="AM146" s="54"/>
      <c r="AN146" s="54"/>
      <c r="AO146" s="54"/>
    </row>
    <row r="147" spans="1:41" x14ac:dyDescent="0.25">
      <c r="A147" t="s">
        <v>459</v>
      </c>
      <c r="B147" t="s">
        <v>275</v>
      </c>
      <c r="C147" t="s">
        <v>460</v>
      </c>
      <c r="D147" t="s">
        <v>83</v>
      </c>
      <c r="E147" t="s">
        <v>105</v>
      </c>
      <c r="F147" s="33" t="str">
        <f>IFERROR(VLOOKUP(D147,'Tabelas auxiliares'!$A$3:$B$61,2,FALSE),"")</f>
        <v>SUGEPE-FOLHA - PASEP + AUX. MORADIA</v>
      </c>
      <c r="G147" s="33" t="str">
        <f>IFERROR(VLOOKUP($B147,'Tabelas auxiliares'!$A$65:$C$102,2,FALSE),"")</f>
        <v>FOLHA DE PAGAMENTO - GERAL</v>
      </c>
      <c r="H147" s="33" t="str">
        <f>IFERROR(VLOOKUP($B147,'Tabelas auxiliares'!$A$65:$C$102,3,FALSE),"")</f>
        <v>FOLHA DE PAGAMENTO / CONTRIBUICAO PARA O PSS / SUBSTITUICOES / INSS PATRONAL / PASEP</v>
      </c>
      <c r="I147" t="s">
        <v>808</v>
      </c>
      <c r="J147" t="s">
        <v>1336</v>
      </c>
      <c r="K147" t="s">
        <v>1337</v>
      </c>
      <c r="L147" t="s">
        <v>1338</v>
      </c>
      <c r="M147" t="s">
        <v>153</v>
      </c>
      <c r="N147" t="s">
        <v>113</v>
      </c>
      <c r="O147" t="s">
        <v>155</v>
      </c>
      <c r="P147" t="s">
        <v>1236</v>
      </c>
      <c r="Q147" t="s">
        <v>156</v>
      </c>
      <c r="R147" t="s">
        <v>153</v>
      </c>
      <c r="S147" t="s">
        <v>1237</v>
      </c>
      <c r="T147" t="s">
        <v>1222</v>
      </c>
      <c r="U147" t="s">
        <v>123</v>
      </c>
      <c r="V147" t="s">
        <v>1238</v>
      </c>
      <c r="W147" t="s">
        <v>1239</v>
      </c>
      <c r="X147" s="33" t="str">
        <f t="shared" si="4"/>
        <v>3</v>
      </c>
      <c r="Y147" s="33" t="str">
        <f>IF(T147="","",IF(AND(T147&lt;&gt;'Tabelas auxiliares'!$B$239,T147&lt;&gt;'Tabelas auxiliares'!$B$240,T147&lt;&gt;'Tabelas auxiliares'!$C$239,T147&lt;&gt;'Tabelas auxiliares'!$C$240,T147&lt;&gt;'Tabelas auxiliares'!$D$239),"FOLHA DE PESSOAL",IF(X147='Tabelas auxiliares'!$A$240,"CUSTEIO",IF(X147='Tabelas auxiliares'!$A$239,"INVESTIMENTO","ERRO - VERIFICAR"))))</f>
        <v>FOLHA DE PESSOAL</v>
      </c>
      <c r="Z147" s="46">
        <f t="shared" si="5"/>
        <v>405956.68</v>
      </c>
      <c r="AB147" s="26">
        <v>405956.68</v>
      </c>
      <c r="AD147" s="54"/>
      <c r="AE147" s="54"/>
      <c r="AF147" s="54"/>
      <c r="AG147" s="54"/>
      <c r="AH147" s="54"/>
      <c r="AI147" s="54"/>
      <c r="AJ147" s="54"/>
      <c r="AK147" s="54"/>
      <c r="AL147" s="54"/>
      <c r="AM147" s="54"/>
      <c r="AN147" s="54"/>
      <c r="AO147" s="54"/>
    </row>
    <row r="148" spans="1:41" x14ac:dyDescent="0.25">
      <c r="A148" t="s">
        <v>459</v>
      </c>
      <c r="B148" t="s">
        <v>275</v>
      </c>
      <c r="C148" t="s">
        <v>460</v>
      </c>
      <c r="D148" t="s">
        <v>83</v>
      </c>
      <c r="E148" t="s">
        <v>105</v>
      </c>
      <c r="F148" s="33" t="str">
        <f>IFERROR(VLOOKUP(D148,'Tabelas auxiliares'!$A$3:$B$61,2,FALSE),"")</f>
        <v>SUGEPE-FOLHA - PASEP + AUX. MORADIA</v>
      </c>
      <c r="G148" s="33" t="str">
        <f>IFERROR(VLOOKUP($B148,'Tabelas auxiliares'!$A$65:$C$102,2,FALSE),"")</f>
        <v>FOLHA DE PAGAMENTO - GERAL</v>
      </c>
      <c r="H148" s="33" t="str">
        <f>IFERROR(VLOOKUP($B148,'Tabelas auxiliares'!$A$65:$C$102,3,FALSE),"")</f>
        <v>FOLHA DE PAGAMENTO / CONTRIBUICAO PARA O PSS / SUBSTITUICOES / INSS PATRONAL / PASEP</v>
      </c>
      <c r="I148" t="s">
        <v>808</v>
      </c>
      <c r="J148" t="s">
        <v>1336</v>
      </c>
      <c r="K148" t="s">
        <v>1337</v>
      </c>
      <c r="L148" t="s">
        <v>1338</v>
      </c>
      <c r="M148" t="s">
        <v>153</v>
      </c>
      <c r="N148" t="s">
        <v>113</v>
      </c>
      <c r="O148" t="s">
        <v>155</v>
      </c>
      <c r="P148" t="s">
        <v>1236</v>
      </c>
      <c r="Q148" t="s">
        <v>156</v>
      </c>
      <c r="R148" t="s">
        <v>153</v>
      </c>
      <c r="S148" t="s">
        <v>1237</v>
      </c>
      <c r="T148" t="s">
        <v>1222</v>
      </c>
      <c r="U148" t="s">
        <v>123</v>
      </c>
      <c r="V148" t="s">
        <v>1339</v>
      </c>
      <c r="W148" t="s">
        <v>1340</v>
      </c>
      <c r="X148" s="33" t="str">
        <f t="shared" si="4"/>
        <v>3</v>
      </c>
      <c r="Y148" s="33" t="str">
        <f>IF(T148="","",IF(AND(T148&lt;&gt;'Tabelas auxiliares'!$B$239,T148&lt;&gt;'Tabelas auxiliares'!$B$240,T148&lt;&gt;'Tabelas auxiliares'!$C$239,T148&lt;&gt;'Tabelas auxiliares'!$C$240,T148&lt;&gt;'Tabelas auxiliares'!$D$239),"FOLHA DE PESSOAL",IF(X148='Tabelas auxiliares'!$A$240,"CUSTEIO",IF(X148='Tabelas auxiliares'!$A$239,"INVESTIMENTO","ERRO - VERIFICAR"))))</f>
        <v>FOLHA DE PESSOAL</v>
      </c>
      <c r="Z148" s="46">
        <f t="shared" si="5"/>
        <v>15039.57</v>
      </c>
      <c r="AB148" s="26">
        <v>15039.57</v>
      </c>
      <c r="AD148" s="54"/>
      <c r="AE148" s="54"/>
      <c r="AF148" s="54"/>
      <c r="AG148" s="54"/>
      <c r="AH148" s="54"/>
      <c r="AI148" s="54"/>
      <c r="AJ148" s="54"/>
      <c r="AK148" s="54"/>
      <c r="AL148" s="54"/>
      <c r="AM148" s="54"/>
      <c r="AN148" s="54"/>
      <c r="AO148" s="54"/>
    </row>
    <row r="149" spans="1:41" x14ac:dyDescent="0.25">
      <c r="A149" t="s">
        <v>459</v>
      </c>
      <c r="B149" t="s">
        <v>275</v>
      </c>
      <c r="C149" t="s">
        <v>460</v>
      </c>
      <c r="D149" t="s">
        <v>83</v>
      </c>
      <c r="E149" t="s">
        <v>105</v>
      </c>
      <c r="F149" s="33" t="str">
        <f>IFERROR(VLOOKUP(D149,'Tabelas auxiliares'!$A$3:$B$61,2,FALSE),"")</f>
        <v>SUGEPE-FOLHA - PASEP + AUX. MORADIA</v>
      </c>
      <c r="G149" s="33" t="str">
        <f>IFERROR(VLOOKUP($B149,'Tabelas auxiliares'!$A$65:$C$102,2,FALSE),"")</f>
        <v>FOLHA DE PAGAMENTO - GERAL</v>
      </c>
      <c r="H149" s="33" t="str">
        <f>IFERROR(VLOOKUP($B149,'Tabelas auxiliares'!$A$65:$C$102,3,FALSE),"")</f>
        <v>FOLHA DE PAGAMENTO / CONTRIBUICAO PARA O PSS / SUBSTITUICOES / INSS PATRONAL / PASEP</v>
      </c>
      <c r="I149" t="s">
        <v>808</v>
      </c>
      <c r="J149" t="s">
        <v>1336</v>
      </c>
      <c r="K149" t="s">
        <v>1337</v>
      </c>
      <c r="L149" t="s">
        <v>1338</v>
      </c>
      <c r="M149" t="s">
        <v>153</v>
      </c>
      <c r="N149" t="s">
        <v>113</v>
      </c>
      <c r="O149" t="s">
        <v>155</v>
      </c>
      <c r="P149" t="s">
        <v>1236</v>
      </c>
      <c r="Q149" t="s">
        <v>156</v>
      </c>
      <c r="R149" t="s">
        <v>153</v>
      </c>
      <c r="S149" t="s">
        <v>1237</v>
      </c>
      <c r="T149" t="s">
        <v>1222</v>
      </c>
      <c r="U149" t="s">
        <v>123</v>
      </c>
      <c r="V149" t="s">
        <v>1240</v>
      </c>
      <c r="W149" t="s">
        <v>1241</v>
      </c>
      <c r="X149" s="33" t="str">
        <f t="shared" si="4"/>
        <v>3</v>
      </c>
      <c r="Y149" s="33" t="str">
        <f>IF(T149="","",IF(AND(T149&lt;&gt;'Tabelas auxiliares'!$B$239,T149&lt;&gt;'Tabelas auxiliares'!$B$240,T149&lt;&gt;'Tabelas auxiliares'!$C$239,T149&lt;&gt;'Tabelas auxiliares'!$C$240,T149&lt;&gt;'Tabelas auxiliares'!$D$239),"FOLHA DE PESSOAL",IF(X149='Tabelas auxiliares'!$A$240,"CUSTEIO",IF(X149='Tabelas auxiliares'!$A$239,"INVESTIMENTO","ERRO - VERIFICAR"))))</f>
        <v>FOLHA DE PESSOAL</v>
      </c>
      <c r="Z149" s="46">
        <f t="shared" si="5"/>
        <v>9057.2800000000007</v>
      </c>
      <c r="AB149" s="26">
        <v>9057.2800000000007</v>
      </c>
      <c r="AD149" s="54"/>
      <c r="AE149" s="54"/>
      <c r="AF149" s="54"/>
      <c r="AG149" s="54"/>
      <c r="AH149" s="54"/>
      <c r="AI149" s="54"/>
      <c r="AJ149" s="54"/>
      <c r="AK149" s="54"/>
      <c r="AL149" s="54"/>
      <c r="AM149" s="54"/>
      <c r="AN149" s="54"/>
      <c r="AO149" s="54"/>
    </row>
    <row r="150" spans="1:41" x14ac:dyDescent="0.25">
      <c r="A150" t="s">
        <v>459</v>
      </c>
      <c r="B150" t="s">
        <v>275</v>
      </c>
      <c r="C150" t="s">
        <v>460</v>
      </c>
      <c r="D150" t="s">
        <v>83</v>
      </c>
      <c r="E150" t="s">
        <v>105</v>
      </c>
      <c r="F150" s="33" t="str">
        <f>IFERROR(VLOOKUP(D150,'Tabelas auxiliares'!$A$3:$B$61,2,FALSE),"")</f>
        <v>SUGEPE-FOLHA - PASEP + AUX. MORADIA</v>
      </c>
      <c r="G150" s="33" t="str">
        <f>IFERROR(VLOOKUP($B150,'Tabelas auxiliares'!$A$65:$C$102,2,FALSE),"")</f>
        <v>FOLHA DE PAGAMENTO - GERAL</v>
      </c>
      <c r="H150" s="33" t="str">
        <f>IFERROR(VLOOKUP($B150,'Tabelas auxiliares'!$A$65:$C$102,3,FALSE),"")</f>
        <v>FOLHA DE PAGAMENTO / CONTRIBUICAO PARA O PSS / SUBSTITUICOES / INSS PATRONAL / PASEP</v>
      </c>
      <c r="I150" t="s">
        <v>808</v>
      </c>
      <c r="J150" t="s">
        <v>1336</v>
      </c>
      <c r="K150" t="s">
        <v>1337</v>
      </c>
      <c r="L150" t="s">
        <v>1338</v>
      </c>
      <c r="M150" t="s">
        <v>153</v>
      </c>
      <c r="N150" t="s">
        <v>113</v>
      </c>
      <c r="O150" t="s">
        <v>155</v>
      </c>
      <c r="P150" t="s">
        <v>1236</v>
      </c>
      <c r="Q150" t="s">
        <v>156</v>
      </c>
      <c r="R150" t="s">
        <v>153</v>
      </c>
      <c r="S150" t="s">
        <v>1237</v>
      </c>
      <c r="T150" t="s">
        <v>1222</v>
      </c>
      <c r="U150" t="s">
        <v>123</v>
      </c>
      <c r="V150" t="s">
        <v>1242</v>
      </c>
      <c r="W150" t="s">
        <v>1243</v>
      </c>
      <c r="X150" s="33" t="str">
        <f t="shared" si="4"/>
        <v>3</v>
      </c>
      <c r="Y150" s="33" t="str">
        <f>IF(T150="","",IF(AND(T150&lt;&gt;'Tabelas auxiliares'!$B$239,T150&lt;&gt;'Tabelas auxiliares'!$B$240,T150&lt;&gt;'Tabelas auxiliares'!$C$239,T150&lt;&gt;'Tabelas auxiliares'!$C$240,T150&lt;&gt;'Tabelas auxiliares'!$D$239),"FOLHA DE PESSOAL",IF(X150='Tabelas auxiliares'!$A$240,"CUSTEIO",IF(X150='Tabelas auxiliares'!$A$239,"INVESTIMENTO","ERRO - VERIFICAR"))))</f>
        <v>FOLHA DE PESSOAL</v>
      </c>
      <c r="Z150" s="46">
        <f t="shared" si="5"/>
        <v>252.37</v>
      </c>
      <c r="AB150" s="26">
        <v>252.37</v>
      </c>
      <c r="AD150" s="54"/>
      <c r="AE150" s="54"/>
      <c r="AF150" s="54"/>
      <c r="AG150" s="54"/>
      <c r="AH150" s="54"/>
      <c r="AI150" s="54"/>
      <c r="AJ150" s="54"/>
      <c r="AK150" s="54"/>
      <c r="AL150" s="54"/>
      <c r="AM150" s="54"/>
      <c r="AN150" s="54"/>
      <c r="AO150" s="54"/>
    </row>
    <row r="151" spans="1:41" x14ac:dyDescent="0.25">
      <c r="A151" t="s">
        <v>459</v>
      </c>
      <c r="B151" t="s">
        <v>275</v>
      </c>
      <c r="C151" t="s">
        <v>460</v>
      </c>
      <c r="D151" t="s">
        <v>83</v>
      </c>
      <c r="E151" t="s">
        <v>105</v>
      </c>
      <c r="F151" s="33" t="str">
        <f>IFERROR(VLOOKUP(D151,'Tabelas auxiliares'!$A$3:$B$61,2,FALSE),"")</f>
        <v>SUGEPE-FOLHA - PASEP + AUX. MORADIA</v>
      </c>
      <c r="G151" s="33" t="str">
        <f>IFERROR(VLOOKUP($B151,'Tabelas auxiliares'!$A$65:$C$102,2,FALSE),"")</f>
        <v>FOLHA DE PAGAMENTO - GERAL</v>
      </c>
      <c r="H151" s="33" t="str">
        <f>IFERROR(VLOOKUP($B151,'Tabelas auxiliares'!$A$65:$C$102,3,FALSE),"")</f>
        <v>FOLHA DE PAGAMENTO / CONTRIBUICAO PARA O PSS / SUBSTITUICOES / INSS PATRONAL / PASEP</v>
      </c>
      <c r="I151" t="s">
        <v>808</v>
      </c>
      <c r="J151" t="s">
        <v>1336</v>
      </c>
      <c r="K151" t="s">
        <v>1341</v>
      </c>
      <c r="L151" t="s">
        <v>1338</v>
      </c>
      <c r="M151" t="s">
        <v>153</v>
      </c>
      <c r="N151" t="s">
        <v>113</v>
      </c>
      <c r="O151" t="s">
        <v>155</v>
      </c>
      <c r="P151" t="s">
        <v>1236</v>
      </c>
      <c r="Q151" t="s">
        <v>156</v>
      </c>
      <c r="R151" t="s">
        <v>153</v>
      </c>
      <c r="S151" t="s">
        <v>1237</v>
      </c>
      <c r="T151" t="s">
        <v>1222</v>
      </c>
      <c r="U151" t="s">
        <v>123</v>
      </c>
      <c r="V151" t="s">
        <v>1245</v>
      </c>
      <c r="W151" t="s">
        <v>1246</v>
      </c>
      <c r="X151" s="33" t="str">
        <f t="shared" si="4"/>
        <v>3</v>
      </c>
      <c r="Y151" s="33" t="str">
        <f>IF(T151="","",IF(AND(T151&lt;&gt;'Tabelas auxiliares'!$B$239,T151&lt;&gt;'Tabelas auxiliares'!$B$240,T151&lt;&gt;'Tabelas auxiliares'!$C$239,T151&lt;&gt;'Tabelas auxiliares'!$C$240,T151&lt;&gt;'Tabelas auxiliares'!$D$239),"FOLHA DE PESSOAL",IF(X151='Tabelas auxiliares'!$A$240,"CUSTEIO",IF(X151='Tabelas auxiliares'!$A$239,"INVESTIMENTO","ERRO - VERIFICAR"))))</f>
        <v>FOLHA DE PESSOAL</v>
      </c>
      <c r="Z151" s="46">
        <f t="shared" si="5"/>
        <v>83358.070000000007</v>
      </c>
      <c r="AB151" s="26">
        <v>83358.070000000007</v>
      </c>
      <c r="AD151" s="54"/>
      <c r="AE151" s="54"/>
      <c r="AF151" s="54"/>
      <c r="AG151" s="54"/>
      <c r="AH151" s="54"/>
      <c r="AI151" s="54"/>
      <c r="AJ151" s="54"/>
      <c r="AK151" s="54"/>
      <c r="AL151" s="54"/>
      <c r="AM151" s="54"/>
      <c r="AN151" s="54"/>
      <c r="AO151" s="54"/>
    </row>
    <row r="152" spans="1:41" x14ac:dyDescent="0.25">
      <c r="A152" t="s">
        <v>459</v>
      </c>
      <c r="B152" t="s">
        <v>275</v>
      </c>
      <c r="C152" t="s">
        <v>460</v>
      </c>
      <c r="D152" t="s">
        <v>83</v>
      </c>
      <c r="E152" t="s">
        <v>105</v>
      </c>
      <c r="F152" s="33" t="str">
        <f>IFERROR(VLOOKUP(D152,'Tabelas auxiliares'!$A$3:$B$61,2,FALSE),"")</f>
        <v>SUGEPE-FOLHA - PASEP + AUX. MORADIA</v>
      </c>
      <c r="G152" s="33" t="str">
        <f>IFERROR(VLOOKUP($B152,'Tabelas auxiliares'!$A$65:$C$102,2,FALSE),"")</f>
        <v>FOLHA DE PAGAMENTO - GERAL</v>
      </c>
      <c r="H152" s="33" t="str">
        <f>IFERROR(VLOOKUP($B152,'Tabelas auxiliares'!$A$65:$C$102,3,FALSE),"")</f>
        <v>FOLHA DE PAGAMENTO / CONTRIBUICAO PARA O PSS / SUBSTITUICOES / INSS PATRONAL / PASEP</v>
      </c>
      <c r="I152" t="s">
        <v>808</v>
      </c>
      <c r="J152" t="s">
        <v>1336</v>
      </c>
      <c r="K152" t="s">
        <v>1342</v>
      </c>
      <c r="L152" t="s">
        <v>1338</v>
      </c>
      <c r="M152" t="s">
        <v>153</v>
      </c>
      <c r="N152" t="s">
        <v>115</v>
      </c>
      <c r="O152" t="s">
        <v>155</v>
      </c>
      <c r="P152" t="s">
        <v>1221</v>
      </c>
      <c r="Q152" t="s">
        <v>156</v>
      </c>
      <c r="R152" t="s">
        <v>153</v>
      </c>
      <c r="S152" t="s">
        <v>107</v>
      </c>
      <c r="T152" t="s">
        <v>1222</v>
      </c>
      <c r="U152" t="s">
        <v>124</v>
      </c>
      <c r="V152" t="s">
        <v>1248</v>
      </c>
      <c r="W152" t="s">
        <v>1249</v>
      </c>
      <c r="X152" s="33" t="str">
        <f t="shared" si="4"/>
        <v>3</v>
      </c>
      <c r="Y152" s="33" t="str">
        <f>IF(T152="","",IF(AND(T152&lt;&gt;'Tabelas auxiliares'!$B$239,T152&lt;&gt;'Tabelas auxiliares'!$B$240,T152&lt;&gt;'Tabelas auxiliares'!$C$239,T152&lt;&gt;'Tabelas auxiliares'!$C$240,T152&lt;&gt;'Tabelas auxiliares'!$D$239),"FOLHA DE PESSOAL",IF(X152='Tabelas auxiliares'!$A$240,"CUSTEIO",IF(X152='Tabelas auxiliares'!$A$239,"INVESTIMENTO","ERRO - VERIFICAR"))))</f>
        <v>FOLHA DE PESSOAL</v>
      </c>
      <c r="Z152" s="46">
        <f t="shared" si="5"/>
        <v>782039.71</v>
      </c>
      <c r="AA152" s="26">
        <v>1462.01</v>
      </c>
      <c r="AB152" s="26">
        <v>780577.7</v>
      </c>
      <c r="AD152" s="54"/>
      <c r="AE152" s="54"/>
      <c r="AF152" s="54"/>
      <c r="AG152" s="54"/>
      <c r="AH152" s="54"/>
      <c r="AI152" s="54"/>
      <c r="AJ152" s="54"/>
      <c r="AK152" s="54"/>
      <c r="AL152" s="54"/>
      <c r="AM152" s="54"/>
      <c r="AN152" s="54"/>
      <c r="AO152" s="54"/>
    </row>
    <row r="153" spans="1:41" x14ac:dyDescent="0.25">
      <c r="A153" t="s">
        <v>459</v>
      </c>
      <c r="B153" t="s">
        <v>275</v>
      </c>
      <c r="C153" t="s">
        <v>460</v>
      </c>
      <c r="D153" t="s">
        <v>83</v>
      </c>
      <c r="E153" t="s">
        <v>105</v>
      </c>
      <c r="F153" s="33" t="str">
        <f>IFERROR(VLOOKUP(D153,'Tabelas auxiliares'!$A$3:$B$61,2,FALSE),"")</f>
        <v>SUGEPE-FOLHA - PASEP + AUX. MORADIA</v>
      </c>
      <c r="G153" s="33" t="str">
        <f>IFERROR(VLOOKUP($B153,'Tabelas auxiliares'!$A$65:$C$102,2,FALSE),"")</f>
        <v>FOLHA DE PAGAMENTO - GERAL</v>
      </c>
      <c r="H153" s="33" t="str">
        <f>IFERROR(VLOOKUP($B153,'Tabelas auxiliares'!$A$65:$C$102,3,FALSE),"")</f>
        <v>FOLHA DE PAGAMENTO / CONTRIBUICAO PARA O PSS / SUBSTITUICOES / INSS PATRONAL / PASEP</v>
      </c>
      <c r="I153" t="s">
        <v>808</v>
      </c>
      <c r="J153" t="s">
        <v>1336</v>
      </c>
      <c r="K153" t="s">
        <v>1342</v>
      </c>
      <c r="L153" t="s">
        <v>1338</v>
      </c>
      <c r="M153" t="s">
        <v>153</v>
      </c>
      <c r="N153" t="s">
        <v>115</v>
      </c>
      <c r="O153" t="s">
        <v>155</v>
      </c>
      <c r="P153" t="s">
        <v>1221</v>
      </c>
      <c r="Q153" t="s">
        <v>156</v>
      </c>
      <c r="R153" t="s">
        <v>153</v>
      </c>
      <c r="S153" t="s">
        <v>107</v>
      </c>
      <c r="T153" t="s">
        <v>1222</v>
      </c>
      <c r="U153" t="s">
        <v>124</v>
      </c>
      <c r="V153" t="s">
        <v>1313</v>
      </c>
      <c r="W153" t="s">
        <v>1314</v>
      </c>
      <c r="X153" s="33" t="str">
        <f t="shared" si="4"/>
        <v>3</v>
      </c>
      <c r="Y153" s="33" t="str">
        <f>IF(T153="","",IF(AND(T153&lt;&gt;'Tabelas auxiliares'!$B$239,T153&lt;&gt;'Tabelas auxiliares'!$B$240,T153&lt;&gt;'Tabelas auxiliares'!$C$239,T153&lt;&gt;'Tabelas auxiliares'!$C$240,T153&lt;&gt;'Tabelas auxiliares'!$D$239),"FOLHA DE PESSOAL",IF(X153='Tabelas auxiliares'!$A$240,"CUSTEIO",IF(X153='Tabelas auxiliares'!$A$239,"INVESTIMENTO","ERRO - VERIFICAR"))))</f>
        <v>FOLHA DE PESSOAL</v>
      </c>
      <c r="Z153" s="46">
        <f t="shared" si="5"/>
        <v>4177.18</v>
      </c>
      <c r="AB153" s="26">
        <v>4177.18</v>
      </c>
      <c r="AD153" s="54"/>
      <c r="AE153" s="54"/>
      <c r="AF153" s="54"/>
      <c r="AG153" s="54"/>
      <c r="AH153" s="54"/>
      <c r="AI153" s="54"/>
      <c r="AJ153" s="54"/>
      <c r="AK153" s="54"/>
      <c r="AL153" s="54"/>
      <c r="AM153" s="54"/>
      <c r="AN153" s="54"/>
      <c r="AO153" s="54"/>
    </row>
    <row r="154" spans="1:41" x14ac:dyDescent="0.25">
      <c r="A154" t="s">
        <v>459</v>
      </c>
      <c r="B154" t="s">
        <v>275</v>
      </c>
      <c r="C154" t="s">
        <v>460</v>
      </c>
      <c r="D154" t="s">
        <v>83</v>
      </c>
      <c r="E154" t="s">
        <v>105</v>
      </c>
      <c r="F154" s="33" t="str">
        <f>IFERROR(VLOOKUP(D154,'Tabelas auxiliares'!$A$3:$B$61,2,FALSE),"")</f>
        <v>SUGEPE-FOLHA - PASEP + AUX. MORADIA</v>
      </c>
      <c r="G154" s="33" t="str">
        <f>IFERROR(VLOOKUP($B154,'Tabelas auxiliares'!$A$65:$C$102,2,FALSE),"")</f>
        <v>FOLHA DE PAGAMENTO - GERAL</v>
      </c>
      <c r="H154" s="33" t="str">
        <f>IFERROR(VLOOKUP($B154,'Tabelas auxiliares'!$A$65:$C$102,3,FALSE),"")</f>
        <v>FOLHA DE PAGAMENTO / CONTRIBUICAO PARA O PSS / SUBSTITUICOES / INSS PATRONAL / PASEP</v>
      </c>
      <c r="I154" t="s">
        <v>808</v>
      </c>
      <c r="J154" t="s">
        <v>1336</v>
      </c>
      <c r="K154" t="s">
        <v>1342</v>
      </c>
      <c r="L154" t="s">
        <v>1338</v>
      </c>
      <c r="M154" t="s">
        <v>153</v>
      </c>
      <c r="N154" t="s">
        <v>115</v>
      </c>
      <c r="O154" t="s">
        <v>155</v>
      </c>
      <c r="P154" t="s">
        <v>1221</v>
      </c>
      <c r="Q154" t="s">
        <v>156</v>
      </c>
      <c r="R154" t="s">
        <v>153</v>
      </c>
      <c r="S154" t="s">
        <v>107</v>
      </c>
      <c r="T154" t="s">
        <v>1222</v>
      </c>
      <c r="U154" t="s">
        <v>124</v>
      </c>
      <c r="V154" t="s">
        <v>1315</v>
      </c>
      <c r="W154" t="s">
        <v>1316</v>
      </c>
      <c r="X154" s="33" t="str">
        <f t="shared" si="4"/>
        <v>3</v>
      </c>
      <c r="Y154" s="33" t="str">
        <f>IF(T154="","",IF(AND(T154&lt;&gt;'Tabelas auxiliares'!$B$239,T154&lt;&gt;'Tabelas auxiliares'!$B$240,T154&lt;&gt;'Tabelas auxiliares'!$C$239,T154&lt;&gt;'Tabelas auxiliares'!$C$240,T154&lt;&gt;'Tabelas auxiliares'!$D$239),"FOLHA DE PESSOAL",IF(X154='Tabelas auxiliares'!$A$240,"CUSTEIO",IF(X154='Tabelas auxiliares'!$A$239,"INVESTIMENTO","ERRO - VERIFICAR"))))</f>
        <v>FOLHA DE PESSOAL</v>
      </c>
      <c r="Z154" s="46">
        <f t="shared" si="5"/>
        <v>759.49</v>
      </c>
      <c r="AB154" s="26">
        <v>759.49</v>
      </c>
      <c r="AD154" s="54"/>
      <c r="AE154" s="54"/>
      <c r="AF154" s="54"/>
      <c r="AG154" s="54"/>
      <c r="AH154" s="54"/>
      <c r="AI154" s="54"/>
      <c r="AJ154" s="54"/>
      <c r="AK154" s="54"/>
      <c r="AL154" s="54"/>
      <c r="AM154" s="54"/>
      <c r="AN154" s="54"/>
      <c r="AO154" s="54"/>
    </row>
    <row r="155" spans="1:41" x14ac:dyDescent="0.25">
      <c r="A155" t="s">
        <v>459</v>
      </c>
      <c r="B155" t="s">
        <v>275</v>
      </c>
      <c r="C155" t="s">
        <v>460</v>
      </c>
      <c r="D155" t="s">
        <v>83</v>
      </c>
      <c r="E155" t="s">
        <v>105</v>
      </c>
      <c r="F155" s="33" t="str">
        <f>IFERROR(VLOOKUP(D155,'Tabelas auxiliares'!$A$3:$B$61,2,FALSE),"")</f>
        <v>SUGEPE-FOLHA - PASEP + AUX. MORADIA</v>
      </c>
      <c r="G155" s="33" t="str">
        <f>IFERROR(VLOOKUP($B155,'Tabelas auxiliares'!$A$65:$C$102,2,FALSE),"")</f>
        <v>FOLHA DE PAGAMENTO - GERAL</v>
      </c>
      <c r="H155" s="33" t="str">
        <f>IFERROR(VLOOKUP($B155,'Tabelas auxiliares'!$A$65:$C$102,3,FALSE),"")</f>
        <v>FOLHA DE PAGAMENTO / CONTRIBUICAO PARA O PSS / SUBSTITUICOES / INSS PATRONAL / PASEP</v>
      </c>
      <c r="I155" t="s">
        <v>808</v>
      </c>
      <c r="J155" t="s">
        <v>1336</v>
      </c>
      <c r="K155" t="s">
        <v>1342</v>
      </c>
      <c r="L155" t="s">
        <v>1338</v>
      </c>
      <c r="M155" t="s">
        <v>153</v>
      </c>
      <c r="N155" t="s">
        <v>115</v>
      </c>
      <c r="O155" t="s">
        <v>155</v>
      </c>
      <c r="P155" t="s">
        <v>1221</v>
      </c>
      <c r="Q155" t="s">
        <v>156</v>
      </c>
      <c r="R155" t="s">
        <v>153</v>
      </c>
      <c r="S155" t="s">
        <v>107</v>
      </c>
      <c r="T155" t="s">
        <v>1222</v>
      </c>
      <c r="U155" t="s">
        <v>124</v>
      </c>
      <c r="V155" t="s">
        <v>1317</v>
      </c>
      <c r="W155" t="s">
        <v>1318</v>
      </c>
      <c r="X155" s="33" t="str">
        <f t="shared" si="4"/>
        <v>3</v>
      </c>
      <c r="Y155" s="33" t="str">
        <f>IF(T155="","",IF(AND(T155&lt;&gt;'Tabelas auxiliares'!$B$239,T155&lt;&gt;'Tabelas auxiliares'!$B$240,T155&lt;&gt;'Tabelas auxiliares'!$C$239,T155&lt;&gt;'Tabelas auxiliares'!$C$240,T155&lt;&gt;'Tabelas auxiliares'!$D$239),"FOLHA DE PESSOAL",IF(X155='Tabelas auxiliares'!$A$240,"CUSTEIO",IF(X155='Tabelas auxiliares'!$A$239,"INVESTIMENTO","ERRO - VERIFICAR"))))</f>
        <v>FOLHA DE PESSOAL</v>
      </c>
      <c r="Z155" s="46">
        <f t="shared" si="5"/>
        <v>1392.39</v>
      </c>
      <c r="AB155" s="26">
        <v>1392.39</v>
      </c>
      <c r="AD155" s="54"/>
      <c r="AE155" s="54"/>
      <c r="AF155" s="54"/>
      <c r="AG155" s="54"/>
      <c r="AH155" s="54"/>
      <c r="AI155" s="54"/>
      <c r="AJ155" s="54"/>
      <c r="AK155" s="54"/>
      <c r="AL155" s="54"/>
      <c r="AM155" s="54"/>
      <c r="AN155" s="54"/>
      <c r="AO155" s="54"/>
    </row>
    <row r="156" spans="1:41" x14ac:dyDescent="0.25">
      <c r="A156" t="s">
        <v>459</v>
      </c>
      <c r="B156" t="s">
        <v>275</v>
      </c>
      <c r="C156" t="s">
        <v>460</v>
      </c>
      <c r="D156" t="s">
        <v>83</v>
      </c>
      <c r="E156" t="s">
        <v>105</v>
      </c>
      <c r="F156" s="33" t="str">
        <f>IFERROR(VLOOKUP(D156,'Tabelas auxiliares'!$A$3:$B$61,2,FALSE),"")</f>
        <v>SUGEPE-FOLHA - PASEP + AUX. MORADIA</v>
      </c>
      <c r="G156" s="33" t="str">
        <f>IFERROR(VLOOKUP($B156,'Tabelas auxiliares'!$A$65:$C$102,2,FALSE),"")</f>
        <v>FOLHA DE PAGAMENTO - GERAL</v>
      </c>
      <c r="H156" s="33" t="str">
        <f>IFERROR(VLOOKUP($B156,'Tabelas auxiliares'!$A$65:$C$102,3,FALSE),"")</f>
        <v>FOLHA DE PAGAMENTO / CONTRIBUICAO PARA O PSS / SUBSTITUICOES / INSS PATRONAL / PASEP</v>
      </c>
      <c r="I156" t="s">
        <v>808</v>
      </c>
      <c r="J156" t="s">
        <v>1336</v>
      </c>
      <c r="K156" t="s">
        <v>1342</v>
      </c>
      <c r="L156" t="s">
        <v>1338</v>
      </c>
      <c r="M156" t="s">
        <v>153</v>
      </c>
      <c r="N156" t="s">
        <v>115</v>
      </c>
      <c r="O156" t="s">
        <v>155</v>
      </c>
      <c r="P156" t="s">
        <v>1221</v>
      </c>
      <c r="Q156" t="s">
        <v>156</v>
      </c>
      <c r="R156" t="s">
        <v>153</v>
      </c>
      <c r="S156" t="s">
        <v>107</v>
      </c>
      <c r="T156" t="s">
        <v>1222</v>
      </c>
      <c r="U156" t="s">
        <v>124</v>
      </c>
      <c r="V156" t="s">
        <v>1343</v>
      </c>
      <c r="W156" t="s">
        <v>1344</v>
      </c>
      <c r="X156" s="33" t="str">
        <f t="shared" si="4"/>
        <v>3</v>
      </c>
      <c r="Y156" s="33" t="str">
        <f>IF(T156="","",IF(AND(T156&lt;&gt;'Tabelas auxiliares'!$B$239,T156&lt;&gt;'Tabelas auxiliares'!$B$240,T156&lt;&gt;'Tabelas auxiliares'!$C$239,T156&lt;&gt;'Tabelas auxiliares'!$C$240,T156&lt;&gt;'Tabelas auxiliares'!$D$239),"FOLHA DE PESSOAL",IF(X156='Tabelas auxiliares'!$A$240,"CUSTEIO",IF(X156='Tabelas auxiliares'!$A$239,"INVESTIMENTO","ERRO - VERIFICAR"))))</f>
        <v>FOLHA DE PESSOAL</v>
      </c>
      <c r="Z156" s="46">
        <f t="shared" si="5"/>
        <v>1594.92</v>
      </c>
      <c r="AB156" s="26">
        <v>1594.92</v>
      </c>
      <c r="AD156" s="54"/>
      <c r="AE156" s="54"/>
      <c r="AF156" s="54"/>
      <c r="AG156" s="54"/>
      <c r="AH156" s="54"/>
      <c r="AI156" s="54"/>
      <c r="AJ156" s="54"/>
      <c r="AK156" s="54"/>
      <c r="AL156" s="54"/>
      <c r="AM156" s="54"/>
      <c r="AN156" s="54"/>
      <c r="AO156" s="54"/>
    </row>
    <row r="157" spans="1:41" x14ac:dyDescent="0.25">
      <c r="A157" t="s">
        <v>459</v>
      </c>
      <c r="B157" t="s">
        <v>275</v>
      </c>
      <c r="C157" t="s">
        <v>460</v>
      </c>
      <c r="D157" t="s">
        <v>83</v>
      </c>
      <c r="E157" t="s">
        <v>105</v>
      </c>
      <c r="F157" s="33" t="str">
        <f>IFERROR(VLOOKUP(D157,'Tabelas auxiliares'!$A$3:$B$61,2,FALSE),"")</f>
        <v>SUGEPE-FOLHA - PASEP + AUX. MORADIA</v>
      </c>
      <c r="G157" s="33" t="str">
        <f>IFERROR(VLOOKUP($B157,'Tabelas auxiliares'!$A$65:$C$102,2,FALSE),"")</f>
        <v>FOLHA DE PAGAMENTO - GERAL</v>
      </c>
      <c r="H157" s="33" t="str">
        <f>IFERROR(VLOOKUP($B157,'Tabelas auxiliares'!$A$65:$C$102,3,FALSE),"")</f>
        <v>FOLHA DE PAGAMENTO / CONTRIBUICAO PARA O PSS / SUBSTITUICOES / INSS PATRONAL / PASEP</v>
      </c>
      <c r="I157" t="s">
        <v>808</v>
      </c>
      <c r="J157" t="s">
        <v>1336</v>
      </c>
      <c r="K157" t="s">
        <v>1345</v>
      </c>
      <c r="L157" t="s">
        <v>1338</v>
      </c>
      <c r="M157" t="s">
        <v>153</v>
      </c>
      <c r="N157" t="s">
        <v>115</v>
      </c>
      <c r="O157" t="s">
        <v>155</v>
      </c>
      <c r="P157" t="s">
        <v>1221</v>
      </c>
      <c r="Q157" t="s">
        <v>156</v>
      </c>
      <c r="R157" t="s">
        <v>153</v>
      </c>
      <c r="S157" t="s">
        <v>107</v>
      </c>
      <c r="T157" t="s">
        <v>1222</v>
      </c>
      <c r="U157" t="s">
        <v>124</v>
      </c>
      <c r="V157" t="s">
        <v>1223</v>
      </c>
      <c r="W157" t="s">
        <v>1224</v>
      </c>
      <c r="X157" s="33" t="str">
        <f t="shared" si="4"/>
        <v>3</v>
      </c>
      <c r="Y157" s="33" t="str">
        <f>IF(T157="","",IF(AND(T157&lt;&gt;'Tabelas auxiliares'!$B$239,T157&lt;&gt;'Tabelas auxiliares'!$B$240,T157&lt;&gt;'Tabelas auxiliares'!$C$239,T157&lt;&gt;'Tabelas auxiliares'!$C$240,T157&lt;&gt;'Tabelas auxiliares'!$D$239),"FOLHA DE PESSOAL",IF(X157='Tabelas auxiliares'!$A$240,"CUSTEIO",IF(X157='Tabelas auxiliares'!$A$239,"INVESTIMENTO","ERRO - VERIFICAR"))))</f>
        <v>FOLHA DE PESSOAL</v>
      </c>
      <c r="Z157" s="46">
        <f t="shared" si="5"/>
        <v>9250823.3599999994</v>
      </c>
      <c r="AA157" s="26">
        <v>11279.6</v>
      </c>
      <c r="AB157" s="26">
        <v>7268225.7400000002</v>
      </c>
      <c r="AC157" s="26">
        <v>1971318.02</v>
      </c>
      <c r="AD157" s="54"/>
      <c r="AE157" s="54"/>
      <c r="AF157" s="54"/>
      <c r="AG157" s="54"/>
      <c r="AH157" s="54"/>
      <c r="AI157" s="54"/>
      <c r="AJ157" s="54"/>
      <c r="AK157" s="54"/>
      <c r="AL157" s="54"/>
      <c r="AM157" s="54"/>
      <c r="AN157" s="54"/>
      <c r="AO157" s="54"/>
    </row>
    <row r="158" spans="1:41" x14ac:dyDescent="0.25">
      <c r="A158" t="s">
        <v>459</v>
      </c>
      <c r="B158" t="s">
        <v>275</v>
      </c>
      <c r="C158" t="s">
        <v>460</v>
      </c>
      <c r="D158" t="s">
        <v>83</v>
      </c>
      <c r="E158" t="s">
        <v>105</v>
      </c>
      <c r="F158" s="33" t="str">
        <f>IFERROR(VLOOKUP(D158,'Tabelas auxiliares'!$A$3:$B$61,2,FALSE),"")</f>
        <v>SUGEPE-FOLHA - PASEP + AUX. MORADIA</v>
      </c>
      <c r="G158" s="33" t="str">
        <f>IFERROR(VLOOKUP($B158,'Tabelas auxiliares'!$A$65:$C$102,2,FALSE),"")</f>
        <v>FOLHA DE PAGAMENTO - GERAL</v>
      </c>
      <c r="H158" s="33" t="str">
        <f>IFERROR(VLOOKUP($B158,'Tabelas auxiliares'!$A$65:$C$102,3,FALSE),"")</f>
        <v>FOLHA DE PAGAMENTO / CONTRIBUICAO PARA O PSS / SUBSTITUICOES / INSS PATRONAL / PASEP</v>
      </c>
      <c r="I158" t="s">
        <v>808</v>
      </c>
      <c r="J158" t="s">
        <v>1336</v>
      </c>
      <c r="K158" t="s">
        <v>1345</v>
      </c>
      <c r="L158" t="s">
        <v>1338</v>
      </c>
      <c r="M158" t="s">
        <v>153</v>
      </c>
      <c r="N158" t="s">
        <v>115</v>
      </c>
      <c r="O158" t="s">
        <v>155</v>
      </c>
      <c r="P158" t="s">
        <v>1221</v>
      </c>
      <c r="Q158" t="s">
        <v>156</v>
      </c>
      <c r="R158" t="s">
        <v>153</v>
      </c>
      <c r="S158" t="s">
        <v>107</v>
      </c>
      <c r="T158" t="s">
        <v>1222</v>
      </c>
      <c r="U158" t="s">
        <v>124</v>
      </c>
      <c r="V158" t="s">
        <v>1251</v>
      </c>
      <c r="W158" t="s">
        <v>1252</v>
      </c>
      <c r="X158" s="33" t="str">
        <f t="shared" si="4"/>
        <v>3</v>
      </c>
      <c r="Y158" s="33" t="str">
        <f>IF(T158="","",IF(AND(T158&lt;&gt;'Tabelas auxiliares'!$B$239,T158&lt;&gt;'Tabelas auxiliares'!$B$240,T158&lt;&gt;'Tabelas auxiliares'!$C$239,T158&lt;&gt;'Tabelas auxiliares'!$C$240,T158&lt;&gt;'Tabelas auxiliares'!$D$239),"FOLHA DE PESSOAL",IF(X158='Tabelas auxiliares'!$A$240,"CUSTEIO",IF(X158='Tabelas auxiliares'!$A$239,"INVESTIMENTO","ERRO - VERIFICAR"))))</f>
        <v>FOLHA DE PESSOAL</v>
      </c>
      <c r="Z158" s="46">
        <f t="shared" si="5"/>
        <v>2999.24</v>
      </c>
      <c r="AB158" s="26">
        <v>2999.24</v>
      </c>
      <c r="AD158" s="54"/>
      <c r="AE158" s="54"/>
      <c r="AF158" s="54"/>
      <c r="AG158" s="54"/>
      <c r="AH158" s="54"/>
      <c r="AI158" s="54"/>
      <c r="AJ158" s="54"/>
      <c r="AK158" s="54"/>
      <c r="AL158" s="54"/>
      <c r="AM158" s="54"/>
      <c r="AN158" s="54"/>
      <c r="AO158" s="54"/>
    </row>
    <row r="159" spans="1:41" x14ac:dyDescent="0.25">
      <c r="A159" t="s">
        <v>459</v>
      </c>
      <c r="B159" t="s">
        <v>275</v>
      </c>
      <c r="C159" t="s">
        <v>460</v>
      </c>
      <c r="D159" t="s">
        <v>83</v>
      </c>
      <c r="E159" t="s">
        <v>105</v>
      </c>
      <c r="F159" s="33" t="str">
        <f>IFERROR(VLOOKUP(D159,'Tabelas auxiliares'!$A$3:$B$61,2,FALSE),"")</f>
        <v>SUGEPE-FOLHA - PASEP + AUX. MORADIA</v>
      </c>
      <c r="G159" s="33" t="str">
        <f>IFERROR(VLOOKUP($B159,'Tabelas auxiliares'!$A$65:$C$102,2,FALSE),"")</f>
        <v>FOLHA DE PAGAMENTO - GERAL</v>
      </c>
      <c r="H159" s="33" t="str">
        <f>IFERROR(VLOOKUP($B159,'Tabelas auxiliares'!$A$65:$C$102,3,FALSE),"")</f>
        <v>FOLHA DE PAGAMENTO / CONTRIBUICAO PARA O PSS / SUBSTITUICOES / INSS PATRONAL / PASEP</v>
      </c>
      <c r="I159" t="s">
        <v>808</v>
      </c>
      <c r="J159" t="s">
        <v>1336</v>
      </c>
      <c r="K159" t="s">
        <v>1345</v>
      </c>
      <c r="L159" t="s">
        <v>1338</v>
      </c>
      <c r="M159" t="s">
        <v>153</v>
      </c>
      <c r="N159" t="s">
        <v>115</v>
      </c>
      <c r="O159" t="s">
        <v>155</v>
      </c>
      <c r="P159" t="s">
        <v>1221</v>
      </c>
      <c r="Q159" t="s">
        <v>156</v>
      </c>
      <c r="R159" t="s">
        <v>153</v>
      </c>
      <c r="S159" t="s">
        <v>107</v>
      </c>
      <c r="T159" t="s">
        <v>1222</v>
      </c>
      <c r="U159" t="s">
        <v>124</v>
      </c>
      <c r="V159" t="s">
        <v>1253</v>
      </c>
      <c r="W159" t="s">
        <v>1254</v>
      </c>
      <c r="X159" s="33" t="str">
        <f t="shared" si="4"/>
        <v>3</v>
      </c>
      <c r="Y159" s="33" t="str">
        <f>IF(T159="","",IF(AND(T159&lt;&gt;'Tabelas auxiliares'!$B$239,T159&lt;&gt;'Tabelas auxiliares'!$B$240,T159&lt;&gt;'Tabelas auxiliares'!$C$239,T159&lt;&gt;'Tabelas auxiliares'!$C$240,T159&lt;&gt;'Tabelas auxiliares'!$D$239),"FOLHA DE PESSOAL",IF(X159='Tabelas auxiliares'!$A$240,"CUSTEIO",IF(X159='Tabelas auxiliares'!$A$239,"INVESTIMENTO","ERRO - VERIFICAR"))))</f>
        <v>FOLHA DE PESSOAL</v>
      </c>
      <c r="Z159" s="46">
        <f t="shared" si="5"/>
        <v>582.34</v>
      </c>
      <c r="AB159" s="26">
        <v>582.34</v>
      </c>
      <c r="AD159" s="54"/>
      <c r="AE159" s="54"/>
      <c r="AF159" s="54"/>
      <c r="AG159" s="54"/>
      <c r="AH159" s="54"/>
      <c r="AI159" s="54"/>
      <c r="AJ159" s="54"/>
      <c r="AK159" s="54"/>
      <c r="AL159" s="54"/>
      <c r="AM159" s="54"/>
      <c r="AN159" s="54"/>
      <c r="AO159" s="54"/>
    </row>
    <row r="160" spans="1:41" x14ac:dyDescent="0.25">
      <c r="A160" t="s">
        <v>459</v>
      </c>
      <c r="B160" t="s">
        <v>275</v>
      </c>
      <c r="C160" t="s">
        <v>460</v>
      </c>
      <c r="D160" t="s">
        <v>83</v>
      </c>
      <c r="E160" t="s">
        <v>105</v>
      </c>
      <c r="F160" s="33" t="str">
        <f>IFERROR(VLOOKUP(D160,'Tabelas auxiliares'!$A$3:$B$61,2,FALSE),"")</f>
        <v>SUGEPE-FOLHA - PASEP + AUX. MORADIA</v>
      </c>
      <c r="G160" s="33" t="str">
        <f>IFERROR(VLOOKUP($B160,'Tabelas auxiliares'!$A$65:$C$102,2,FALSE),"")</f>
        <v>FOLHA DE PAGAMENTO - GERAL</v>
      </c>
      <c r="H160" s="33" t="str">
        <f>IFERROR(VLOOKUP($B160,'Tabelas auxiliares'!$A$65:$C$102,3,FALSE),"")</f>
        <v>FOLHA DE PAGAMENTO / CONTRIBUICAO PARA O PSS / SUBSTITUICOES / INSS PATRONAL / PASEP</v>
      </c>
      <c r="I160" t="s">
        <v>808</v>
      </c>
      <c r="J160" t="s">
        <v>1336</v>
      </c>
      <c r="K160" t="s">
        <v>1345</v>
      </c>
      <c r="L160" t="s">
        <v>1338</v>
      </c>
      <c r="M160" t="s">
        <v>153</v>
      </c>
      <c r="N160" t="s">
        <v>115</v>
      </c>
      <c r="O160" t="s">
        <v>155</v>
      </c>
      <c r="P160" t="s">
        <v>1221</v>
      </c>
      <c r="Q160" t="s">
        <v>156</v>
      </c>
      <c r="R160" t="s">
        <v>153</v>
      </c>
      <c r="S160" t="s">
        <v>107</v>
      </c>
      <c r="T160" t="s">
        <v>1222</v>
      </c>
      <c r="U160" t="s">
        <v>124</v>
      </c>
      <c r="V160" t="s">
        <v>1255</v>
      </c>
      <c r="W160" t="s">
        <v>1256</v>
      </c>
      <c r="X160" s="33" t="str">
        <f t="shared" si="4"/>
        <v>3</v>
      </c>
      <c r="Y160" s="33" t="str">
        <f>IF(T160="","",IF(AND(T160&lt;&gt;'Tabelas auxiliares'!$B$239,T160&lt;&gt;'Tabelas auxiliares'!$B$240,T160&lt;&gt;'Tabelas auxiliares'!$C$239,T160&lt;&gt;'Tabelas auxiliares'!$C$240,T160&lt;&gt;'Tabelas auxiliares'!$D$239),"FOLHA DE PESSOAL",IF(X160='Tabelas auxiliares'!$A$240,"CUSTEIO",IF(X160='Tabelas auxiliares'!$A$239,"INVESTIMENTO","ERRO - VERIFICAR"))))</f>
        <v>FOLHA DE PESSOAL</v>
      </c>
      <c r="Z160" s="46">
        <f t="shared" si="5"/>
        <v>9483.19</v>
      </c>
      <c r="AB160" s="26">
        <v>9483.19</v>
      </c>
      <c r="AD160" s="54"/>
      <c r="AE160" s="54"/>
      <c r="AF160" s="54"/>
      <c r="AG160" s="54"/>
      <c r="AH160" s="54"/>
      <c r="AI160" s="54"/>
      <c r="AJ160" s="54"/>
      <c r="AK160" s="54"/>
      <c r="AL160" s="54"/>
      <c r="AM160" s="54"/>
      <c r="AN160" s="54"/>
      <c r="AO160" s="54"/>
    </row>
    <row r="161" spans="1:41" x14ac:dyDescent="0.25">
      <c r="A161" t="s">
        <v>459</v>
      </c>
      <c r="B161" t="s">
        <v>275</v>
      </c>
      <c r="C161" t="s">
        <v>460</v>
      </c>
      <c r="D161" t="s">
        <v>83</v>
      </c>
      <c r="E161" t="s">
        <v>105</v>
      </c>
      <c r="F161" s="33" t="str">
        <f>IFERROR(VLOOKUP(D161,'Tabelas auxiliares'!$A$3:$B$61,2,FALSE),"")</f>
        <v>SUGEPE-FOLHA - PASEP + AUX. MORADIA</v>
      </c>
      <c r="G161" s="33" t="str">
        <f>IFERROR(VLOOKUP($B161,'Tabelas auxiliares'!$A$65:$C$102,2,FALSE),"")</f>
        <v>FOLHA DE PAGAMENTO - GERAL</v>
      </c>
      <c r="H161" s="33" t="str">
        <f>IFERROR(VLOOKUP($B161,'Tabelas auxiliares'!$A$65:$C$102,3,FALSE),"")</f>
        <v>FOLHA DE PAGAMENTO / CONTRIBUICAO PARA O PSS / SUBSTITUICOES / INSS PATRONAL / PASEP</v>
      </c>
      <c r="I161" t="s">
        <v>808</v>
      </c>
      <c r="J161" t="s">
        <v>1336</v>
      </c>
      <c r="K161" t="s">
        <v>1345</v>
      </c>
      <c r="L161" t="s">
        <v>1338</v>
      </c>
      <c r="M161" t="s">
        <v>153</v>
      </c>
      <c r="N161" t="s">
        <v>115</v>
      </c>
      <c r="O161" t="s">
        <v>155</v>
      </c>
      <c r="P161" t="s">
        <v>1221</v>
      </c>
      <c r="Q161" t="s">
        <v>156</v>
      </c>
      <c r="R161" t="s">
        <v>153</v>
      </c>
      <c r="S161" t="s">
        <v>107</v>
      </c>
      <c r="T161" t="s">
        <v>1222</v>
      </c>
      <c r="U161" t="s">
        <v>124</v>
      </c>
      <c r="V161" t="s">
        <v>1257</v>
      </c>
      <c r="W161" t="s">
        <v>1258</v>
      </c>
      <c r="X161" s="33" t="str">
        <f t="shared" si="4"/>
        <v>3</v>
      </c>
      <c r="Y161" s="33" t="str">
        <f>IF(T161="","",IF(AND(T161&lt;&gt;'Tabelas auxiliares'!$B$239,T161&lt;&gt;'Tabelas auxiliares'!$B$240,T161&lt;&gt;'Tabelas auxiliares'!$C$239,T161&lt;&gt;'Tabelas auxiliares'!$C$240,T161&lt;&gt;'Tabelas auxiliares'!$D$239),"FOLHA DE PESSOAL",IF(X161='Tabelas auxiliares'!$A$240,"CUSTEIO",IF(X161='Tabelas auxiliares'!$A$239,"INVESTIMENTO","ERRO - VERIFICAR"))))</f>
        <v>FOLHA DE PESSOAL</v>
      </c>
      <c r="Z161" s="46">
        <f t="shared" si="5"/>
        <v>45648.480000000003</v>
      </c>
      <c r="AB161" s="26">
        <v>45648.480000000003</v>
      </c>
      <c r="AD161" s="54"/>
      <c r="AE161" s="54"/>
      <c r="AF161" s="54"/>
      <c r="AG161" s="54"/>
      <c r="AH161" s="54"/>
      <c r="AI161" s="54"/>
      <c r="AJ161" s="54"/>
      <c r="AK161" s="54"/>
      <c r="AL161" s="54"/>
      <c r="AM161" s="54"/>
      <c r="AN161" s="54"/>
      <c r="AO161" s="54"/>
    </row>
    <row r="162" spans="1:41" x14ac:dyDescent="0.25">
      <c r="A162" t="s">
        <v>459</v>
      </c>
      <c r="B162" t="s">
        <v>275</v>
      </c>
      <c r="C162" t="s">
        <v>460</v>
      </c>
      <c r="D162" t="s">
        <v>83</v>
      </c>
      <c r="E162" t="s">
        <v>105</v>
      </c>
      <c r="F162" s="33" t="str">
        <f>IFERROR(VLOOKUP(D162,'Tabelas auxiliares'!$A$3:$B$61,2,FALSE),"")</f>
        <v>SUGEPE-FOLHA - PASEP + AUX. MORADIA</v>
      </c>
      <c r="G162" s="33" t="str">
        <f>IFERROR(VLOOKUP($B162,'Tabelas auxiliares'!$A$65:$C$102,2,FALSE),"")</f>
        <v>FOLHA DE PAGAMENTO - GERAL</v>
      </c>
      <c r="H162" s="33" t="str">
        <f>IFERROR(VLOOKUP($B162,'Tabelas auxiliares'!$A$65:$C$102,3,FALSE),"")</f>
        <v>FOLHA DE PAGAMENTO / CONTRIBUICAO PARA O PSS / SUBSTITUICOES / INSS PATRONAL / PASEP</v>
      </c>
      <c r="I162" t="s">
        <v>808</v>
      </c>
      <c r="J162" t="s">
        <v>1336</v>
      </c>
      <c r="K162" t="s">
        <v>1345</v>
      </c>
      <c r="L162" t="s">
        <v>1338</v>
      </c>
      <c r="M162" t="s">
        <v>153</v>
      </c>
      <c r="N162" t="s">
        <v>115</v>
      </c>
      <c r="O162" t="s">
        <v>155</v>
      </c>
      <c r="P162" t="s">
        <v>1221</v>
      </c>
      <c r="Q162" t="s">
        <v>156</v>
      </c>
      <c r="R162" t="s">
        <v>153</v>
      </c>
      <c r="S162" t="s">
        <v>107</v>
      </c>
      <c r="T162" t="s">
        <v>1222</v>
      </c>
      <c r="U162" t="s">
        <v>124</v>
      </c>
      <c r="V162" t="s">
        <v>1259</v>
      </c>
      <c r="W162" t="s">
        <v>1260</v>
      </c>
      <c r="X162" s="33" t="str">
        <f t="shared" si="4"/>
        <v>3</v>
      </c>
      <c r="Y162" s="33" t="str">
        <f>IF(T162="","",IF(AND(T162&lt;&gt;'Tabelas auxiliares'!$B$239,T162&lt;&gt;'Tabelas auxiliares'!$B$240,T162&lt;&gt;'Tabelas auxiliares'!$C$239,T162&lt;&gt;'Tabelas auxiliares'!$C$240,T162&lt;&gt;'Tabelas auxiliares'!$D$239),"FOLHA DE PESSOAL",IF(X162='Tabelas auxiliares'!$A$240,"CUSTEIO",IF(X162='Tabelas auxiliares'!$A$239,"INVESTIMENTO","ERRO - VERIFICAR"))))</f>
        <v>FOLHA DE PESSOAL</v>
      </c>
      <c r="Z162" s="46">
        <f t="shared" si="5"/>
        <v>4781.6900000000005</v>
      </c>
      <c r="AA162" s="26">
        <v>22.26</v>
      </c>
      <c r="AB162" s="26">
        <v>4759.43</v>
      </c>
      <c r="AD162" s="54"/>
      <c r="AE162" s="54"/>
      <c r="AF162" s="54"/>
      <c r="AG162" s="54"/>
      <c r="AH162" s="54"/>
      <c r="AI162" s="54"/>
      <c r="AJ162" s="54"/>
      <c r="AK162" s="54"/>
      <c r="AL162" s="54"/>
      <c r="AM162" s="54"/>
      <c r="AN162" s="54"/>
      <c r="AO162" s="54"/>
    </row>
    <row r="163" spans="1:41" x14ac:dyDescent="0.25">
      <c r="A163" t="s">
        <v>459</v>
      </c>
      <c r="B163" t="s">
        <v>275</v>
      </c>
      <c r="C163" t="s">
        <v>460</v>
      </c>
      <c r="D163" t="s">
        <v>83</v>
      </c>
      <c r="E163" t="s">
        <v>105</v>
      </c>
      <c r="F163" s="33" t="str">
        <f>IFERROR(VLOOKUP(D163,'Tabelas auxiliares'!$A$3:$B$61,2,FALSE),"")</f>
        <v>SUGEPE-FOLHA - PASEP + AUX. MORADIA</v>
      </c>
      <c r="G163" s="33" t="str">
        <f>IFERROR(VLOOKUP($B163,'Tabelas auxiliares'!$A$65:$C$102,2,FALSE),"")</f>
        <v>FOLHA DE PAGAMENTO - GERAL</v>
      </c>
      <c r="H163" s="33" t="str">
        <f>IFERROR(VLOOKUP($B163,'Tabelas auxiliares'!$A$65:$C$102,3,FALSE),"")</f>
        <v>FOLHA DE PAGAMENTO / CONTRIBUICAO PARA O PSS / SUBSTITUICOES / INSS PATRONAL / PASEP</v>
      </c>
      <c r="I163" t="s">
        <v>808</v>
      </c>
      <c r="J163" t="s">
        <v>1336</v>
      </c>
      <c r="K163" t="s">
        <v>1345</v>
      </c>
      <c r="L163" t="s">
        <v>1338</v>
      </c>
      <c r="M163" t="s">
        <v>153</v>
      </c>
      <c r="N163" t="s">
        <v>115</v>
      </c>
      <c r="O163" t="s">
        <v>155</v>
      </c>
      <c r="P163" t="s">
        <v>1221</v>
      </c>
      <c r="Q163" t="s">
        <v>156</v>
      </c>
      <c r="R163" t="s">
        <v>153</v>
      </c>
      <c r="S163" t="s">
        <v>107</v>
      </c>
      <c r="T163" t="s">
        <v>1222</v>
      </c>
      <c r="U163" t="s">
        <v>124</v>
      </c>
      <c r="V163" t="s">
        <v>1261</v>
      </c>
      <c r="W163" t="s">
        <v>1262</v>
      </c>
      <c r="X163" s="33" t="str">
        <f t="shared" si="4"/>
        <v>3</v>
      </c>
      <c r="Y163" s="33" t="str">
        <f>IF(T163="","",IF(AND(T163&lt;&gt;'Tabelas auxiliares'!$B$239,T163&lt;&gt;'Tabelas auxiliares'!$B$240,T163&lt;&gt;'Tabelas auxiliares'!$C$239,T163&lt;&gt;'Tabelas auxiliares'!$C$240,T163&lt;&gt;'Tabelas auxiliares'!$D$239),"FOLHA DE PESSOAL",IF(X163='Tabelas auxiliares'!$A$240,"CUSTEIO",IF(X163='Tabelas auxiliares'!$A$239,"INVESTIMENTO","ERRO - VERIFICAR"))))</f>
        <v>FOLHA DE PESSOAL</v>
      </c>
      <c r="Z163" s="46">
        <f t="shared" si="5"/>
        <v>7903057.04</v>
      </c>
      <c r="AA163" s="26">
        <v>889.8</v>
      </c>
      <c r="AB163" s="26">
        <v>7902167.2400000002</v>
      </c>
      <c r="AD163" s="54"/>
      <c r="AE163" s="54"/>
      <c r="AF163" s="54"/>
      <c r="AG163" s="54"/>
      <c r="AH163" s="54"/>
      <c r="AI163" s="54"/>
      <c r="AJ163" s="54"/>
      <c r="AK163" s="54"/>
      <c r="AL163" s="54"/>
      <c r="AM163" s="54"/>
      <c r="AN163" s="54"/>
      <c r="AO163" s="54"/>
    </row>
    <row r="164" spans="1:41" x14ac:dyDescent="0.25">
      <c r="A164" t="s">
        <v>459</v>
      </c>
      <c r="B164" t="s">
        <v>275</v>
      </c>
      <c r="C164" t="s">
        <v>460</v>
      </c>
      <c r="D164" t="s">
        <v>83</v>
      </c>
      <c r="E164" t="s">
        <v>105</v>
      </c>
      <c r="F164" s="33" t="str">
        <f>IFERROR(VLOOKUP(D164,'Tabelas auxiliares'!$A$3:$B$61,2,FALSE),"")</f>
        <v>SUGEPE-FOLHA - PASEP + AUX. MORADIA</v>
      </c>
      <c r="G164" s="33" t="str">
        <f>IFERROR(VLOOKUP($B164,'Tabelas auxiliares'!$A$65:$C$102,2,FALSE),"")</f>
        <v>FOLHA DE PAGAMENTO - GERAL</v>
      </c>
      <c r="H164" s="33" t="str">
        <f>IFERROR(VLOOKUP($B164,'Tabelas auxiliares'!$A$65:$C$102,3,FALSE),"")</f>
        <v>FOLHA DE PAGAMENTO / CONTRIBUICAO PARA O PSS / SUBSTITUICOES / INSS PATRONAL / PASEP</v>
      </c>
      <c r="I164" t="s">
        <v>808</v>
      </c>
      <c r="J164" t="s">
        <v>1336</v>
      </c>
      <c r="K164" t="s">
        <v>1345</v>
      </c>
      <c r="L164" t="s">
        <v>1338</v>
      </c>
      <c r="M164" t="s">
        <v>153</v>
      </c>
      <c r="N164" t="s">
        <v>115</v>
      </c>
      <c r="O164" t="s">
        <v>155</v>
      </c>
      <c r="P164" t="s">
        <v>1221</v>
      </c>
      <c r="Q164" t="s">
        <v>156</v>
      </c>
      <c r="R164" t="s">
        <v>153</v>
      </c>
      <c r="S164" t="s">
        <v>107</v>
      </c>
      <c r="T164" t="s">
        <v>1222</v>
      </c>
      <c r="U164" t="s">
        <v>124</v>
      </c>
      <c r="V164" t="s">
        <v>1263</v>
      </c>
      <c r="W164" t="s">
        <v>1264</v>
      </c>
      <c r="X164" s="33" t="str">
        <f t="shared" si="4"/>
        <v>3</v>
      </c>
      <c r="Y164" s="33" t="str">
        <f>IF(T164="","",IF(AND(T164&lt;&gt;'Tabelas auxiliares'!$B$239,T164&lt;&gt;'Tabelas auxiliares'!$B$240,T164&lt;&gt;'Tabelas auxiliares'!$C$239,T164&lt;&gt;'Tabelas auxiliares'!$C$240,T164&lt;&gt;'Tabelas auxiliares'!$D$239),"FOLHA DE PESSOAL",IF(X164='Tabelas auxiliares'!$A$240,"CUSTEIO",IF(X164='Tabelas auxiliares'!$A$239,"INVESTIMENTO","ERRO - VERIFICAR"))))</f>
        <v>FOLHA DE PESSOAL</v>
      </c>
      <c r="Z164" s="46">
        <f t="shared" si="5"/>
        <v>120933.45</v>
      </c>
      <c r="AA164" s="26">
        <v>118.41</v>
      </c>
      <c r="AB164" s="26">
        <v>120815.03999999999</v>
      </c>
      <c r="AD164" s="54"/>
      <c r="AE164" s="54"/>
      <c r="AF164" s="54"/>
      <c r="AG164" s="54"/>
      <c r="AH164" s="54"/>
      <c r="AI164" s="54"/>
      <c r="AJ164" s="54"/>
      <c r="AK164" s="54"/>
      <c r="AL164" s="54"/>
      <c r="AM164" s="54"/>
      <c r="AN164" s="54"/>
      <c r="AO164" s="54"/>
    </row>
    <row r="165" spans="1:41" x14ac:dyDescent="0.25">
      <c r="A165" t="s">
        <v>459</v>
      </c>
      <c r="B165" t="s">
        <v>275</v>
      </c>
      <c r="C165" t="s">
        <v>460</v>
      </c>
      <c r="D165" t="s">
        <v>83</v>
      </c>
      <c r="E165" t="s">
        <v>105</v>
      </c>
      <c r="F165" s="33" t="str">
        <f>IFERROR(VLOOKUP(D165,'Tabelas auxiliares'!$A$3:$B$61,2,FALSE),"")</f>
        <v>SUGEPE-FOLHA - PASEP + AUX. MORADIA</v>
      </c>
      <c r="G165" s="33" t="str">
        <f>IFERROR(VLOOKUP($B165,'Tabelas auxiliares'!$A$65:$C$102,2,FALSE),"")</f>
        <v>FOLHA DE PAGAMENTO - GERAL</v>
      </c>
      <c r="H165" s="33" t="str">
        <f>IFERROR(VLOOKUP($B165,'Tabelas auxiliares'!$A$65:$C$102,3,FALSE),"")</f>
        <v>FOLHA DE PAGAMENTO / CONTRIBUICAO PARA O PSS / SUBSTITUICOES / INSS PATRONAL / PASEP</v>
      </c>
      <c r="I165" t="s">
        <v>808</v>
      </c>
      <c r="J165" t="s">
        <v>1336</v>
      </c>
      <c r="K165" t="s">
        <v>1345</v>
      </c>
      <c r="L165" t="s">
        <v>1338</v>
      </c>
      <c r="M165" t="s">
        <v>153</v>
      </c>
      <c r="N165" t="s">
        <v>115</v>
      </c>
      <c r="O165" t="s">
        <v>155</v>
      </c>
      <c r="P165" t="s">
        <v>1221</v>
      </c>
      <c r="Q165" t="s">
        <v>156</v>
      </c>
      <c r="R165" t="s">
        <v>153</v>
      </c>
      <c r="S165" t="s">
        <v>107</v>
      </c>
      <c r="T165" t="s">
        <v>1222</v>
      </c>
      <c r="U165" t="s">
        <v>124</v>
      </c>
      <c r="V165" t="s">
        <v>1265</v>
      </c>
      <c r="W165" t="s">
        <v>1266</v>
      </c>
      <c r="X165" s="33" t="str">
        <f t="shared" si="4"/>
        <v>3</v>
      </c>
      <c r="Y165" s="33" t="str">
        <f>IF(T165="","",IF(AND(T165&lt;&gt;'Tabelas auxiliares'!$B$239,T165&lt;&gt;'Tabelas auxiliares'!$B$240,T165&lt;&gt;'Tabelas auxiliares'!$C$239,T165&lt;&gt;'Tabelas auxiliares'!$C$240,T165&lt;&gt;'Tabelas auxiliares'!$D$239),"FOLHA DE PESSOAL",IF(X165='Tabelas auxiliares'!$A$240,"CUSTEIO",IF(X165='Tabelas auxiliares'!$A$239,"INVESTIMENTO","ERRO - VERIFICAR"))))</f>
        <v>FOLHA DE PESSOAL</v>
      </c>
      <c r="Z165" s="46">
        <f t="shared" si="5"/>
        <v>218511.96</v>
      </c>
      <c r="AB165" s="26">
        <v>218511.96</v>
      </c>
      <c r="AD165" s="54"/>
      <c r="AE165" s="54"/>
      <c r="AF165" s="54"/>
      <c r="AG165" s="54"/>
      <c r="AH165" s="54"/>
      <c r="AI165" s="54"/>
      <c r="AJ165" s="54"/>
      <c r="AK165" s="54"/>
      <c r="AL165" s="54"/>
      <c r="AM165" s="54"/>
      <c r="AN165" s="54"/>
      <c r="AO165" s="54"/>
    </row>
    <row r="166" spans="1:41" x14ac:dyDescent="0.25">
      <c r="A166" t="s">
        <v>459</v>
      </c>
      <c r="B166" t="s">
        <v>275</v>
      </c>
      <c r="C166" t="s">
        <v>460</v>
      </c>
      <c r="D166" t="s">
        <v>83</v>
      </c>
      <c r="E166" t="s">
        <v>105</v>
      </c>
      <c r="F166" s="33" t="str">
        <f>IFERROR(VLOOKUP(D166,'Tabelas auxiliares'!$A$3:$B$61,2,FALSE),"")</f>
        <v>SUGEPE-FOLHA - PASEP + AUX. MORADIA</v>
      </c>
      <c r="G166" s="33" t="str">
        <f>IFERROR(VLOOKUP($B166,'Tabelas auxiliares'!$A$65:$C$102,2,FALSE),"")</f>
        <v>FOLHA DE PAGAMENTO - GERAL</v>
      </c>
      <c r="H166" s="33" t="str">
        <f>IFERROR(VLOOKUP($B166,'Tabelas auxiliares'!$A$65:$C$102,3,FALSE),"")</f>
        <v>FOLHA DE PAGAMENTO / CONTRIBUICAO PARA O PSS / SUBSTITUICOES / INSS PATRONAL / PASEP</v>
      </c>
      <c r="I166" t="s">
        <v>808</v>
      </c>
      <c r="J166" t="s">
        <v>1336</v>
      </c>
      <c r="K166" t="s">
        <v>1345</v>
      </c>
      <c r="L166" t="s">
        <v>1338</v>
      </c>
      <c r="M166" t="s">
        <v>153</v>
      </c>
      <c r="N166" t="s">
        <v>115</v>
      </c>
      <c r="O166" t="s">
        <v>155</v>
      </c>
      <c r="P166" t="s">
        <v>1221</v>
      </c>
      <c r="Q166" t="s">
        <v>156</v>
      </c>
      <c r="R166" t="s">
        <v>153</v>
      </c>
      <c r="S166" t="s">
        <v>107</v>
      </c>
      <c r="T166" t="s">
        <v>1222</v>
      </c>
      <c r="U166" t="s">
        <v>124</v>
      </c>
      <c r="V166" t="s">
        <v>1267</v>
      </c>
      <c r="W166" t="s">
        <v>1268</v>
      </c>
      <c r="X166" s="33" t="str">
        <f t="shared" si="4"/>
        <v>3</v>
      </c>
      <c r="Y166" s="33" t="str">
        <f>IF(T166="","",IF(AND(T166&lt;&gt;'Tabelas auxiliares'!$B$239,T166&lt;&gt;'Tabelas auxiliares'!$B$240,T166&lt;&gt;'Tabelas auxiliares'!$C$239,T166&lt;&gt;'Tabelas auxiliares'!$C$240,T166&lt;&gt;'Tabelas auxiliares'!$D$239),"FOLHA DE PESSOAL",IF(X166='Tabelas auxiliares'!$A$240,"CUSTEIO",IF(X166='Tabelas auxiliares'!$A$239,"INVESTIMENTO","ERRO - VERIFICAR"))))</f>
        <v>FOLHA DE PESSOAL</v>
      </c>
      <c r="Z166" s="46">
        <f t="shared" si="5"/>
        <v>4583.0200000000004</v>
      </c>
      <c r="AB166" s="26">
        <v>4583.0200000000004</v>
      </c>
      <c r="AD166" s="54"/>
      <c r="AE166" s="54"/>
      <c r="AF166" s="54"/>
      <c r="AG166" s="54"/>
      <c r="AH166" s="54"/>
      <c r="AI166" s="54"/>
      <c r="AJ166" s="54"/>
      <c r="AK166" s="54"/>
      <c r="AL166" s="54"/>
      <c r="AM166" s="54"/>
      <c r="AN166" s="54"/>
      <c r="AO166" s="54"/>
    </row>
    <row r="167" spans="1:41" x14ac:dyDescent="0.25">
      <c r="A167" t="s">
        <v>459</v>
      </c>
      <c r="B167" t="s">
        <v>275</v>
      </c>
      <c r="C167" t="s">
        <v>460</v>
      </c>
      <c r="D167" t="s">
        <v>83</v>
      </c>
      <c r="E167" t="s">
        <v>105</v>
      </c>
      <c r="F167" s="33" t="str">
        <f>IFERROR(VLOOKUP(D167,'Tabelas auxiliares'!$A$3:$B$61,2,FALSE),"")</f>
        <v>SUGEPE-FOLHA - PASEP + AUX. MORADIA</v>
      </c>
      <c r="G167" s="33" t="str">
        <f>IFERROR(VLOOKUP($B167,'Tabelas auxiliares'!$A$65:$C$102,2,FALSE),"")</f>
        <v>FOLHA DE PAGAMENTO - GERAL</v>
      </c>
      <c r="H167" s="33" t="str">
        <f>IFERROR(VLOOKUP($B167,'Tabelas auxiliares'!$A$65:$C$102,3,FALSE),"")</f>
        <v>FOLHA DE PAGAMENTO / CONTRIBUICAO PARA O PSS / SUBSTITUICOES / INSS PATRONAL / PASEP</v>
      </c>
      <c r="I167" t="s">
        <v>808</v>
      </c>
      <c r="J167" t="s">
        <v>1336</v>
      </c>
      <c r="K167" t="s">
        <v>1345</v>
      </c>
      <c r="L167" t="s">
        <v>1338</v>
      </c>
      <c r="M167" t="s">
        <v>153</v>
      </c>
      <c r="N167" t="s">
        <v>115</v>
      </c>
      <c r="O167" t="s">
        <v>155</v>
      </c>
      <c r="P167" t="s">
        <v>1221</v>
      </c>
      <c r="Q167" t="s">
        <v>156</v>
      </c>
      <c r="R167" t="s">
        <v>153</v>
      </c>
      <c r="S167" t="s">
        <v>107</v>
      </c>
      <c r="T167" t="s">
        <v>1222</v>
      </c>
      <c r="U167" t="s">
        <v>124</v>
      </c>
      <c r="V167" t="s">
        <v>1269</v>
      </c>
      <c r="W167" t="s">
        <v>1270</v>
      </c>
      <c r="X167" s="33" t="str">
        <f t="shared" si="4"/>
        <v>3</v>
      </c>
      <c r="Y167" s="33" t="str">
        <f>IF(T167="","",IF(AND(T167&lt;&gt;'Tabelas auxiliares'!$B$239,T167&lt;&gt;'Tabelas auxiliares'!$B$240,T167&lt;&gt;'Tabelas auxiliares'!$C$239,T167&lt;&gt;'Tabelas auxiliares'!$C$240,T167&lt;&gt;'Tabelas auxiliares'!$D$239),"FOLHA DE PESSOAL",IF(X167='Tabelas auxiliares'!$A$240,"CUSTEIO",IF(X167='Tabelas auxiliares'!$A$239,"INVESTIMENTO","ERRO - VERIFICAR"))))</f>
        <v>FOLHA DE PESSOAL</v>
      </c>
      <c r="Z167" s="46">
        <f t="shared" si="5"/>
        <v>17924.68</v>
      </c>
      <c r="AA167" s="26">
        <v>2514.61</v>
      </c>
      <c r="AB167" s="26">
        <v>15410.07</v>
      </c>
      <c r="AD167" s="54"/>
      <c r="AE167" s="54"/>
      <c r="AF167" s="54"/>
      <c r="AG167" s="54"/>
      <c r="AH167" s="54"/>
      <c r="AI167" s="54"/>
      <c r="AJ167" s="54"/>
      <c r="AK167" s="54"/>
      <c r="AL167" s="54"/>
      <c r="AM167" s="54"/>
      <c r="AN167" s="54"/>
      <c r="AO167" s="54"/>
    </row>
    <row r="168" spans="1:41" x14ac:dyDescent="0.25">
      <c r="A168" t="s">
        <v>459</v>
      </c>
      <c r="B168" t="s">
        <v>275</v>
      </c>
      <c r="C168" t="s">
        <v>460</v>
      </c>
      <c r="D168" t="s">
        <v>83</v>
      </c>
      <c r="E168" t="s">
        <v>105</v>
      </c>
      <c r="F168" s="33" t="str">
        <f>IFERROR(VLOOKUP(D168,'Tabelas auxiliares'!$A$3:$B$61,2,FALSE),"")</f>
        <v>SUGEPE-FOLHA - PASEP + AUX. MORADIA</v>
      </c>
      <c r="G168" s="33" t="str">
        <f>IFERROR(VLOOKUP($B168,'Tabelas auxiliares'!$A$65:$C$102,2,FALSE),"")</f>
        <v>FOLHA DE PAGAMENTO - GERAL</v>
      </c>
      <c r="H168" s="33" t="str">
        <f>IFERROR(VLOOKUP($B168,'Tabelas auxiliares'!$A$65:$C$102,3,FALSE),"")</f>
        <v>FOLHA DE PAGAMENTO / CONTRIBUICAO PARA O PSS / SUBSTITUICOES / INSS PATRONAL / PASEP</v>
      </c>
      <c r="I168" t="s">
        <v>808</v>
      </c>
      <c r="J168" t="s">
        <v>1336</v>
      </c>
      <c r="K168" t="s">
        <v>1345</v>
      </c>
      <c r="L168" t="s">
        <v>1338</v>
      </c>
      <c r="M168" t="s">
        <v>153</v>
      </c>
      <c r="N168" t="s">
        <v>115</v>
      </c>
      <c r="O168" t="s">
        <v>155</v>
      </c>
      <c r="P168" t="s">
        <v>1221</v>
      </c>
      <c r="Q168" t="s">
        <v>156</v>
      </c>
      <c r="R168" t="s">
        <v>153</v>
      </c>
      <c r="S168" t="s">
        <v>107</v>
      </c>
      <c r="T168" t="s">
        <v>1222</v>
      </c>
      <c r="U168" t="s">
        <v>124</v>
      </c>
      <c r="V168" t="s">
        <v>1271</v>
      </c>
      <c r="W168" t="s">
        <v>1272</v>
      </c>
      <c r="X168" s="33" t="str">
        <f t="shared" si="4"/>
        <v>3</v>
      </c>
      <c r="Y168" s="33" t="str">
        <f>IF(T168="","",IF(AND(T168&lt;&gt;'Tabelas auxiliares'!$B$239,T168&lt;&gt;'Tabelas auxiliares'!$B$240,T168&lt;&gt;'Tabelas auxiliares'!$C$239,T168&lt;&gt;'Tabelas auxiliares'!$C$240,T168&lt;&gt;'Tabelas auxiliares'!$D$239),"FOLHA DE PESSOAL",IF(X168='Tabelas auxiliares'!$A$240,"CUSTEIO",IF(X168='Tabelas auxiliares'!$A$239,"INVESTIMENTO","ERRO - VERIFICAR"))))</f>
        <v>FOLHA DE PESSOAL</v>
      </c>
      <c r="Z168" s="46">
        <f t="shared" si="5"/>
        <v>119091.5</v>
      </c>
      <c r="AB168" s="26">
        <v>119091.5</v>
      </c>
      <c r="AD168" s="54"/>
      <c r="AE168" s="54"/>
      <c r="AF168" s="54"/>
      <c r="AG168" s="54"/>
      <c r="AH168" s="54"/>
      <c r="AI168" s="54"/>
      <c r="AJ168" s="54"/>
      <c r="AK168" s="54"/>
      <c r="AL168" s="54"/>
      <c r="AM168" s="54"/>
      <c r="AN168" s="54"/>
      <c r="AO168" s="54"/>
    </row>
    <row r="169" spans="1:41" x14ac:dyDescent="0.25">
      <c r="A169" t="s">
        <v>459</v>
      </c>
      <c r="B169" t="s">
        <v>275</v>
      </c>
      <c r="C169" t="s">
        <v>460</v>
      </c>
      <c r="D169" t="s">
        <v>83</v>
      </c>
      <c r="E169" t="s">
        <v>105</v>
      </c>
      <c r="F169" s="33" t="str">
        <f>IFERROR(VLOOKUP(D169,'Tabelas auxiliares'!$A$3:$B$61,2,FALSE),"")</f>
        <v>SUGEPE-FOLHA - PASEP + AUX. MORADIA</v>
      </c>
      <c r="G169" s="33" t="str">
        <f>IFERROR(VLOOKUP($B169,'Tabelas auxiliares'!$A$65:$C$102,2,FALSE),"")</f>
        <v>FOLHA DE PAGAMENTO - GERAL</v>
      </c>
      <c r="H169" s="33" t="str">
        <f>IFERROR(VLOOKUP($B169,'Tabelas auxiliares'!$A$65:$C$102,3,FALSE),"")</f>
        <v>FOLHA DE PAGAMENTO / CONTRIBUICAO PARA O PSS / SUBSTITUICOES / INSS PATRONAL / PASEP</v>
      </c>
      <c r="I169" t="s">
        <v>808</v>
      </c>
      <c r="J169" t="s">
        <v>1336</v>
      </c>
      <c r="K169" t="s">
        <v>1345</v>
      </c>
      <c r="L169" t="s">
        <v>1338</v>
      </c>
      <c r="M169" t="s">
        <v>153</v>
      </c>
      <c r="N169" t="s">
        <v>115</v>
      </c>
      <c r="O169" t="s">
        <v>155</v>
      </c>
      <c r="P169" t="s">
        <v>1221</v>
      </c>
      <c r="Q169" t="s">
        <v>156</v>
      </c>
      <c r="R169" t="s">
        <v>153</v>
      </c>
      <c r="S169" t="s">
        <v>107</v>
      </c>
      <c r="T169" t="s">
        <v>1222</v>
      </c>
      <c r="U169" t="s">
        <v>124</v>
      </c>
      <c r="V169" t="s">
        <v>1273</v>
      </c>
      <c r="W169" t="s">
        <v>1274</v>
      </c>
      <c r="X169" s="33" t="str">
        <f t="shared" si="4"/>
        <v>3</v>
      </c>
      <c r="Y169" s="33" t="str">
        <f>IF(T169="","",IF(AND(T169&lt;&gt;'Tabelas auxiliares'!$B$239,T169&lt;&gt;'Tabelas auxiliares'!$B$240,T169&lt;&gt;'Tabelas auxiliares'!$C$239,T169&lt;&gt;'Tabelas auxiliares'!$C$240,T169&lt;&gt;'Tabelas auxiliares'!$D$239),"FOLHA DE PESSOAL",IF(X169='Tabelas auxiliares'!$A$240,"CUSTEIO",IF(X169='Tabelas auxiliares'!$A$239,"INVESTIMENTO","ERRO - VERIFICAR"))))</f>
        <v>FOLHA DE PESSOAL</v>
      </c>
      <c r="Z169" s="46">
        <f t="shared" si="5"/>
        <v>236059.72999999998</v>
      </c>
      <c r="AA169" s="26">
        <v>6193.96</v>
      </c>
      <c r="AB169" s="26">
        <v>229865.77</v>
      </c>
      <c r="AD169" s="54"/>
      <c r="AE169" s="54"/>
      <c r="AF169" s="54"/>
      <c r="AG169" s="54"/>
      <c r="AH169" s="54"/>
      <c r="AI169" s="54"/>
      <c r="AJ169" s="54"/>
      <c r="AK169" s="54"/>
      <c r="AL169" s="54"/>
      <c r="AM169" s="54"/>
      <c r="AN169" s="54"/>
      <c r="AO169" s="54"/>
    </row>
    <row r="170" spans="1:41" x14ac:dyDescent="0.25">
      <c r="A170" t="s">
        <v>459</v>
      </c>
      <c r="B170" t="s">
        <v>275</v>
      </c>
      <c r="C170" t="s">
        <v>460</v>
      </c>
      <c r="D170" t="s">
        <v>83</v>
      </c>
      <c r="E170" t="s">
        <v>105</v>
      </c>
      <c r="F170" s="33" t="str">
        <f>IFERROR(VLOOKUP(D170,'Tabelas auxiliares'!$A$3:$B$61,2,FALSE),"")</f>
        <v>SUGEPE-FOLHA - PASEP + AUX. MORADIA</v>
      </c>
      <c r="G170" s="33" t="str">
        <f>IFERROR(VLOOKUP($B170,'Tabelas auxiliares'!$A$65:$C$102,2,FALSE),"")</f>
        <v>FOLHA DE PAGAMENTO - GERAL</v>
      </c>
      <c r="H170" s="33" t="str">
        <f>IFERROR(VLOOKUP($B170,'Tabelas auxiliares'!$A$65:$C$102,3,FALSE),"")</f>
        <v>FOLHA DE PAGAMENTO / CONTRIBUICAO PARA O PSS / SUBSTITUICOES / INSS PATRONAL / PASEP</v>
      </c>
      <c r="I170" t="s">
        <v>808</v>
      </c>
      <c r="J170" t="s">
        <v>1336</v>
      </c>
      <c r="K170" t="s">
        <v>1345</v>
      </c>
      <c r="L170" t="s">
        <v>1338</v>
      </c>
      <c r="M170" t="s">
        <v>153</v>
      </c>
      <c r="N170" t="s">
        <v>115</v>
      </c>
      <c r="O170" t="s">
        <v>155</v>
      </c>
      <c r="P170" t="s">
        <v>1221</v>
      </c>
      <c r="Q170" t="s">
        <v>156</v>
      </c>
      <c r="R170" t="s">
        <v>153</v>
      </c>
      <c r="S170" t="s">
        <v>107</v>
      </c>
      <c r="T170" t="s">
        <v>1222</v>
      </c>
      <c r="U170" t="s">
        <v>124</v>
      </c>
      <c r="V170" t="s">
        <v>1275</v>
      </c>
      <c r="W170" t="s">
        <v>1276</v>
      </c>
      <c r="X170" s="33" t="str">
        <f t="shared" si="4"/>
        <v>3</v>
      </c>
      <c r="Y170" s="33" t="str">
        <f>IF(T170="","",IF(AND(T170&lt;&gt;'Tabelas auxiliares'!$B$239,T170&lt;&gt;'Tabelas auxiliares'!$B$240,T170&lt;&gt;'Tabelas auxiliares'!$C$239,T170&lt;&gt;'Tabelas auxiliares'!$C$240,T170&lt;&gt;'Tabelas auxiliares'!$D$239),"FOLHA DE PESSOAL",IF(X170='Tabelas auxiliares'!$A$240,"CUSTEIO",IF(X170='Tabelas auxiliares'!$A$239,"INVESTIMENTO","ERRO - VERIFICAR"))))</f>
        <v>FOLHA DE PESSOAL</v>
      </c>
      <c r="Z170" s="46">
        <f t="shared" si="5"/>
        <v>26872.160000000003</v>
      </c>
      <c r="AA170" s="26">
        <v>8690.6</v>
      </c>
      <c r="AB170" s="26">
        <v>18181.560000000001</v>
      </c>
      <c r="AD170" s="54"/>
      <c r="AE170" s="54"/>
      <c r="AF170" s="54"/>
      <c r="AG170" s="54"/>
      <c r="AH170" s="54"/>
      <c r="AI170" s="54"/>
      <c r="AJ170" s="54"/>
      <c r="AK170" s="54"/>
      <c r="AL170" s="54"/>
      <c r="AM170" s="54"/>
      <c r="AN170" s="54"/>
      <c r="AO170" s="54"/>
    </row>
    <row r="171" spans="1:41" x14ac:dyDescent="0.25">
      <c r="A171" t="s">
        <v>459</v>
      </c>
      <c r="B171" t="s">
        <v>275</v>
      </c>
      <c r="C171" t="s">
        <v>460</v>
      </c>
      <c r="D171" t="s">
        <v>83</v>
      </c>
      <c r="E171" t="s">
        <v>105</v>
      </c>
      <c r="F171" s="33" t="str">
        <f>IFERROR(VLOOKUP(D171,'Tabelas auxiliares'!$A$3:$B$61,2,FALSE),"")</f>
        <v>SUGEPE-FOLHA - PASEP + AUX. MORADIA</v>
      </c>
      <c r="G171" s="33" t="str">
        <f>IFERROR(VLOOKUP($B171,'Tabelas auxiliares'!$A$65:$C$102,2,FALSE),"")</f>
        <v>FOLHA DE PAGAMENTO - GERAL</v>
      </c>
      <c r="H171" s="33" t="str">
        <f>IFERROR(VLOOKUP($B171,'Tabelas auxiliares'!$A$65:$C$102,3,FALSE),"")</f>
        <v>FOLHA DE PAGAMENTO / CONTRIBUICAO PARA O PSS / SUBSTITUICOES / INSS PATRONAL / PASEP</v>
      </c>
      <c r="I171" t="s">
        <v>808</v>
      </c>
      <c r="J171" t="s">
        <v>1336</v>
      </c>
      <c r="K171" t="s">
        <v>1346</v>
      </c>
      <c r="L171" t="s">
        <v>1338</v>
      </c>
      <c r="M171" t="s">
        <v>153</v>
      </c>
      <c r="N171" t="s">
        <v>115</v>
      </c>
      <c r="O171" t="s">
        <v>155</v>
      </c>
      <c r="P171" t="s">
        <v>1221</v>
      </c>
      <c r="Q171" t="s">
        <v>156</v>
      </c>
      <c r="R171" t="s">
        <v>153</v>
      </c>
      <c r="S171" t="s">
        <v>107</v>
      </c>
      <c r="T171" t="s">
        <v>1222</v>
      </c>
      <c r="U171" t="s">
        <v>124</v>
      </c>
      <c r="V171" t="s">
        <v>1278</v>
      </c>
      <c r="W171" t="s">
        <v>1279</v>
      </c>
      <c r="X171" s="33" t="str">
        <f t="shared" si="4"/>
        <v>3</v>
      </c>
      <c r="Y171" s="33" t="str">
        <f>IF(T171="","",IF(AND(T171&lt;&gt;'Tabelas auxiliares'!$B$239,T171&lt;&gt;'Tabelas auxiliares'!$B$240,T171&lt;&gt;'Tabelas auxiliares'!$C$239,T171&lt;&gt;'Tabelas auxiliares'!$C$240,T171&lt;&gt;'Tabelas auxiliares'!$D$239),"FOLHA DE PESSOAL",IF(X171='Tabelas auxiliares'!$A$240,"CUSTEIO",IF(X171='Tabelas auxiliares'!$A$239,"INVESTIMENTO","ERRO - VERIFICAR"))))</f>
        <v>FOLHA DE PESSOAL</v>
      </c>
      <c r="Z171" s="46">
        <f t="shared" si="5"/>
        <v>28696.400000000001</v>
      </c>
      <c r="AB171" s="26">
        <v>28696.400000000001</v>
      </c>
      <c r="AD171" s="54"/>
      <c r="AE171" s="54"/>
      <c r="AF171" s="54"/>
      <c r="AG171" s="54"/>
      <c r="AH171" s="54"/>
      <c r="AI171" s="54"/>
      <c r="AJ171" s="54"/>
      <c r="AK171" s="54"/>
      <c r="AL171" s="54"/>
      <c r="AM171" s="54"/>
      <c r="AN171" s="54"/>
      <c r="AO171" s="54"/>
    </row>
    <row r="172" spans="1:41" x14ac:dyDescent="0.25">
      <c r="A172" t="s">
        <v>459</v>
      </c>
      <c r="B172" t="s">
        <v>275</v>
      </c>
      <c r="C172" t="s">
        <v>460</v>
      </c>
      <c r="D172" t="s">
        <v>83</v>
      </c>
      <c r="E172" t="s">
        <v>105</v>
      </c>
      <c r="F172" s="33" t="str">
        <f>IFERROR(VLOOKUP(D172,'Tabelas auxiliares'!$A$3:$B$61,2,FALSE),"")</f>
        <v>SUGEPE-FOLHA - PASEP + AUX. MORADIA</v>
      </c>
      <c r="G172" s="33" t="str">
        <f>IFERROR(VLOOKUP($B172,'Tabelas auxiliares'!$A$65:$C$102,2,FALSE),"")</f>
        <v>FOLHA DE PAGAMENTO - GERAL</v>
      </c>
      <c r="H172" s="33" t="str">
        <f>IFERROR(VLOOKUP($B172,'Tabelas auxiliares'!$A$65:$C$102,3,FALSE),"")</f>
        <v>FOLHA DE PAGAMENTO / CONTRIBUICAO PARA O PSS / SUBSTITUICOES / INSS PATRONAL / PASEP</v>
      </c>
      <c r="I172" t="s">
        <v>808</v>
      </c>
      <c r="J172" t="s">
        <v>1336</v>
      </c>
      <c r="K172" t="s">
        <v>1347</v>
      </c>
      <c r="L172" t="s">
        <v>1338</v>
      </c>
      <c r="M172" t="s">
        <v>153</v>
      </c>
      <c r="N172" t="s">
        <v>115</v>
      </c>
      <c r="O172" t="s">
        <v>155</v>
      </c>
      <c r="P172" t="s">
        <v>1221</v>
      </c>
      <c r="Q172" t="s">
        <v>156</v>
      </c>
      <c r="R172" t="s">
        <v>153</v>
      </c>
      <c r="S172" t="s">
        <v>107</v>
      </c>
      <c r="T172" t="s">
        <v>1222</v>
      </c>
      <c r="U172" t="s">
        <v>124</v>
      </c>
      <c r="V172" t="s">
        <v>1281</v>
      </c>
      <c r="W172" t="s">
        <v>1282</v>
      </c>
      <c r="X172" s="33" t="str">
        <f t="shared" si="4"/>
        <v>3</v>
      </c>
      <c r="Y172" s="33" t="str">
        <f>IF(T172="","",IF(AND(T172&lt;&gt;'Tabelas auxiliares'!$B$239,T172&lt;&gt;'Tabelas auxiliares'!$B$240,T172&lt;&gt;'Tabelas auxiliares'!$C$239,T172&lt;&gt;'Tabelas auxiliares'!$C$240,T172&lt;&gt;'Tabelas auxiliares'!$D$239),"FOLHA DE PESSOAL",IF(X172='Tabelas auxiliares'!$A$240,"CUSTEIO",IF(X172='Tabelas auxiliares'!$A$239,"INVESTIMENTO","ERRO - VERIFICAR"))))</f>
        <v>FOLHA DE PESSOAL</v>
      </c>
      <c r="Z172" s="46">
        <f t="shared" si="5"/>
        <v>3885.87</v>
      </c>
      <c r="AB172" s="26">
        <v>3885.87</v>
      </c>
      <c r="AD172" s="54"/>
      <c r="AE172" s="54"/>
      <c r="AF172" s="54"/>
      <c r="AG172" s="54"/>
      <c r="AH172" s="54"/>
      <c r="AI172" s="54"/>
      <c r="AJ172" s="54"/>
      <c r="AK172" s="54"/>
      <c r="AL172" s="54"/>
      <c r="AM172" s="54"/>
      <c r="AN172" s="54"/>
      <c r="AO172" s="54"/>
    </row>
    <row r="173" spans="1:41" x14ac:dyDescent="0.25">
      <c r="A173" t="s">
        <v>459</v>
      </c>
      <c r="B173" t="s">
        <v>275</v>
      </c>
      <c r="C173" t="s">
        <v>460</v>
      </c>
      <c r="D173" t="s">
        <v>83</v>
      </c>
      <c r="E173" t="s">
        <v>105</v>
      </c>
      <c r="F173" s="33" t="str">
        <f>IFERROR(VLOOKUP(D173,'Tabelas auxiliares'!$A$3:$B$61,2,FALSE),"")</f>
        <v>SUGEPE-FOLHA - PASEP + AUX. MORADIA</v>
      </c>
      <c r="G173" s="33" t="str">
        <f>IFERROR(VLOOKUP($B173,'Tabelas auxiliares'!$A$65:$C$102,2,FALSE),"")</f>
        <v>FOLHA DE PAGAMENTO - GERAL</v>
      </c>
      <c r="H173" s="33" t="str">
        <f>IFERROR(VLOOKUP($B173,'Tabelas auxiliares'!$A$65:$C$102,3,FALSE),"")</f>
        <v>FOLHA DE PAGAMENTO / CONTRIBUICAO PARA O PSS / SUBSTITUICOES / INSS PATRONAL / PASEP</v>
      </c>
      <c r="I173" t="s">
        <v>808</v>
      </c>
      <c r="J173" t="s">
        <v>1336</v>
      </c>
      <c r="K173" t="s">
        <v>1348</v>
      </c>
      <c r="L173" t="s">
        <v>1338</v>
      </c>
      <c r="M173" t="s">
        <v>153</v>
      </c>
      <c r="N173" t="s">
        <v>115</v>
      </c>
      <c r="O173" t="s">
        <v>155</v>
      </c>
      <c r="P173" t="s">
        <v>1221</v>
      </c>
      <c r="Q173" t="s">
        <v>156</v>
      </c>
      <c r="R173" t="s">
        <v>153</v>
      </c>
      <c r="S173" t="s">
        <v>107</v>
      </c>
      <c r="T173" t="s">
        <v>1222</v>
      </c>
      <c r="U173" t="s">
        <v>124</v>
      </c>
      <c r="V173" t="s">
        <v>1284</v>
      </c>
      <c r="W173" t="s">
        <v>1285</v>
      </c>
      <c r="X173" s="33" t="str">
        <f t="shared" si="4"/>
        <v>3</v>
      </c>
      <c r="Y173" s="33" t="str">
        <f>IF(T173="","",IF(AND(T173&lt;&gt;'Tabelas auxiliares'!$B$239,T173&lt;&gt;'Tabelas auxiliares'!$B$240,T173&lt;&gt;'Tabelas auxiliares'!$C$239,T173&lt;&gt;'Tabelas auxiliares'!$C$240,T173&lt;&gt;'Tabelas auxiliares'!$D$239),"FOLHA DE PESSOAL",IF(X173='Tabelas auxiliares'!$A$240,"CUSTEIO",IF(X173='Tabelas auxiliares'!$A$239,"INVESTIMENTO","ERRO - VERIFICAR"))))</f>
        <v>FOLHA DE PESSOAL</v>
      </c>
      <c r="Z173" s="46">
        <f t="shared" si="5"/>
        <v>29262.67</v>
      </c>
      <c r="AB173" s="26">
        <v>29262.67</v>
      </c>
      <c r="AD173" s="54"/>
      <c r="AE173" s="54"/>
      <c r="AF173" s="54"/>
      <c r="AG173" s="54"/>
      <c r="AH173" s="54"/>
      <c r="AI173" s="54"/>
      <c r="AJ173" s="54"/>
      <c r="AK173" s="54"/>
      <c r="AL173" s="54"/>
      <c r="AM173" s="54"/>
      <c r="AN173" s="54"/>
      <c r="AO173" s="54"/>
    </row>
    <row r="174" spans="1:41" x14ac:dyDescent="0.25">
      <c r="A174" t="s">
        <v>459</v>
      </c>
      <c r="B174" t="s">
        <v>275</v>
      </c>
      <c r="C174" t="s">
        <v>460</v>
      </c>
      <c r="D174" t="s">
        <v>83</v>
      </c>
      <c r="E174" t="s">
        <v>105</v>
      </c>
      <c r="F174" s="33" t="str">
        <f>IFERROR(VLOOKUP(D174,'Tabelas auxiliares'!$A$3:$B$61,2,FALSE),"")</f>
        <v>SUGEPE-FOLHA - PASEP + AUX. MORADIA</v>
      </c>
      <c r="G174" s="33" t="str">
        <f>IFERROR(VLOOKUP($B174,'Tabelas auxiliares'!$A$65:$C$102,2,FALSE),"")</f>
        <v>FOLHA DE PAGAMENTO - GERAL</v>
      </c>
      <c r="H174" s="33" t="str">
        <f>IFERROR(VLOOKUP($B174,'Tabelas auxiliares'!$A$65:$C$102,3,FALSE),"")</f>
        <v>FOLHA DE PAGAMENTO / CONTRIBUICAO PARA O PSS / SUBSTITUICOES / INSS PATRONAL / PASEP</v>
      </c>
      <c r="I174" t="s">
        <v>808</v>
      </c>
      <c r="J174" t="s">
        <v>1336</v>
      </c>
      <c r="K174" t="s">
        <v>1349</v>
      </c>
      <c r="L174" t="s">
        <v>1338</v>
      </c>
      <c r="M174" t="s">
        <v>153</v>
      </c>
      <c r="N174" t="s">
        <v>115</v>
      </c>
      <c r="O174" t="s">
        <v>155</v>
      </c>
      <c r="P174" t="s">
        <v>1221</v>
      </c>
      <c r="Q174" t="s">
        <v>156</v>
      </c>
      <c r="R174" t="s">
        <v>153</v>
      </c>
      <c r="S174" t="s">
        <v>107</v>
      </c>
      <c r="T174" t="s">
        <v>1222</v>
      </c>
      <c r="U174" t="s">
        <v>124</v>
      </c>
      <c r="V174" t="s">
        <v>1287</v>
      </c>
      <c r="W174" t="s">
        <v>1288</v>
      </c>
      <c r="X174" s="33" t="str">
        <f t="shared" si="4"/>
        <v>3</v>
      </c>
      <c r="Y174" s="33" t="str">
        <f>IF(T174="","",IF(AND(T174&lt;&gt;'Tabelas auxiliares'!$B$239,T174&lt;&gt;'Tabelas auxiliares'!$B$240,T174&lt;&gt;'Tabelas auxiliares'!$C$239,T174&lt;&gt;'Tabelas auxiliares'!$C$240,T174&lt;&gt;'Tabelas auxiliares'!$D$239),"FOLHA DE PESSOAL",IF(X174='Tabelas auxiliares'!$A$240,"CUSTEIO",IF(X174='Tabelas auxiliares'!$A$239,"INVESTIMENTO","ERRO - VERIFICAR"))))</f>
        <v>FOLHA DE PESSOAL</v>
      </c>
      <c r="Z174" s="46">
        <f t="shared" si="5"/>
        <v>7103.91</v>
      </c>
      <c r="AA174" s="26">
        <v>7103.91</v>
      </c>
      <c r="AD174" s="54"/>
      <c r="AE174" s="54"/>
      <c r="AF174" s="54"/>
      <c r="AG174" s="54"/>
      <c r="AH174" s="54"/>
      <c r="AI174" s="54"/>
      <c r="AJ174" s="54"/>
      <c r="AK174" s="54"/>
      <c r="AL174" s="54"/>
      <c r="AM174" s="54"/>
      <c r="AN174" s="54"/>
      <c r="AO174" s="54"/>
    </row>
    <row r="175" spans="1:41" x14ac:dyDescent="0.25">
      <c r="A175" t="s">
        <v>459</v>
      </c>
      <c r="B175" t="s">
        <v>275</v>
      </c>
      <c r="C175" t="s">
        <v>460</v>
      </c>
      <c r="D175" t="s">
        <v>83</v>
      </c>
      <c r="E175" t="s">
        <v>105</v>
      </c>
      <c r="F175" s="33" t="str">
        <f>IFERROR(VLOOKUP(D175,'Tabelas auxiliares'!$A$3:$B$61,2,FALSE),"")</f>
        <v>SUGEPE-FOLHA - PASEP + AUX. MORADIA</v>
      </c>
      <c r="G175" s="33" t="str">
        <f>IFERROR(VLOOKUP($B175,'Tabelas auxiliares'!$A$65:$C$102,2,FALSE),"")</f>
        <v>FOLHA DE PAGAMENTO - GERAL</v>
      </c>
      <c r="H175" s="33" t="str">
        <f>IFERROR(VLOOKUP($B175,'Tabelas auxiliares'!$A$65:$C$102,3,FALSE),"")</f>
        <v>FOLHA DE PAGAMENTO / CONTRIBUICAO PARA O PSS / SUBSTITUICOES / INSS PATRONAL / PASEP</v>
      </c>
      <c r="I175" t="s">
        <v>808</v>
      </c>
      <c r="J175" t="s">
        <v>1336</v>
      </c>
      <c r="K175" t="s">
        <v>1350</v>
      </c>
      <c r="L175" t="s">
        <v>1338</v>
      </c>
      <c r="M175" t="s">
        <v>1290</v>
      </c>
      <c r="N175" t="s">
        <v>115</v>
      </c>
      <c r="O175" t="s">
        <v>155</v>
      </c>
      <c r="P175" t="s">
        <v>1221</v>
      </c>
      <c r="Q175" t="s">
        <v>156</v>
      </c>
      <c r="R175" t="s">
        <v>153</v>
      </c>
      <c r="S175" t="s">
        <v>107</v>
      </c>
      <c r="T175" t="s">
        <v>1222</v>
      </c>
      <c r="U175" t="s">
        <v>124</v>
      </c>
      <c r="V175" t="s">
        <v>1291</v>
      </c>
      <c r="W175" t="s">
        <v>1292</v>
      </c>
      <c r="X175" s="33" t="str">
        <f t="shared" si="4"/>
        <v>3</v>
      </c>
      <c r="Y175" s="33" t="str">
        <f>IF(T175="","",IF(AND(T175&lt;&gt;'Tabelas auxiliares'!$B$239,T175&lt;&gt;'Tabelas auxiliares'!$B$240,T175&lt;&gt;'Tabelas auxiliares'!$C$239,T175&lt;&gt;'Tabelas auxiliares'!$C$240,T175&lt;&gt;'Tabelas auxiliares'!$D$239),"FOLHA DE PESSOAL",IF(X175='Tabelas auxiliares'!$A$240,"CUSTEIO",IF(X175='Tabelas auxiliares'!$A$239,"INVESTIMENTO","ERRO - VERIFICAR"))))</f>
        <v>FOLHA DE PESSOAL</v>
      </c>
      <c r="Z175" s="46">
        <f t="shared" si="5"/>
        <v>135340.17000000001</v>
      </c>
      <c r="AB175" s="26">
        <v>135340.17000000001</v>
      </c>
      <c r="AD175" s="54"/>
      <c r="AE175" s="54"/>
      <c r="AF175" s="54"/>
      <c r="AG175" s="54"/>
      <c r="AH175" s="54"/>
      <c r="AI175" s="54"/>
      <c r="AJ175" s="54"/>
      <c r="AK175" s="54"/>
      <c r="AL175" s="54"/>
      <c r="AM175" s="54"/>
      <c r="AN175" s="54"/>
      <c r="AO175" s="54"/>
    </row>
    <row r="176" spans="1:41" x14ac:dyDescent="0.25">
      <c r="A176" t="s">
        <v>459</v>
      </c>
      <c r="B176" t="s">
        <v>275</v>
      </c>
      <c r="C176" t="s">
        <v>460</v>
      </c>
      <c r="D176" t="s">
        <v>83</v>
      </c>
      <c r="E176" t="s">
        <v>105</v>
      </c>
      <c r="F176" s="33" t="str">
        <f>IFERROR(VLOOKUP(D176,'Tabelas auxiliares'!$A$3:$B$61,2,FALSE),"")</f>
        <v>SUGEPE-FOLHA - PASEP + AUX. MORADIA</v>
      </c>
      <c r="G176" s="33" t="str">
        <f>IFERROR(VLOOKUP($B176,'Tabelas auxiliares'!$A$65:$C$102,2,FALSE),"")</f>
        <v>FOLHA DE PAGAMENTO - GERAL</v>
      </c>
      <c r="H176" s="33" t="str">
        <f>IFERROR(VLOOKUP($B176,'Tabelas auxiliares'!$A$65:$C$102,3,FALSE),"")</f>
        <v>FOLHA DE PAGAMENTO / CONTRIBUICAO PARA O PSS / SUBSTITUICOES / INSS PATRONAL / PASEP</v>
      </c>
      <c r="I176" t="s">
        <v>808</v>
      </c>
      <c r="J176" t="s">
        <v>1336</v>
      </c>
      <c r="K176" t="s">
        <v>1351</v>
      </c>
      <c r="L176" t="s">
        <v>1338</v>
      </c>
      <c r="M176" t="s">
        <v>1294</v>
      </c>
      <c r="N176" t="s">
        <v>114</v>
      </c>
      <c r="O176" t="s">
        <v>155</v>
      </c>
      <c r="P176" t="s">
        <v>1212</v>
      </c>
      <c r="Q176" t="s">
        <v>156</v>
      </c>
      <c r="R176" t="s">
        <v>153</v>
      </c>
      <c r="S176" t="s">
        <v>107</v>
      </c>
      <c r="T176" t="s">
        <v>1213</v>
      </c>
      <c r="U176" t="s">
        <v>108</v>
      </c>
      <c r="V176" t="s">
        <v>1214</v>
      </c>
      <c r="W176" t="s">
        <v>1215</v>
      </c>
      <c r="X176" s="33" t="str">
        <f t="shared" si="4"/>
        <v>3</v>
      </c>
      <c r="Y176" s="33" t="str">
        <f>IF(T176="","",IF(AND(T176&lt;&gt;'Tabelas auxiliares'!$B$239,T176&lt;&gt;'Tabelas auxiliares'!$B$240,T176&lt;&gt;'Tabelas auxiliares'!$C$239,T176&lt;&gt;'Tabelas auxiliares'!$C$240,T176&lt;&gt;'Tabelas auxiliares'!$D$239),"FOLHA DE PESSOAL",IF(X176='Tabelas auxiliares'!$A$240,"CUSTEIO",IF(X176='Tabelas auxiliares'!$A$239,"INVESTIMENTO","ERRO - VERIFICAR"))))</f>
        <v>FOLHA DE PESSOAL</v>
      </c>
      <c r="Z176" s="46">
        <f t="shared" si="5"/>
        <v>3929712.16</v>
      </c>
      <c r="AC176" s="26">
        <v>3929712.16</v>
      </c>
      <c r="AD176" s="54"/>
      <c r="AE176" s="54"/>
      <c r="AF176" s="54"/>
      <c r="AG176" s="54"/>
      <c r="AH176" s="54"/>
      <c r="AI176" s="54"/>
      <c r="AJ176" s="54"/>
      <c r="AK176" s="54"/>
      <c r="AL176" s="54"/>
      <c r="AM176" s="54"/>
      <c r="AN176" s="54"/>
      <c r="AO176" s="54"/>
    </row>
    <row r="177" spans="1:41" x14ac:dyDescent="0.25">
      <c r="A177" t="s">
        <v>459</v>
      </c>
      <c r="B177" t="s">
        <v>275</v>
      </c>
      <c r="C177" t="s">
        <v>460</v>
      </c>
      <c r="D177" t="s">
        <v>83</v>
      </c>
      <c r="E177" t="s">
        <v>105</v>
      </c>
      <c r="F177" s="33" t="str">
        <f>IFERROR(VLOOKUP(D177,'Tabelas auxiliares'!$A$3:$B$61,2,FALSE),"")</f>
        <v>SUGEPE-FOLHA - PASEP + AUX. MORADIA</v>
      </c>
      <c r="G177" s="33" t="str">
        <f>IFERROR(VLOOKUP($B177,'Tabelas auxiliares'!$A$65:$C$102,2,FALSE),"")</f>
        <v>FOLHA DE PAGAMENTO - GERAL</v>
      </c>
      <c r="H177" s="33" t="str">
        <f>IFERROR(VLOOKUP($B177,'Tabelas auxiliares'!$A$65:$C$102,3,FALSE),"")</f>
        <v>FOLHA DE PAGAMENTO / CONTRIBUICAO PARA O PSS / SUBSTITUICOES / INSS PATRONAL / PASEP</v>
      </c>
      <c r="I177" t="s">
        <v>808</v>
      </c>
      <c r="J177" t="s">
        <v>1336</v>
      </c>
      <c r="K177" t="s">
        <v>1352</v>
      </c>
      <c r="L177" t="s">
        <v>1338</v>
      </c>
      <c r="M177" t="s">
        <v>1296</v>
      </c>
      <c r="N177" t="s">
        <v>154</v>
      </c>
      <c r="O177" t="s">
        <v>155</v>
      </c>
      <c r="P177" t="s">
        <v>188</v>
      </c>
      <c r="Q177" t="s">
        <v>156</v>
      </c>
      <c r="R177" t="s">
        <v>153</v>
      </c>
      <c r="S177" t="s">
        <v>107</v>
      </c>
      <c r="T177" t="s">
        <v>152</v>
      </c>
      <c r="U177" t="s">
        <v>803</v>
      </c>
      <c r="V177" t="s">
        <v>1297</v>
      </c>
      <c r="W177" t="s">
        <v>1298</v>
      </c>
      <c r="X177" s="33" t="str">
        <f t="shared" si="4"/>
        <v>3</v>
      </c>
      <c r="Y177" s="33" t="str">
        <f>IF(T177="","",IF(AND(T177&lt;&gt;'Tabelas auxiliares'!$B$239,T177&lt;&gt;'Tabelas auxiliares'!$B$240,T177&lt;&gt;'Tabelas auxiliares'!$C$239,T177&lt;&gt;'Tabelas auxiliares'!$C$240,T177&lt;&gt;'Tabelas auxiliares'!$D$239),"FOLHA DE PESSOAL",IF(X177='Tabelas auxiliares'!$A$240,"CUSTEIO",IF(X177='Tabelas auxiliares'!$A$239,"INVESTIMENTO","ERRO - VERIFICAR"))))</f>
        <v>CUSTEIO</v>
      </c>
      <c r="Z177" s="46">
        <f t="shared" si="5"/>
        <v>187803.94</v>
      </c>
      <c r="AC177" s="26">
        <v>187803.94</v>
      </c>
      <c r="AD177" s="54"/>
      <c r="AE177" s="54"/>
      <c r="AF177" s="54"/>
      <c r="AG177" s="54"/>
      <c r="AH177" s="54"/>
      <c r="AI177" s="54"/>
      <c r="AJ177" s="54"/>
      <c r="AK177" s="54"/>
      <c r="AL177" s="54"/>
      <c r="AM177" s="54"/>
      <c r="AN177" s="54"/>
      <c r="AO177" s="54"/>
    </row>
    <row r="178" spans="1:41" x14ac:dyDescent="0.25">
      <c r="A178" t="s">
        <v>459</v>
      </c>
      <c r="B178" t="s">
        <v>277</v>
      </c>
      <c r="C178" t="s">
        <v>460</v>
      </c>
      <c r="D178" t="s">
        <v>85</v>
      </c>
      <c r="E178" t="s">
        <v>105</v>
      </c>
      <c r="F178" s="33" t="str">
        <f>IFERROR(VLOOKUP(D178,'Tabelas auxiliares'!$A$3:$B$61,2,FALSE),"")</f>
        <v>SUGEPE - CONTRATAÇÃO DE ESTAGIÁRIOS * D.U.C</v>
      </c>
      <c r="G178" s="33" t="str">
        <f>IFERROR(VLOOKUP($B178,'Tabelas auxiliares'!$A$65:$C$102,2,FALSE),"")</f>
        <v>FOLHA DE PAGAMENTO - ESTAGIÁRIOS</v>
      </c>
      <c r="H178" s="33" t="str">
        <f>IFERROR(VLOOKUP($B178,'Tabelas auxiliares'!$A$65:$C$102,3,FALSE),"")</f>
        <v>FOLHA DE PAGAMENTO - ESTAGIÁRIOS</v>
      </c>
      <c r="I178" t="s">
        <v>1232</v>
      </c>
      <c r="J178" t="s">
        <v>1233</v>
      </c>
      <c r="K178" t="s">
        <v>1353</v>
      </c>
      <c r="L178" t="s">
        <v>1235</v>
      </c>
      <c r="M178" t="s">
        <v>153</v>
      </c>
      <c r="N178" t="s">
        <v>154</v>
      </c>
      <c r="O178" t="s">
        <v>155</v>
      </c>
      <c r="P178" t="s">
        <v>188</v>
      </c>
      <c r="Q178" t="s">
        <v>156</v>
      </c>
      <c r="R178" t="s">
        <v>153</v>
      </c>
      <c r="S178" t="s">
        <v>107</v>
      </c>
      <c r="T178" t="s">
        <v>152</v>
      </c>
      <c r="U178" t="s">
        <v>803</v>
      </c>
      <c r="V178" t="s">
        <v>1354</v>
      </c>
      <c r="W178" t="s">
        <v>1355</v>
      </c>
      <c r="X178" s="33" t="str">
        <f t="shared" si="4"/>
        <v>3</v>
      </c>
      <c r="Y178" s="33" t="str">
        <f>IF(T178="","",IF(AND(T178&lt;&gt;'Tabelas auxiliares'!$B$239,T178&lt;&gt;'Tabelas auxiliares'!$B$240,T178&lt;&gt;'Tabelas auxiliares'!$C$239,T178&lt;&gt;'Tabelas auxiliares'!$C$240,T178&lt;&gt;'Tabelas auxiliares'!$D$239),"FOLHA DE PESSOAL",IF(X178='Tabelas auxiliares'!$A$240,"CUSTEIO",IF(X178='Tabelas auxiliares'!$A$239,"INVESTIMENTO","ERRO - VERIFICAR"))))</f>
        <v>CUSTEIO</v>
      </c>
      <c r="Z178" s="46">
        <f t="shared" si="5"/>
        <v>41165.1</v>
      </c>
      <c r="AA178" s="26">
        <v>3.75</v>
      </c>
      <c r="AC178" s="26">
        <v>41161.35</v>
      </c>
      <c r="AD178" s="54"/>
      <c r="AE178" s="54"/>
      <c r="AF178" s="54"/>
      <c r="AG178" s="54"/>
      <c r="AH178" s="54"/>
      <c r="AI178" s="54"/>
      <c r="AJ178" s="54"/>
      <c r="AK178" s="54"/>
      <c r="AL178" s="54"/>
      <c r="AM178" s="54"/>
      <c r="AN178" s="54"/>
      <c r="AO178" s="54"/>
    </row>
    <row r="179" spans="1:41" x14ac:dyDescent="0.25">
      <c r="A179" t="s">
        <v>459</v>
      </c>
      <c r="B179" t="s">
        <v>277</v>
      </c>
      <c r="C179" t="s">
        <v>460</v>
      </c>
      <c r="D179" t="s">
        <v>85</v>
      </c>
      <c r="E179" t="s">
        <v>105</v>
      </c>
      <c r="F179" s="33" t="str">
        <f>IFERROR(VLOOKUP(D179,'Tabelas auxiliares'!$A$3:$B$61,2,FALSE),"")</f>
        <v>SUGEPE - CONTRATAÇÃO DE ESTAGIÁRIOS * D.U.C</v>
      </c>
      <c r="G179" s="33" t="str">
        <f>IFERROR(VLOOKUP($B179,'Tabelas auxiliares'!$A$65:$C$102,2,FALSE),"")</f>
        <v>FOLHA DE PAGAMENTO - ESTAGIÁRIOS</v>
      </c>
      <c r="H179" s="33" t="str">
        <f>IFERROR(VLOOKUP($B179,'Tabelas auxiliares'!$A$65:$C$102,3,FALSE),"")</f>
        <v>FOLHA DE PAGAMENTO - ESTAGIÁRIOS</v>
      </c>
      <c r="I179" t="s">
        <v>1307</v>
      </c>
      <c r="J179" t="s">
        <v>1308</v>
      </c>
      <c r="K179" t="s">
        <v>1356</v>
      </c>
      <c r="L179" t="s">
        <v>1310</v>
      </c>
      <c r="M179" t="s">
        <v>153</v>
      </c>
      <c r="N179" t="s">
        <v>154</v>
      </c>
      <c r="O179" t="s">
        <v>155</v>
      </c>
      <c r="P179" t="s">
        <v>188</v>
      </c>
      <c r="Q179" t="s">
        <v>156</v>
      </c>
      <c r="R179" t="s">
        <v>153</v>
      </c>
      <c r="S179" t="s">
        <v>107</v>
      </c>
      <c r="T179" t="s">
        <v>152</v>
      </c>
      <c r="U179" t="s">
        <v>803</v>
      </c>
      <c r="V179" t="s">
        <v>1354</v>
      </c>
      <c r="W179" t="s">
        <v>1355</v>
      </c>
      <c r="X179" s="33" t="str">
        <f t="shared" si="4"/>
        <v>3</v>
      </c>
      <c r="Y179" s="33" t="str">
        <f>IF(T179="","",IF(AND(T179&lt;&gt;'Tabelas auxiliares'!$B$239,T179&lt;&gt;'Tabelas auxiliares'!$B$240,T179&lt;&gt;'Tabelas auxiliares'!$C$239,T179&lt;&gt;'Tabelas auxiliares'!$C$240,T179&lt;&gt;'Tabelas auxiliares'!$D$239),"FOLHA DE PESSOAL",IF(X179='Tabelas auxiliares'!$A$240,"CUSTEIO",IF(X179='Tabelas auxiliares'!$A$239,"INVESTIMENTO","ERRO - VERIFICAR"))))</f>
        <v>CUSTEIO</v>
      </c>
      <c r="Z179" s="46">
        <f t="shared" si="5"/>
        <v>50879.770000000004</v>
      </c>
      <c r="AA179" s="26">
        <v>32.94</v>
      </c>
      <c r="AC179" s="26">
        <v>50846.83</v>
      </c>
      <c r="AD179" s="54"/>
      <c r="AE179" s="54"/>
      <c r="AF179" s="54"/>
      <c r="AG179" s="54"/>
      <c r="AH179" s="54"/>
      <c r="AI179" s="54"/>
      <c r="AJ179" s="54"/>
      <c r="AK179" s="54"/>
      <c r="AL179" s="54"/>
      <c r="AM179" s="54"/>
      <c r="AN179" s="54"/>
      <c r="AO179" s="54"/>
    </row>
    <row r="180" spans="1:41" x14ac:dyDescent="0.25">
      <c r="A180" t="s">
        <v>459</v>
      </c>
      <c r="B180" t="s">
        <v>277</v>
      </c>
      <c r="C180" t="s">
        <v>460</v>
      </c>
      <c r="D180" t="s">
        <v>85</v>
      </c>
      <c r="E180" t="s">
        <v>105</v>
      </c>
      <c r="F180" s="33" t="str">
        <f>IFERROR(VLOOKUP(D180,'Tabelas auxiliares'!$A$3:$B$61,2,FALSE),"")</f>
        <v>SUGEPE - CONTRATAÇÃO DE ESTAGIÁRIOS * D.U.C</v>
      </c>
      <c r="G180" s="33" t="str">
        <f>IFERROR(VLOOKUP($B180,'Tabelas auxiliares'!$A$65:$C$102,2,FALSE),"")</f>
        <v>FOLHA DE PAGAMENTO - ESTAGIÁRIOS</v>
      </c>
      <c r="H180" s="33" t="str">
        <f>IFERROR(VLOOKUP($B180,'Tabelas auxiliares'!$A$65:$C$102,3,FALSE),"")</f>
        <v>FOLHA DE PAGAMENTO - ESTAGIÁRIOS</v>
      </c>
      <c r="I180" t="s">
        <v>822</v>
      </c>
      <c r="J180" t="s">
        <v>1357</v>
      </c>
      <c r="K180" t="s">
        <v>1358</v>
      </c>
      <c r="L180" t="s">
        <v>1359</v>
      </c>
      <c r="M180" t="s">
        <v>153</v>
      </c>
      <c r="N180" t="s">
        <v>154</v>
      </c>
      <c r="O180" t="s">
        <v>155</v>
      </c>
      <c r="P180" t="s">
        <v>188</v>
      </c>
      <c r="Q180" t="s">
        <v>156</v>
      </c>
      <c r="R180" t="s">
        <v>153</v>
      </c>
      <c r="S180" t="s">
        <v>107</v>
      </c>
      <c r="T180" t="s">
        <v>152</v>
      </c>
      <c r="U180" t="s">
        <v>803</v>
      </c>
      <c r="V180" t="s">
        <v>1354</v>
      </c>
      <c r="W180" t="s">
        <v>1355</v>
      </c>
      <c r="X180" s="33" t="str">
        <f t="shared" si="4"/>
        <v>3</v>
      </c>
      <c r="Y180" s="33" t="str">
        <f>IF(T180="","",IF(AND(T180&lt;&gt;'Tabelas auxiliares'!$B$239,T180&lt;&gt;'Tabelas auxiliares'!$B$240,T180&lt;&gt;'Tabelas auxiliares'!$C$239,T180&lt;&gt;'Tabelas auxiliares'!$C$240,T180&lt;&gt;'Tabelas auxiliares'!$D$239),"FOLHA DE PESSOAL",IF(X180='Tabelas auxiliares'!$A$240,"CUSTEIO",IF(X180='Tabelas auxiliares'!$A$239,"INVESTIMENTO","ERRO - VERIFICAR"))))</f>
        <v>CUSTEIO</v>
      </c>
      <c r="Z180" s="46">
        <f t="shared" si="5"/>
        <v>1515.69</v>
      </c>
      <c r="AC180" s="26">
        <v>1515.69</v>
      </c>
      <c r="AD180" s="54"/>
      <c r="AE180" s="54"/>
      <c r="AF180" s="54"/>
      <c r="AG180" s="54"/>
      <c r="AH180" s="54"/>
      <c r="AI180" s="54"/>
      <c r="AJ180" s="54"/>
      <c r="AK180" s="54"/>
      <c r="AL180" s="54"/>
      <c r="AM180" s="54"/>
      <c r="AN180" s="54"/>
      <c r="AO180" s="54"/>
    </row>
    <row r="181" spans="1:41" x14ac:dyDescent="0.25">
      <c r="A181" t="s">
        <v>459</v>
      </c>
      <c r="B181" t="s">
        <v>277</v>
      </c>
      <c r="C181" t="s">
        <v>460</v>
      </c>
      <c r="D181" t="s">
        <v>85</v>
      </c>
      <c r="E181" t="s">
        <v>105</v>
      </c>
      <c r="F181" s="33" t="str">
        <f>IFERROR(VLOOKUP(D181,'Tabelas auxiliares'!$A$3:$B$61,2,FALSE),"")</f>
        <v>SUGEPE - CONTRATAÇÃO DE ESTAGIÁRIOS * D.U.C</v>
      </c>
      <c r="G181" s="33" t="str">
        <f>IFERROR(VLOOKUP($B181,'Tabelas auxiliares'!$A$65:$C$102,2,FALSE),"")</f>
        <v>FOLHA DE PAGAMENTO - ESTAGIÁRIOS</v>
      </c>
      <c r="H181" s="33" t="str">
        <f>IFERROR(VLOOKUP($B181,'Tabelas auxiliares'!$A$65:$C$102,3,FALSE),"")</f>
        <v>FOLHA DE PAGAMENTO - ESTAGIÁRIOS</v>
      </c>
      <c r="I181" t="s">
        <v>808</v>
      </c>
      <c r="J181" t="s">
        <v>1336</v>
      </c>
      <c r="K181" t="s">
        <v>1360</v>
      </c>
      <c r="L181" t="s">
        <v>1338</v>
      </c>
      <c r="M181" t="s">
        <v>153</v>
      </c>
      <c r="N181" t="s">
        <v>154</v>
      </c>
      <c r="O181" t="s">
        <v>155</v>
      </c>
      <c r="P181" t="s">
        <v>188</v>
      </c>
      <c r="Q181" t="s">
        <v>156</v>
      </c>
      <c r="R181" t="s">
        <v>153</v>
      </c>
      <c r="S181" t="s">
        <v>107</v>
      </c>
      <c r="T181" t="s">
        <v>152</v>
      </c>
      <c r="U181" t="s">
        <v>803</v>
      </c>
      <c r="V181" t="s">
        <v>1354</v>
      </c>
      <c r="W181" t="s">
        <v>1355</v>
      </c>
      <c r="X181" s="33" t="str">
        <f t="shared" si="4"/>
        <v>3</v>
      </c>
      <c r="Y181" s="33" t="str">
        <f>IF(T181="","",IF(AND(T181&lt;&gt;'Tabelas auxiliares'!$B$239,T181&lt;&gt;'Tabelas auxiliares'!$B$240,T181&lt;&gt;'Tabelas auxiliares'!$C$239,T181&lt;&gt;'Tabelas auxiliares'!$C$240,T181&lt;&gt;'Tabelas auxiliares'!$D$239),"FOLHA DE PESSOAL",IF(X181='Tabelas auxiliares'!$A$240,"CUSTEIO",IF(X181='Tabelas auxiliares'!$A$239,"INVESTIMENTO","ERRO - VERIFICAR"))))</f>
        <v>CUSTEIO</v>
      </c>
      <c r="Z181" s="46">
        <f t="shared" si="5"/>
        <v>49303.83</v>
      </c>
      <c r="AA181" s="26">
        <v>300.18</v>
      </c>
      <c r="AB181" s="26">
        <v>49003.65</v>
      </c>
      <c r="AD181" s="54"/>
      <c r="AE181" s="54"/>
      <c r="AF181" s="54"/>
      <c r="AG181" s="54"/>
      <c r="AH181" s="54"/>
      <c r="AI181" s="54"/>
      <c r="AJ181" s="54"/>
      <c r="AK181" s="54"/>
      <c r="AL181" s="54"/>
      <c r="AM181" s="54"/>
      <c r="AN181" s="54"/>
      <c r="AO181" s="54"/>
    </row>
    <row r="182" spans="1:41" x14ac:dyDescent="0.25">
      <c r="A182" t="s">
        <v>459</v>
      </c>
      <c r="B182" t="s">
        <v>304</v>
      </c>
      <c r="C182" t="s">
        <v>460</v>
      </c>
      <c r="D182" t="s">
        <v>83</v>
      </c>
      <c r="E182" t="s">
        <v>105</v>
      </c>
      <c r="F182" s="33" t="str">
        <f>IFERROR(VLOOKUP(D182,'Tabelas auxiliares'!$A$3:$B$61,2,FALSE),"")</f>
        <v>SUGEPE-FOLHA - PASEP + AUX. MORADIA</v>
      </c>
      <c r="G182" s="33" t="str">
        <f>IFERROR(VLOOKUP($B182,'Tabelas auxiliares'!$A$65:$C$102,2,FALSE),"")</f>
        <v>FOLHA DE PAGAMENTO - BENEFÍCIOS</v>
      </c>
      <c r="H182" s="33" t="str">
        <f>IFERROR(VLOOKUP($B182,'Tabelas auxiliares'!$A$65:$C$102,3,FALSE),"")</f>
        <v xml:space="preserve">AUXILIO FUNERAL / CONTRATACAO POR TEMPO DETERMINADO / BENEF.ASSIST. DO SERVIDOR E DO MILITAR / AUXILIO-ALIMENTACAO / AUXILIO-TRANSPORTE / INDENIZACOES E RESTITUICOES / DESPESAS DE EXERCICIOS ANTERIORES </v>
      </c>
      <c r="I182" t="s">
        <v>1361</v>
      </c>
      <c r="J182" t="s">
        <v>1362</v>
      </c>
      <c r="K182" t="s">
        <v>1363</v>
      </c>
      <c r="L182" t="s">
        <v>1364</v>
      </c>
      <c r="M182" t="s">
        <v>1365</v>
      </c>
      <c r="N182" t="s">
        <v>118</v>
      </c>
      <c r="O182" t="s">
        <v>918</v>
      </c>
      <c r="P182" t="s">
        <v>1366</v>
      </c>
      <c r="Q182" t="s">
        <v>156</v>
      </c>
      <c r="R182" t="s">
        <v>153</v>
      </c>
      <c r="S182" t="s">
        <v>107</v>
      </c>
      <c r="T182" t="s">
        <v>1222</v>
      </c>
      <c r="U182" t="s">
        <v>129</v>
      </c>
      <c r="V182" t="s">
        <v>1367</v>
      </c>
      <c r="W182" t="s">
        <v>1368</v>
      </c>
      <c r="X182" s="33" t="str">
        <f t="shared" si="4"/>
        <v>3</v>
      </c>
      <c r="Y182" s="33" t="str">
        <f>IF(T182="","",IF(AND(T182&lt;&gt;'Tabelas auxiliares'!$B$239,T182&lt;&gt;'Tabelas auxiliares'!$B$240,T182&lt;&gt;'Tabelas auxiliares'!$C$239,T182&lt;&gt;'Tabelas auxiliares'!$C$240,T182&lt;&gt;'Tabelas auxiliares'!$D$239),"FOLHA DE PESSOAL",IF(X182='Tabelas auxiliares'!$A$240,"CUSTEIO",IF(X182='Tabelas auxiliares'!$A$239,"INVESTIMENTO","ERRO - VERIFICAR"))))</f>
        <v>FOLHA DE PESSOAL</v>
      </c>
      <c r="Z182" s="46">
        <f t="shared" si="5"/>
        <v>1538.6</v>
      </c>
      <c r="AC182" s="26">
        <v>1538.6</v>
      </c>
      <c r="AD182" s="54"/>
      <c r="AE182" s="54"/>
      <c r="AF182" s="54"/>
      <c r="AG182" s="54"/>
      <c r="AH182" s="54"/>
      <c r="AI182" s="54"/>
      <c r="AJ182" s="54"/>
      <c r="AK182" s="54"/>
      <c r="AL182" s="54"/>
      <c r="AM182" s="54"/>
      <c r="AN182" s="54"/>
      <c r="AO182" s="54"/>
    </row>
    <row r="183" spans="1:41" x14ac:dyDescent="0.25">
      <c r="A183" t="s">
        <v>459</v>
      </c>
      <c r="B183" t="s">
        <v>304</v>
      </c>
      <c r="C183" t="s">
        <v>460</v>
      </c>
      <c r="D183" t="s">
        <v>83</v>
      </c>
      <c r="E183" t="s">
        <v>105</v>
      </c>
      <c r="F183" s="33" t="str">
        <f>IFERROR(VLOOKUP(D183,'Tabelas auxiliares'!$A$3:$B$61,2,FALSE),"")</f>
        <v>SUGEPE-FOLHA - PASEP + AUX. MORADIA</v>
      </c>
      <c r="G183" s="33" t="str">
        <f>IFERROR(VLOOKUP($B183,'Tabelas auxiliares'!$A$65:$C$102,2,FALSE),"")</f>
        <v>FOLHA DE PAGAMENTO - BENEFÍCIOS</v>
      </c>
      <c r="H183" s="33" t="str">
        <f>IFERROR(VLOOKUP($B183,'Tabelas auxiliares'!$A$65:$C$102,3,FALSE),"")</f>
        <v xml:space="preserve">AUXILIO FUNERAL / CONTRATACAO POR TEMPO DETERMINADO / BENEF.ASSIST. DO SERVIDOR E DO MILITAR / AUXILIO-ALIMENTACAO / AUXILIO-TRANSPORTE / INDENIZACOES E RESTITUICOES / DESPESAS DE EXERCICIOS ANTERIORES </v>
      </c>
      <c r="I183" t="s">
        <v>1232</v>
      </c>
      <c r="J183" t="s">
        <v>1233</v>
      </c>
      <c r="K183" t="s">
        <v>1369</v>
      </c>
      <c r="L183" t="s">
        <v>1235</v>
      </c>
      <c r="M183" t="s">
        <v>153</v>
      </c>
      <c r="N183" t="s">
        <v>116</v>
      </c>
      <c r="O183" t="s">
        <v>1370</v>
      </c>
      <c r="P183" t="s">
        <v>1371</v>
      </c>
      <c r="Q183" t="s">
        <v>156</v>
      </c>
      <c r="R183" t="s">
        <v>153</v>
      </c>
      <c r="S183" t="s">
        <v>107</v>
      </c>
      <c r="T183" t="s">
        <v>1222</v>
      </c>
      <c r="U183" t="s">
        <v>126</v>
      </c>
      <c r="V183" t="s">
        <v>1372</v>
      </c>
      <c r="W183" t="s">
        <v>1373</v>
      </c>
      <c r="X183" s="33" t="str">
        <f t="shared" si="4"/>
        <v>3</v>
      </c>
      <c r="Y183" s="33" t="str">
        <f>IF(T183="","",IF(AND(T183&lt;&gt;'Tabelas auxiliares'!$B$239,T183&lt;&gt;'Tabelas auxiliares'!$B$240,T183&lt;&gt;'Tabelas auxiliares'!$C$239,T183&lt;&gt;'Tabelas auxiliares'!$C$240,T183&lt;&gt;'Tabelas auxiliares'!$D$239),"FOLHA DE PESSOAL",IF(X183='Tabelas auxiliares'!$A$240,"CUSTEIO",IF(X183='Tabelas auxiliares'!$A$239,"INVESTIMENTO","ERRO - VERIFICAR"))))</f>
        <v>FOLHA DE PESSOAL</v>
      </c>
      <c r="Z183" s="46">
        <f t="shared" si="5"/>
        <v>44594.45</v>
      </c>
      <c r="AC183" s="26">
        <v>44594.45</v>
      </c>
      <c r="AD183" s="54"/>
      <c r="AE183" s="54"/>
      <c r="AF183" s="54"/>
      <c r="AG183" s="54"/>
      <c r="AH183" s="54"/>
      <c r="AI183" s="54"/>
      <c r="AJ183" s="54"/>
      <c r="AK183" s="54"/>
      <c r="AL183" s="54"/>
      <c r="AM183" s="54"/>
      <c r="AN183" s="54"/>
      <c r="AO183" s="54"/>
    </row>
    <row r="184" spans="1:41" x14ac:dyDescent="0.25">
      <c r="A184" t="s">
        <v>459</v>
      </c>
      <c r="B184" t="s">
        <v>304</v>
      </c>
      <c r="C184" t="s">
        <v>460</v>
      </c>
      <c r="D184" t="s">
        <v>83</v>
      </c>
      <c r="E184" t="s">
        <v>105</v>
      </c>
      <c r="F184" s="33" t="str">
        <f>IFERROR(VLOOKUP(D184,'Tabelas auxiliares'!$A$3:$B$61,2,FALSE),"")</f>
        <v>SUGEPE-FOLHA - PASEP + AUX. MORADIA</v>
      </c>
      <c r="G184" s="33" t="str">
        <f>IFERROR(VLOOKUP($B184,'Tabelas auxiliares'!$A$65:$C$102,2,FALSE),"")</f>
        <v>FOLHA DE PAGAMENTO - BENEFÍCIOS</v>
      </c>
      <c r="H184" s="33" t="str">
        <f>IFERROR(VLOOKUP($B184,'Tabelas auxiliares'!$A$65:$C$102,3,FALSE),"")</f>
        <v xml:space="preserve">AUXILIO FUNERAL / CONTRATACAO POR TEMPO DETERMINADO / BENEF.ASSIST. DO SERVIDOR E DO MILITAR / AUXILIO-ALIMENTACAO / AUXILIO-TRANSPORTE / INDENIZACOES E RESTITUICOES / DESPESAS DE EXERCICIOS ANTERIORES </v>
      </c>
      <c r="I184" t="s">
        <v>1232</v>
      </c>
      <c r="J184" t="s">
        <v>1233</v>
      </c>
      <c r="K184" t="s">
        <v>1374</v>
      </c>
      <c r="L184" t="s">
        <v>1235</v>
      </c>
      <c r="M184" t="s">
        <v>153</v>
      </c>
      <c r="N184" t="s">
        <v>116</v>
      </c>
      <c r="O184" t="s">
        <v>918</v>
      </c>
      <c r="P184" t="s">
        <v>1375</v>
      </c>
      <c r="Q184" t="s">
        <v>156</v>
      </c>
      <c r="R184" t="s">
        <v>153</v>
      </c>
      <c r="S184" t="s">
        <v>107</v>
      </c>
      <c r="T184" t="s">
        <v>1222</v>
      </c>
      <c r="U184" t="s">
        <v>128</v>
      </c>
      <c r="V184" t="s">
        <v>1376</v>
      </c>
      <c r="W184" t="s">
        <v>1377</v>
      </c>
      <c r="X184" s="33" t="str">
        <f t="shared" si="4"/>
        <v>3</v>
      </c>
      <c r="Y184" s="33" t="str">
        <f>IF(T184="","",IF(AND(T184&lt;&gt;'Tabelas auxiliares'!$B$239,T184&lt;&gt;'Tabelas auxiliares'!$B$240,T184&lt;&gt;'Tabelas auxiliares'!$C$239,T184&lt;&gt;'Tabelas auxiliares'!$C$240,T184&lt;&gt;'Tabelas auxiliares'!$D$239),"FOLHA DE PESSOAL",IF(X184='Tabelas auxiliares'!$A$240,"CUSTEIO",IF(X184='Tabelas auxiliares'!$A$239,"INVESTIMENTO","ERRO - VERIFICAR"))))</f>
        <v>FOLHA DE PESSOAL</v>
      </c>
      <c r="Z184" s="46">
        <f t="shared" si="5"/>
        <v>1926</v>
      </c>
      <c r="AA184" s="26">
        <v>192.6</v>
      </c>
      <c r="AC184" s="26">
        <v>1733.4</v>
      </c>
      <c r="AD184" s="54"/>
      <c r="AE184" s="54"/>
      <c r="AF184" s="54"/>
      <c r="AG184" s="54"/>
      <c r="AH184" s="54"/>
      <c r="AI184" s="54"/>
      <c r="AJ184" s="54"/>
      <c r="AK184" s="54"/>
      <c r="AL184" s="54"/>
      <c r="AM184" s="54"/>
      <c r="AN184" s="54"/>
      <c r="AO184" s="54"/>
    </row>
    <row r="185" spans="1:41" x14ac:dyDescent="0.25">
      <c r="A185" t="s">
        <v>459</v>
      </c>
      <c r="B185" t="s">
        <v>304</v>
      </c>
      <c r="C185" t="s">
        <v>460</v>
      </c>
      <c r="D185" t="s">
        <v>83</v>
      </c>
      <c r="E185" t="s">
        <v>105</v>
      </c>
      <c r="F185" s="33" t="str">
        <f>IFERROR(VLOOKUP(D185,'Tabelas auxiliares'!$A$3:$B$61,2,FALSE),"")</f>
        <v>SUGEPE-FOLHA - PASEP + AUX. MORADIA</v>
      </c>
      <c r="G185" s="33" t="str">
        <f>IFERROR(VLOOKUP($B185,'Tabelas auxiliares'!$A$65:$C$102,2,FALSE),"")</f>
        <v>FOLHA DE PAGAMENTO - BENEFÍCIOS</v>
      </c>
      <c r="H185" s="33" t="str">
        <f>IFERROR(VLOOKUP($B185,'Tabelas auxiliares'!$A$65:$C$102,3,FALSE),"")</f>
        <v xml:space="preserve">AUXILIO FUNERAL / CONTRATACAO POR TEMPO DETERMINADO / BENEF.ASSIST. DO SERVIDOR E DO MILITAR / AUXILIO-ALIMENTACAO / AUXILIO-TRANSPORTE / INDENIZACOES E RESTITUICOES / DESPESAS DE EXERCICIOS ANTERIORES </v>
      </c>
      <c r="I185" t="s">
        <v>1232</v>
      </c>
      <c r="J185" t="s">
        <v>1233</v>
      </c>
      <c r="K185" t="s">
        <v>1378</v>
      </c>
      <c r="L185" t="s">
        <v>1235</v>
      </c>
      <c r="M185" t="s">
        <v>153</v>
      </c>
      <c r="N185" t="s">
        <v>116</v>
      </c>
      <c r="O185" t="s">
        <v>928</v>
      </c>
      <c r="P185" t="s">
        <v>1379</v>
      </c>
      <c r="Q185" t="s">
        <v>156</v>
      </c>
      <c r="R185" t="s">
        <v>153</v>
      </c>
      <c r="S185" t="s">
        <v>107</v>
      </c>
      <c r="T185" t="s">
        <v>1222</v>
      </c>
      <c r="U185" t="s">
        <v>125</v>
      </c>
      <c r="V185" t="s">
        <v>1380</v>
      </c>
      <c r="W185" t="s">
        <v>1381</v>
      </c>
      <c r="X185" s="33" t="str">
        <f t="shared" si="4"/>
        <v>3</v>
      </c>
      <c r="Y185" s="33" t="str">
        <f>IF(T185="","",IF(AND(T185&lt;&gt;'Tabelas auxiliares'!$B$239,T185&lt;&gt;'Tabelas auxiliares'!$B$240,T185&lt;&gt;'Tabelas auxiliares'!$C$239,T185&lt;&gt;'Tabelas auxiliares'!$C$240,T185&lt;&gt;'Tabelas auxiliares'!$D$239),"FOLHA DE PESSOAL",IF(X185='Tabelas auxiliares'!$A$240,"CUSTEIO",IF(X185='Tabelas auxiliares'!$A$239,"INVESTIMENTO","ERRO - VERIFICAR"))))</f>
        <v>FOLHA DE PESSOAL</v>
      </c>
      <c r="Z185" s="46">
        <f t="shared" si="5"/>
        <v>1179.8900000000001</v>
      </c>
      <c r="AA185" s="26">
        <v>224.42</v>
      </c>
      <c r="AC185" s="26">
        <v>955.47</v>
      </c>
      <c r="AD185" s="54"/>
      <c r="AE185" s="54"/>
      <c r="AF185" s="54"/>
      <c r="AG185" s="54"/>
      <c r="AH185" s="54"/>
      <c r="AI185" s="54"/>
      <c r="AJ185" s="54"/>
      <c r="AK185" s="54"/>
      <c r="AL185" s="54"/>
      <c r="AM185" s="54"/>
      <c r="AN185" s="54"/>
      <c r="AO185" s="54"/>
    </row>
    <row r="186" spans="1:41" x14ac:dyDescent="0.25">
      <c r="A186" t="s">
        <v>459</v>
      </c>
      <c r="B186" t="s">
        <v>304</v>
      </c>
      <c r="C186" t="s">
        <v>460</v>
      </c>
      <c r="D186" t="s">
        <v>83</v>
      </c>
      <c r="E186" t="s">
        <v>105</v>
      </c>
      <c r="F186" s="33" t="str">
        <f>IFERROR(VLOOKUP(D186,'Tabelas auxiliares'!$A$3:$B$61,2,FALSE),"")</f>
        <v>SUGEPE-FOLHA - PASEP + AUX. MORADIA</v>
      </c>
      <c r="G186" s="33" t="str">
        <f>IFERROR(VLOOKUP($B186,'Tabelas auxiliares'!$A$65:$C$102,2,FALSE),"")</f>
        <v>FOLHA DE PAGAMENTO - BENEFÍCIOS</v>
      </c>
      <c r="H186" s="33" t="str">
        <f>IFERROR(VLOOKUP($B186,'Tabelas auxiliares'!$A$65:$C$102,3,FALSE),"")</f>
        <v xml:space="preserve">AUXILIO FUNERAL / CONTRATACAO POR TEMPO DETERMINADO / BENEF.ASSIST. DO SERVIDOR E DO MILITAR / AUXILIO-ALIMENTACAO / AUXILIO-TRANSPORTE / INDENIZACOES E RESTITUICOES / DESPESAS DE EXERCICIOS ANTERIORES </v>
      </c>
      <c r="I186" t="s">
        <v>1232</v>
      </c>
      <c r="J186" t="s">
        <v>1233</v>
      </c>
      <c r="K186" t="s">
        <v>1382</v>
      </c>
      <c r="L186" t="s">
        <v>1235</v>
      </c>
      <c r="M186" t="s">
        <v>153</v>
      </c>
      <c r="N186" t="s">
        <v>116</v>
      </c>
      <c r="O186" t="s">
        <v>1383</v>
      </c>
      <c r="P186" t="s">
        <v>1384</v>
      </c>
      <c r="Q186" t="s">
        <v>156</v>
      </c>
      <c r="R186" t="s">
        <v>153</v>
      </c>
      <c r="S186" t="s">
        <v>107</v>
      </c>
      <c r="T186" t="s">
        <v>1222</v>
      </c>
      <c r="U186" t="s">
        <v>130</v>
      </c>
      <c r="V186" t="s">
        <v>1385</v>
      </c>
      <c r="W186" t="s">
        <v>1386</v>
      </c>
      <c r="X186" s="33" t="str">
        <f t="shared" si="4"/>
        <v>3</v>
      </c>
      <c r="Y186" s="33" t="str">
        <f>IF(T186="","",IF(AND(T186&lt;&gt;'Tabelas auxiliares'!$B$239,T186&lt;&gt;'Tabelas auxiliares'!$B$240,T186&lt;&gt;'Tabelas auxiliares'!$C$239,T186&lt;&gt;'Tabelas auxiliares'!$C$240,T186&lt;&gt;'Tabelas auxiliares'!$D$239),"FOLHA DE PESSOAL",IF(X186='Tabelas auxiliares'!$A$240,"CUSTEIO",IF(X186='Tabelas auxiliares'!$A$239,"INVESTIMENTO","ERRO - VERIFICAR"))))</f>
        <v>FOLHA DE PESSOAL</v>
      </c>
      <c r="Z186" s="46">
        <f t="shared" si="5"/>
        <v>1437.16</v>
      </c>
      <c r="AC186" s="26">
        <v>1437.16</v>
      </c>
      <c r="AD186" s="54"/>
      <c r="AE186" s="54"/>
      <c r="AF186" s="54"/>
      <c r="AG186" s="54"/>
      <c r="AH186" s="54"/>
      <c r="AI186" s="54"/>
      <c r="AJ186" s="54"/>
      <c r="AK186" s="54"/>
      <c r="AL186" s="54"/>
      <c r="AM186" s="54"/>
      <c r="AN186" s="54"/>
      <c r="AO186" s="54"/>
    </row>
    <row r="187" spans="1:41" x14ac:dyDescent="0.25">
      <c r="A187" t="s">
        <v>459</v>
      </c>
      <c r="B187" t="s">
        <v>304</v>
      </c>
      <c r="C187" t="s">
        <v>460</v>
      </c>
      <c r="D187" t="s">
        <v>83</v>
      </c>
      <c r="E187" t="s">
        <v>105</v>
      </c>
      <c r="F187" s="33" t="str">
        <f>IFERROR(VLOOKUP(D187,'Tabelas auxiliares'!$A$3:$B$61,2,FALSE),"")</f>
        <v>SUGEPE-FOLHA - PASEP + AUX. MORADIA</v>
      </c>
      <c r="G187" s="33" t="str">
        <f>IFERROR(VLOOKUP($B187,'Tabelas auxiliares'!$A$65:$C$102,2,FALSE),"")</f>
        <v>FOLHA DE PAGAMENTO - BENEFÍCIOS</v>
      </c>
      <c r="H187" s="33" t="str">
        <f>IFERROR(VLOOKUP($B187,'Tabelas auxiliares'!$A$65:$C$102,3,FALSE),"")</f>
        <v xml:space="preserve">AUXILIO FUNERAL / CONTRATACAO POR TEMPO DETERMINADO / BENEF.ASSIST. DO SERVIDOR E DO MILITAR / AUXILIO-ALIMENTACAO / AUXILIO-TRANSPORTE / INDENIZACOES E RESTITUICOES / DESPESAS DE EXERCICIOS ANTERIORES </v>
      </c>
      <c r="I187" t="s">
        <v>1232</v>
      </c>
      <c r="J187" t="s">
        <v>1233</v>
      </c>
      <c r="K187" t="s">
        <v>1387</v>
      </c>
      <c r="L187" t="s">
        <v>1235</v>
      </c>
      <c r="M187" t="s">
        <v>153</v>
      </c>
      <c r="N187" t="s">
        <v>116</v>
      </c>
      <c r="O187" t="s">
        <v>918</v>
      </c>
      <c r="P187" t="s">
        <v>1375</v>
      </c>
      <c r="Q187" t="s">
        <v>156</v>
      </c>
      <c r="R187" t="s">
        <v>153</v>
      </c>
      <c r="S187" t="s">
        <v>107</v>
      </c>
      <c r="T187" t="s">
        <v>1222</v>
      </c>
      <c r="U187" t="s">
        <v>128</v>
      </c>
      <c r="V187" t="s">
        <v>1388</v>
      </c>
      <c r="W187" t="s">
        <v>1389</v>
      </c>
      <c r="X187" s="33" t="str">
        <f t="shared" si="4"/>
        <v>3</v>
      </c>
      <c r="Y187" s="33" t="str">
        <f>IF(T187="","",IF(AND(T187&lt;&gt;'Tabelas auxiliares'!$B$239,T187&lt;&gt;'Tabelas auxiliares'!$B$240,T187&lt;&gt;'Tabelas auxiliares'!$C$239,T187&lt;&gt;'Tabelas auxiliares'!$C$240,T187&lt;&gt;'Tabelas auxiliares'!$D$239),"FOLHA DE PESSOAL",IF(X187='Tabelas auxiliares'!$A$240,"CUSTEIO",IF(X187='Tabelas auxiliares'!$A$239,"INVESTIMENTO","ERRO - VERIFICAR"))))</f>
        <v>FOLHA DE PESSOAL</v>
      </c>
      <c r="Z187" s="46">
        <f t="shared" si="5"/>
        <v>67089</v>
      </c>
      <c r="AA187" s="26">
        <v>5890.35</v>
      </c>
      <c r="AC187" s="26">
        <v>61198.65</v>
      </c>
      <c r="AD187" s="54"/>
      <c r="AE187" s="54"/>
      <c r="AF187" s="54"/>
      <c r="AG187" s="54"/>
      <c r="AH187" s="54"/>
      <c r="AI187" s="54"/>
      <c r="AJ187" s="54"/>
      <c r="AK187" s="54"/>
      <c r="AL187" s="54"/>
      <c r="AM187" s="54"/>
      <c r="AN187" s="54"/>
      <c r="AO187" s="54"/>
    </row>
    <row r="188" spans="1:41" x14ac:dyDescent="0.25">
      <c r="A188" t="s">
        <v>459</v>
      </c>
      <c r="B188" t="s">
        <v>304</v>
      </c>
      <c r="C188" t="s">
        <v>460</v>
      </c>
      <c r="D188" t="s">
        <v>83</v>
      </c>
      <c r="E188" t="s">
        <v>105</v>
      </c>
      <c r="F188" s="33" t="str">
        <f>IFERROR(VLOOKUP(D188,'Tabelas auxiliares'!$A$3:$B$61,2,FALSE),"")</f>
        <v>SUGEPE-FOLHA - PASEP + AUX. MORADIA</v>
      </c>
      <c r="G188" s="33" t="str">
        <f>IFERROR(VLOOKUP($B188,'Tabelas auxiliares'!$A$65:$C$102,2,FALSE),"")</f>
        <v>FOLHA DE PAGAMENTO - BENEFÍCIOS</v>
      </c>
      <c r="H188" s="33" t="str">
        <f>IFERROR(VLOOKUP($B188,'Tabelas auxiliares'!$A$65:$C$102,3,FALSE),"")</f>
        <v xml:space="preserve">AUXILIO FUNERAL / CONTRATACAO POR TEMPO DETERMINADO / BENEF.ASSIST. DO SERVIDOR E DO MILITAR / AUXILIO-ALIMENTACAO / AUXILIO-TRANSPORTE / INDENIZACOES E RESTITUICOES / DESPESAS DE EXERCICIOS ANTERIORES </v>
      </c>
      <c r="I188" t="s">
        <v>1232</v>
      </c>
      <c r="J188" t="s">
        <v>1233</v>
      </c>
      <c r="K188" t="s">
        <v>1390</v>
      </c>
      <c r="L188" t="s">
        <v>1235</v>
      </c>
      <c r="M188" t="s">
        <v>153</v>
      </c>
      <c r="N188" t="s">
        <v>116</v>
      </c>
      <c r="O188" t="s">
        <v>1370</v>
      </c>
      <c r="P188" t="s">
        <v>1371</v>
      </c>
      <c r="Q188" t="s">
        <v>156</v>
      </c>
      <c r="R188" t="s">
        <v>153</v>
      </c>
      <c r="S188" t="s">
        <v>107</v>
      </c>
      <c r="T188" t="s">
        <v>1222</v>
      </c>
      <c r="U188" t="s">
        <v>126</v>
      </c>
      <c r="V188" t="s">
        <v>1391</v>
      </c>
      <c r="W188" t="s">
        <v>1392</v>
      </c>
      <c r="X188" s="33" t="str">
        <f t="shared" si="4"/>
        <v>3</v>
      </c>
      <c r="Y188" s="33" t="str">
        <f>IF(T188="","",IF(AND(T188&lt;&gt;'Tabelas auxiliares'!$B$239,T188&lt;&gt;'Tabelas auxiliares'!$B$240,T188&lt;&gt;'Tabelas auxiliares'!$C$239,T188&lt;&gt;'Tabelas auxiliares'!$C$240,T188&lt;&gt;'Tabelas auxiliares'!$D$239),"FOLHA DE PESSOAL",IF(X188='Tabelas auxiliares'!$A$240,"CUSTEIO",IF(X188='Tabelas auxiliares'!$A$239,"INVESTIMENTO","ERRO - VERIFICAR"))))</f>
        <v>FOLHA DE PESSOAL</v>
      </c>
      <c r="Z188" s="46">
        <f t="shared" si="5"/>
        <v>983119.75</v>
      </c>
      <c r="AA188" s="26">
        <v>2819.41</v>
      </c>
      <c r="AC188" s="26">
        <v>980300.34</v>
      </c>
      <c r="AD188" s="54"/>
      <c r="AE188" s="54"/>
      <c r="AF188" s="54"/>
      <c r="AG188" s="54"/>
      <c r="AH188" s="54"/>
      <c r="AI188" s="54"/>
      <c r="AJ188" s="54"/>
      <c r="AK188" s="54"/>
      <c r="AL188" s="54"/>
      <c r="AM188" s="54"/>
      <c r="AN188" s="54"/>
      <c r="AO188" s="54"/>
    </row>
    <row r="189" spans="1:41" x14ac:dyDescent="0.25">
      <c r="A189" t="s">
        <v>459</v>
      </c>
      <c r="B189" t="s">
        <v>304</v>
      </c>
      <c r="C189" t="s">
        <v>460</v>
      </c>
      <c r="D189" t="s">
        <v>83</v>
      </c>
      <c r="E189" t="s">
        <v>105</v>
      </c>
      <c r="F189" s="33" t="str">
        <f>IFERROR(VLOOKUP(D189,'Tabelas auxiliares'!$A$3:$B$61,2,FALSE),"")</f>
        <v>SUGEPE-FOLHA - PASEP + AUX. MORADIA</v>
      </c>
      <c r="G189" s="33" t="str">
        <f>IFERROR(VLOOKUP($B189,'Tabelas auxiliares'!$A$65:$C$102,2,FALSE),"")</f>
        <v>FOLHA DE PAGAMENTO - BENEFÍCIOS</v>
      </c>
      <c r="H189" s="33" t="str">
        <f>IFERROR(VLOOKUP($B189,'Tabelas auxiliares'!$A$65:$C$102,3,FALSE),"")</f>
        <v xml:space="preserve">AUXILIO FUNERAL / CONTRATACAO POR TEMPO DETERMINADO / BENEF.ASSIST. DO SERVIDOR E DO MILITAR / AUXILIO-ALIMENTACAO / AUXILIO-TRANSPORTE / INDENIZACOES E RESTITUICOES / DESPESAS DE EXERCICIOS ANTERIORES </v>
      </c>
      <c r="I189" t="s">
        <v>1232</v>
      </c>
      <c r="J189" t="s">
        <v>1233</v>
      </c>
      <c r="K189" t="s">
        <v>1393</v>
      </c>
      <c r="L189" t="s">
        <v>1235</v>
      </c>
      <c r="M189" t="s">
        <v>153</v>
      </c>
      <c r="N189" t="s">
        <v>116</v>
      </c>
      <c r="O189" t="s">
        <v>928</v>
      </c>
      <c r="P189" t="s">
        <v>1379</v>
      </c>
      <c r="Q189" t="s">
        <v>156</v>
      </c>
      <c r="R189" t="s">
        <v>153</v>
      </c>
      <c r="S189" t="s">
        <v>107</v>
      </c>
      <c r="T189" t="s">
        <v>1222</v>
      </c>
      <c r="U189" t="s">
        <v>125</v>
      </c>
      <c r="V189" t="s">
        <v>1394</v>
      </c>
      <c r="W189" t="s">
        <v>1395</v>
      </c>
      <c r="X189" s="33" t="str">
        <f t="shared" si="4"/>
        <v>3</v>
      </c>
      <c r="Y189" s="33" t="str">
        <f>IF(T189="","",IF(AND(T189&lt;&gt;'Tabelas auxiliares'!$B$239,T189&lt;&gt;'Tabelas auxiliares'!$B$240,T189&lt;&gt;'Tabelas auxiliares'!$C$239,T189&lt;&gt;'Tabelas auxiliares'!$C$240,T189&lt;&gt;'Tabelas auxiliares'!$D$239),"FOLHA DE PESSOAL",IF(X189='Tabelas auxiliares'!$A$240,"CUSTEIO",IF(X189='Tabelas auxiliares'!$A$239,"INVESTIMENTO","ERRO - VERIFICAR"))))</f>
        <v>FOLHA DE PESSOAL</v>
      </c>
      <c r="Z189" s="46">
        <f t="shared" si="5"/>
        <v>146958.93</v>
      </c>
      <c r="AA189" s="26">
        <v>62091.82</v>
      </c>
      <c r="AC189" s="26">
        <v>84867.11</v>
      </c>
      <c r="AD189" s="54"/>
      <c r="AE189" s="54"/>
      <c r="AF189" s="54"/>
      <c r="AG189" s="54"/>
      <c r="AH189" s="54"/>
      <c r="AI189" s="54"/>
      <c r="AJ189" s="54"/>
      <c r="AK189" s="54"/>
      <c r="AL189" s="54"/>
      <c r="AM189" s="54"/>
      <c r="AN189" s="54"/>
      <c r="AO189" s="54"/>
    </row>
    <row r="190" spans="1:41" x14ac:dyDescent="0.25">
      <c r="A190" t="s">
        <v>459</v>
      </c>
      <c r="B190" t="s">
        <v>304</v>
      </c>
      <c r="C190" t="s">
        <v>460</v>
      </c>
      <c r="D190" t="s">
        <v>83</v>
      </c>
      <c r="E190" t="s">
        <v>105</v>
      </c>
      <c r="F190" s="33" t="str">
        <f>IFERROR(VLOOKUP(D190,'Tabelas auxiliares'!$A$3:$B$61,2,FALSE),"")</f>
        <v>SUGEPE-FOLHA - PASEP + AUX. MORADIA</v>
      </c>
      <c r="G190" s="33" t="str">
        <f>IFERROR(VLOOKUP($B190,'Tabelas auxiliares'!$A$65:$C$102,2,FALSE),"")</f>
        <v>FOLHA DE PAGAMENTO - BENEFÍCIOS</v>
      </c>
      <c r="H190" s="33" t="str">
        <f>IFERROR(VLOOKUP($B190,'Tabelas auxiliares'!$A$65:$C$102,3,FALSE),"")</f>
        <v xml:space="preserve">AUXILIO FUNERAL / CONTRATACAO POR TEMPO DETERMINADO / BENEF.ASSIST. DO SERVIDOR E DO MILITAR / AUXILIO-ALIMENTACAO / AUXILIO-TRANSPORTE / INDENIZACOES E RESTITUICOES / DESPESAS DE EXERCICIOS ANTERIORES </v>
      </c>
      <c r="I190" t="s">
        <v>1232</v>
      </c>
      <c r="J190" t="s">
        <v>1233</v>
      </c>
      <c r="K190" t="s">
        <v>1393</v>
      </c>
      <c r="L190" t="s">
        <v>1235</v>
      </c>
      <c r="M190" t="s">
        <v>153</v>
      </c>
      <c r="N190" t="s">
        <v>116</v>
      </c>
      <c r="O190" t="s">
        <v>928</v>
      </c>
      <c r="P190" t="s">
        <v>1379</v>
      </c>
      <c r="Q190" t="s">
        <v>156</v>
      </c>
      <c r="R190" t="s">
        <v>153</v>
      </c>
      <c r="S190" t="s">
        <v>107</v>
      </c>
      <c r="T190" t="s">
        <v>1222</v>
      </c>
      <c r="U190" t="s">
        <v>125</v>
      </c>
      <c r="V190" t="s">
        <v>1396</v>
      </c>
      <c r="W190" t="s">
        <v>1397</v>
      </c>
      <c r="X190" s="33" t="str">
        <f t="shared" si="4"/>
        <v>3</v>
      </c>
      <c r="Y190" s="33" t="str">
        <f>IF(T190="","",IF(AND(T190&lt;&gt;'Tabelas auxiliares'!$B$239,T190&lt;&gt;'Tabelas auxiliares'!$B$240,T190&lt;&gt;'Tabelas auxiliares'!$C$239,T190&lt;&gt;'Tabelas auxiliares'!$C$240,T190&lt;&gt;'Tabelas auxiliares'!$D$239),"FOLHA DE PESSOAL",IF(X190='Tabelas auxiliares'!$A$240,"CUSTEIO",IF(X190='Tabelas auxiliares'!$A$239,"INVESTIMENTO","ERRO - VERIFICAR"))))</f>
        <v>FOLHA DE PESSOAL</v>
      </c>
      <c r="Z190" s="46">
        <f t="shared" si="5"/>
        <v>8540</v>
      </c>
      <c r="AA190" s="26">
        <v>2130</v>
      </c>
      <c r="AC190" s="26">
        <v>6410</v>
      </c>
      <c r="AD190" s="54"/>
      <c r="AE190" s="54"/>
      <c r="AF190" s="54"/>
      <c r="AG190" s="54"/>
      <c r="AH190" s="54"/>
      <c r="AI190" s="54"/>
      <c r="AJ190" s="54"/>
      <c r="AK190" s="54"/>
      <c r="AL190" s="54"/>
      <c r="AM190" s="54"/>
      <c r="AN190" s="54"/>
      <c r="AO190" s="54"/>
    </row>
    <row r="191" spans="1:41" x14ac:dyDescent="0.25">
      <c r="A191" t="s">
        <v>459</v>
      </c>
      <c r="B191" t="s">
        <v>304</v>
      </c>
      <c r="C191" t="s">
        <v>460</v>
      </c>
      <c r="D191" t="s">
        <v>83</v>
      </c>
      <c r="E191" t="s">
        <v>105</v>
      </c>
      <c r="F191" s="33" t="str">
        <f>IFERROR(VLOOKUP(D191,'Tabelas auxiliares'!$A$3:$B$61,2,FALSE),"")</f>
        <v>SUGEPE-FOLHA - PASEP + AUX. MORADIA</v>
      </c>
      <c r="G191" s="33" t="str">
        <f>IFERROR(VLOOKUP($B191,'Tabelas auxiliares'!$A$65:$C$102,2,FALSE),"")</f>
        <v>FOLHA DE PAGAMENTO - BENEFÍCIOS</v>
      </c>
      <c r="H191" s="33" t="str">
        <f>IFERROR(VLOOKUP($B191,'Tabelas auxiliares'!$A$65:$C$102,3,FALSE),"")</f>
        <v xml:space="preserve">AUXILIO FUNERAL / CONTRATACAO POR TEMPO DETERMINADO / BENEF.ASSIST. DO SERVIDOR E DO MILITAR / AUXILIO-ALIMENTACAO / AUXILIO-TRANSPORTE / INDENIZACOES E RESTITUICOES / DESPESAS DE EXERCICIOS ANTERIORES </v>
      </c>
      <c r="I191" t="s">
        <v>1232</v>
      </c>
      <c r="J191" t="s">
        <v>1233</v>
      </c>
      <c r="K191" t="s">
        <v>1398</v>
      </c>
      <c r="L191" t="s">
        <v>1235</v>
      </c>
      <c r="M191" t="s">
        <v>153</v>
      </c>
      <c r="N191" t="s">
        <v>118</v>
      </c>
      <c r="O191" t="s">
        <v>918</v>
      </c>
      <c r="P191" t="s">
        <v>1366</v>
      </c>
      <c r="Q191" t="s">
        <v>156</v>
      </c>
      <c r="R191" t="s">
        <v>153</v>
      </c>
      <c r="S191" t="s">
        <v>107</v>
      </c>
      <c r="T191" t="s">
        <v>1222</v>
      </c>
      <c r="U191" t="s">
        <v>129</v>
      </c>
      <c r="V191" t="s">
        <v>1367</v>
      </c>
      <c r="W191" t="s">
        <v>1368</v>
      </c>
      <c r="X191" s="33" t="str">
        <f t="shared" si="4"/>
        <v>3</v>
      </c>
      <c r="Y191" s="33" t="str">
        <f>IF(T191="","",IF(AND(T191&lt;&gt;'Tabelas auxiliares'!$B$239,T191&lt;&gt;'Tabelas auxiliares'!$B$240,T191&lt;&gt;'Tabelas auxiliares'!$C$239,T191&lt;&gt;'Tabelas auxiliares'!$C$240,T191&lt;&gt;'Tabelas auxiliares'!$D$239),"FOLHA DE PESSOAL",IF(X191='Tabelas auxiliares'!$A$240,"CUSTEIO",IF(X191='Tabelas auxiliares'!$A$239,"INVESTIMENTO","ERRO - VERIFICAR"))))</f>
        <v>FOLHA DE PESSOAL</v>
      </c>
      <c r="Z191" s="46">
        <f t="shared" si="5"/>
        <v>166151.44</v>
      </c>
      <c r="AA191" s="26">
        <v>1671.8</v>
      </c>
      <c r="AC191" s="26">
        <v>164479.64000000001</v>
      </c>
      <c r="AD191" s="54"/>
      <c r="AE191" s="54"/>
      <c r="AF191" s="54"/>
      <c r="AG191" s="54"/>
      <c r="AH191" s="54"/>
      <c r="AI191" s="54"/>
      <c r="AJ191" s="54"/>
      <c r="AK191" s="54"/>
      <c r="AL191" s="54"/>
      <c r="AM191" s="54"/>
      <c r="AN191" s="54"/>
      <c r="AO191" s="54"/>
    </row>
    <row r="192" spans="1:41" x14ac:dyDescent="0.25">
      <c r="A192" t="s">
        <v>459</v>
      </c>
      <c r="B192" t="s">
        <v>304</v>
      </c>
      <c r="C192" t="s">
        <v>460</v>
      </c>
      <c r="D192" t="s">
        <v>83</v>
      </c>
      <c r="E192" t="s">
        <v>105</v>
      </c>
      <c r="F192" s="33" t="str">
        <f>IFERROR(VLOOKUP(D192,'Tabelas auxiliares'!$A$3:$B$61,2,FALSE),"")</f>
        <v>SUGEPE-FOLHA - PASEP + AUX. MORADIA</v>
      </c>
      <c r="G192" s="33" t="str">
        <f>IFERROR(VLOOKUP($B192,'Tabelas auxiliares'!$A$65:$C$102,2,FALSE),"")</f>
        <v>FOLHA DE PAGAMENTO - BENEFÍCIOS</v>
      </c>
      <c r="H192" s="33" t="str">
        <f>IFERROR(VLOOKUP($B192,'Tabelas auxiliares'!$A$65:$C$102,3,FALSE),"")</f>
        <v xml:space="preserve">AUXILIO FUNERAL / CONTRATACAO POR TEMPO DETERMINADO / BENEF.ASSIST. DO SERVIDOR E DO MILITAR / AUXILIO-ALIMENTACAO / AUXILIO-TRANSPORTE / INDENIZACOES E RESTITUICOES / DESPESAS DE EXERCICIOS ANTERIORES </v>
      </c>
      <c r="I192" t="s">
        <v>923</v>
      </c>
      <c r="J192" t="s">
        <v>1399</v>
      </c>
      <c r="K192" t="s">
        <v>1400</v>
      </c>
      <c r="L192" t="s">
        <v>1401</v>
      </c>
      <c r="M192" t="s">
        <v>1365</v>
      </c>
      <c r="N192" t="s">
        <v>118</v>
      </c>
      <c r="O192" t="s">
        <v>918</v>
      </c>
      <c r="P192" t="s">
        <v>1366</v>
      </c>
      <c r="Q192" t="s">
        <v>156</v>
      </c>
      <c r="R192" t="s">
        <v>153</v>
      </c>
      <c r="S192" t="s">
        <v>107</v>
      </c>
      <c r="T192" t="s">
        <v>1222</v>
      </c>
      <c r="U192" t="s">
        <v>129</v>
      </c>
      <c r="V192" t="s">
        <v>1367</v>
      </c>
      <c r="W192" t="s">
        <v>1368</v>
      </c>
      <c r="X192" s="33" t="str">
        <f t="shared" si="4"/>
        <v>3</v>
      </c>
      <c r="Y192" s="33" t="str">
        <f>IF(T192="","",IF(AND(T192&lt;&gt;'Tabelas auxiliares'!$B$239,T192&lt;&gt;'Tabelas auxiliares'!$B$240,T192&lt;&gt;'Tabelas auxiliares'!$C$239,T192&lt;&gt;'Tabelas auxiliares'!$C$240,T192&lt;&gt;'Tabelas auxiliares'!$D$239),"FOLHA DE PESSOAL",IF(X192='Tabelas auxiliares'!$A$240,"CUSTEIO",IF(X192='Tabelas auxiliares'!$A$239,"INVESTIMENTO","ERRO - VERIFICAR"))))</f>
        <v>FOLHA DE PESSOAL</v>
      </c>
      <c r="Z192" s="46">
        <f t="shared" si="5"/>
        <v>1538.6</v>
      </c>
      <c r="AC192" s="26">
        <v>1538.6</v>
      </c>
      <c r="AD192" s="54"/>
      <c r="AE192" s="54"/>
      <c r="AF192" s="54"/>
      <c r="AG192" s="54"/>
      <c r="AH192" s="54"/>
      <c r="AI192" s="54"/>
      <c r="AJ192" s="54"/>
      <c r="AK192" s="54"/>
      <c r="AL192" s="54"/>
      <c r="AM192" s="54"/>
      <c r="AN192" s="54"/>
      <c r="AO192" s="54"/>
    </row>
    <row r="193" spans="1:41" x14ac:dyDescent="0.25">
      <c r="A193" t="s">
        <v>459</v>
      </c>
      <c r="B193" t="s">
        <v>304</v>
      </c>
      <c r="C193" t="s">
        <v>460</v>
      </c>
      <c r="D193" t="s">
        <v>83</v>
      </c>
      <c r="E193" t="s">
        <v>105</v>
      </c>
      <c r="F193" s="33" t="str">
        <f>IFERROR(VLOOKUP(D193,'Tabelas auxiliares'!$A$3:$B$61,2,FALSE),"")</f>
        <v>SUGEPE-FOLHA - PASEP + AUX. MORADIA</v>
      </c>
      <c r="G193" s="33" t="str">
        <f>IFERROR(VLOOKUP($B193,'Tabelas auxiliares'!$A$65:$C$102,2,FALSE),"")</f>
        <v>FOLHA DE PAGAMENTO - BENEFÍCIOS</v>
      </c>
      <c r="H193" s="33" t="str">
        <f>IFERROR(VLOOKUP($B193,'Tabelas auxiliares'!$A$65:$C$102,3,FALSE),"")</f>
        <v xml:space="preserve">AUXILIO FUNERAL / CONTRATACAO POR TEMPO DETERMINADO / BENEF.ASSIST. DO SERVIDOR E DO MILITAR / AUXILIO-ALIMENTACAO / AUXILIO-TRANSPORTE / INDENIZACOES E RESTITUICOES / DESPESAS DE EXERCICIOS ANTERIORES </v>
      </c>
      <c r="I193" t="s">
        <v>1307</v>
      </c>
      <c r="J193" t="s">
        <v>1308</v>
      </c>
      <c r="K193" t="s">
        <v>1402</v>
      </c>
      <c r="L193" t="s">
        <v>1310</v>
      </c>
      <c r="M193" t="s">
        <v>153</v>
      </c>
      <c r="N193" t="s">
        <v>116</v>
      </c>
      <c r="O193" t="s">
        <v>1370</v>
      </c>
      <c r="P193" t="s">
        <v>1371</v>
      </c>
      <c r="Q193" t="s">
        <v>156</v>
      </c>
      <c r="R193" t="s">
        <v>153</v>
      </c>
      <c r="S193" t="s">
        <v>107</v>
      </c>
      <c r="T193" t="s">
        <v>1222</v>
      </c>
      <c r="U193" t="s">
        <v>126</v>
      </c>
      <c r="V193" t="s">
        <v>1372</v>
      </c>
      <c r="W193" t="s">
        <v>1373</v>
      </c>
      <c r="X193" s="33" t="str">
        <f t="shared" si="4"/>
        <v>3</v>
      </c>
      <c r="Y193" s="33" t="str">
        <f>IF(T193="","",IF(AND(T193&lt;&gt;'Tabelas auxiliares'!$B$239,T193&lt;&gt;'Tabelas auxiliares'!$B$240,T193&lt;&gt;'Tabelas auxiliares'!$C$239,T193&lt;&gt;'Tabelas auxiliares'!$C$240,T193&lt;&gt;'Tabelas auxiliares'!$D$239),"FOLHA DE PESSOAL",IF(X193='Tabelas auxiliares'!$A$240,"CUSTEIO",IF(X193='Tabelas auxiliares'!$A$239,"INVESTIMENTO","ERRO - VERIFICAR"))))</f>
        <v>FOLHA DE PESSOAL</v>
      </c>
      <c r="Z193" s="46">
        <f t="shared" si="5"/>
        <v>48333.08</v>
      </c>
      <c r="AA193" s="26">
        <v>2721.72</v>
      </c>
      <c r="AC193" s="26">
        <v>45611.360000000001</v>
      </c>
      <c r="AD193" s="54"/>
      <c r="AE193" s="54"/>
      <c r="AF193" s="54"/>
      <c r="AG193" s="54"/>
      <c r="AH193" s="54"/>
      <c r="AI193" s="54"/>
      <c r="AJ193" s="54"/>
      <c r="AK193" s="54"/>
      <c r="AL193" s="54"/>
      <c r="AM193" s="54"/>
      <c r="AN193" s="54"/>
      <c r="AO193" s="54"/>
    </row>
    <row r="194" spans="1:41" x14ac:dyDescent="0.25">
      <c r="A194" t="s">
        <v>459</v>
      </c>
      <c r="B194" t="s">
        <v>304</v>
      </c>
      <c r="C194" t="s">
        <v>460</v>
      </c>
      <c r="D194" t="s">
        <v>83</v>
      </c>
      <c r="E194" t="s">
        <v>105</v>
      </c>
      <c r="F194" s="33" t="str">
        <f>IFERROR(VLOOKUP(D194,'Tabelas auxiliares'!$A$3:$B$61,2,FALSE),"")</f>
        <v>SUGEPE-FOLHA - PASEP + AUX. MORADIA</v>
      </c>
      <c r="G194" s="33" t="str">
        <f>IFERROR(VLOOKUP($B194,'Tabelas auxiliares'!$A$65:$C$102,2,FALSE),"")</f>
        <v>FOLHA DE PAGAMENTO - BENEFÍCIOS</v>
      </c>
      <c r="H194" s="33" t="str">
        <f>IFERROR(VLOOKUP($B194,'Tabelas auxiliares'!$A$65:$C$102,3,FALSE),"")</f>
        <v xml:space="preserve">AUXILIO FUNERAL / CONTRATACAO POR TEMPO DETERMINADO / BENEF.ASSIST. DO SERVIDOR E DO MILITAR / AUXILIO-ALIMENTACAO / AUXILIO-TRANSPORTE / INDENIZACOES E RESTITUICOES / DESPESAS DE EXERCICIOS ANTERIORES </v>
      </c>
      <c r="I194" t="s">
        <v>1307</v>
      </c>
      <c r="J194" t="s">
        <v>1308</v>
      </c>
      <c r="K194" t="s">
        <v>1403</v>
      </c>
      <c r="L194" t="s">
        <v>1310</v>
      </c>
      <c r="M194" t="s">
        <v>153</v>
      </c>
      <c r="N194" t="s">
        <v>116</v>
      </c>
      <c r="O194" t="s">
        <v>918</v>
      </c>
      <c r="P194" t="s">
        <v>1375</v>
      </c>
      <c r="Q194" t="s">
        <v>156</v>
      </c>
      <c r="R194" t="s">
        <v>153</v>
      </c>
      <c r="S194" t="s">
        <v>107</v>
      </c>
      <c r="T194" t="s">
        <v>1222</v>
      </c>
      <c r="U194" t="s">
        <v>128</v>
      </c>
      <c r="V194" t="s">
        <v>1376</v>
      </c>
      <c r="W194" t="s">
        <v>1377</v>
      </c>
      <c r="X194" s="33" t="str">
        <f t="shared" si="4"/>
        <v>3</v>
      </c>
      <c r="Y194" s="33" t="str">
        <f>IF(T194="","",IF(AND(T194&lt;&gt;'Tabelas auxiliares'!$B$239,T194&lt;&gt;'Tabelas auxiliares'!$B$240,T194&lt;&gt;'Tabelas auxiliares'!$C$239,T194&lt;&gt;'Tabelas auxiliares'!$C$240,T194&lt;&gt;'Tabelas auxiliares'!$D$239),"FOLHA DE PESSOAL",IF(X194='Tabelas auxiliares'!$A$240,"CUSTEIO",IF(X194='Tabelas auxiliares'!$A$239,"INVESTIMENTO","ERRO - VERIFICAR"))))</f>
        <v>FOLHA DE PESSOAL</v>
      </c>
      <c r="Z194" s="46">
        <f t="shared" si="5"/>
        <v>2247</v>
      </c>
      <c r="AA194" s="26">
        <v>192.6</v>
      </c>
      <c r="AC194" s="26">
        <v>2054.4</v>
      </c>
      <c r="AD194" s="54"/>
      <c r="AE194" s="54"/>
      <c r="AF194" s="54"/>
      <c r="AG194" s="54"/>
      <c r="AH194" s="54"/>
      <c r="AI194" s="54"/>
      <c r="AJ194" s="54"/>
      <c r="AK194" s="54"/>
      <c r="AL194" s="54"/>
      <c r="AM194" s="54"/>
      <c r="AN194" s="54"/>
      <c r="AO194" s="54"/>
    </row>
    <row r="195" spans="1:41" x14ac:dyDescent="0.25">
      <c r="A195" t="s">
        <v>459</v>
      </c>
      <c r="B195" t="s">
        <v>304</v>
      </c>
      <c r="C195" t="s">
        <v>460</v>
      </c>
      <c r="D195" t="s">
        <v>83</v>
      </c>
      <c r="E195" t="s">
        <v>105</v>
      </c>
      <c r="F195" s="33" t="str">
        <f>IFERROR(VLOOKUP(D195,'Tabelas auxiliares'!$A$3:$B$61,2,FALSE),"")</f>
        <v>SUGEPE-FOLHA - PASEP + AUX. MORADIA</v>
      </c>
      <c r="G195" s="33" t="str">
        <f>IFERROR(VLOOKUP($B195,'Tabelas auxiliares'!$A$65:$C$102,2,FALSE),"")</f>
        <v>FOLHA DE PAGAMENTO - BENEFÍCIOS</v>
      </c>
      <c r="H195" s="33" t="str">
        <f>IFERROR(VLOOKUP($B195,'Tabelas auxiliares'!$A$65:$C$102,3,FALSE),"")</f>
        <v xml:space="preserve">AUXILIO FUNERAL / CONTRATACAO POR TEMPO DETERMINADO / BENEF.ASSIST. DO SERVIDOR E DO MILITAR / AUXILIO-ALIMENTACAO / AUXILIO-TRANSPORTE / INDENIZACOES E RESTITUICOES / DESPESAS DE EXERCICIOS ANTERIORES </v>
      </c>
      <c r="I195" t="s">
        <v>1307</v>
      </c>
      <c r="J195" t="s">
        <v>1308</v>
      </c>
      <c r="K195" t="s">
        <v>1404</v>
      </c>
      <c r="L195" t="s">
        <v>1310</v>
      </c>
      <c r="M195" t="s">
        <v>153</v>
      </c>
      <c r="N195" t="s">
        <v>116</v>
      </c>
      <c r="O195" t="s">
        <v>928</v>
      </c>
      <c r="P195" t="s">
        <v>1379</v>
      </c>
      <c r="Q195" t="s">
        <v>156</v>
      </c>
      <c r="R195" t="s">
        <v>153</v>
      </c>
      <c r="S195" t="s">
        <v>107</v>
      </c>
      <c r="T195" t="s">
        <v>1222</v>
      </c>
      <c r="U195" t="s">
        <v>125</v>
      </c>
      <c r="V195" t="s">
        <v>1380</v>
      </c>
      <c r="W195" t="s">
        <v>1381</v>
      </c>
      <c r="X195" s="33" t="str">
        <f t="shared" si="4"/>
        <v>3</v>
      </c>
      <c r="Y195" s="33" t="str">
        <f>IF(T195="","",IF(AND(T195&lt;&gt;'Tabelas auxiliares'!$B$239,T195&lt;&gt;'Tabelas auxiliares'!$B$240,T195&lt;&gt;'Tabelas auxiliares'!$C$239,T195&lt;&gt;'Tabelas auxiliares'!$C$240,T195&lt;&gt;'Tabelas auxiliares'!$D$239),"FOLHA DE PESSOAL",IF(X195='Tabelas auxiliares'!$A$240,"CUSTEIO",IF(X195='Tabelas auxiliares'!$A$239,"INVESTIMENTO","ERRO - VERIFICAR"))))</f>
        <v>FOLHA DE PESSOAL</v>
      </c>
      <c r="Z195" s="46">
        <f t="shared" si="5"/>
        <v>1179.8900000000001</v>
      </c>
      <c r="AC195" s="26">
        <v>1179.8900000000001</v>
      </c>
      <c r="AD195" s="54"/>
      <c r="AE195" s="54"/>
      <c r="AF195" s="54"/>
      <c r="AG195" s="54"/>
      <c r="AH195" s="54"/>
      <c r="AI195" s="54"/>
      <c r="AJ195" s="54"/>
      <c r="AK195" s="54"/>
      <c r="AL195" s="54"/>
      <c r="AM195" s="54"/>
      <c r="AN195" s="54"/>
      <c r="AO195" s="54"/>
    </row>
    <row r="196" spans="1:41" x14ac:dyDescent="0.25">
      <c r="A196" t="s">
        <v>459</v>
      </c>
      <c r="B196" t="s">
        <v>304</v>
      </c>
      <c r="C196" t="s">
        <v>460</v>
      </c>
      <c r="D196" t="s">
        <v>83</v>
      </c>
      <c r="E196" t="s">
        <v>105</v>
      </c>
      <c r="F196" s="33" t="str">
        <f>IFERROR(VLOOKUP(D196,'Tabelas auxiliares'!$A$3:$B$61,2,FALSE),"")</f>
        <v>SUGEPE-FOLHA - PASEP + AUX. MORADIA</v>
      </c>
      <c r="G196" s="33" t="str">
        <f>IFERROR(VLOOKUP($B196,'Tabelas auxiliares'!$A$65:$C$102,2,FALSE),"")</f>
        <v>FOLHA DE PAGAMENTO - BENEFÍCIOS</v>
      </c>
      <c r="H196" s="33" t="str">
        <f>IFERROR(VLOOKUP($B196,'Tabelas auxiliares'!$A$65:$C$102,3,FALSE),"")</f>
        <v xml:space="preserve">AUXILIO FUNERAL / CONTRATACAO POR TEMPO DETERMINADO / BENEF.ASSIST. DO SERVIDOR E DO MILITAR / AUXILIO-ALIMENTACAO / AUXILIO-TRANSPORTE / INDENIZACOES E RESTITUICOES / DESPESAS DE EXERCICIOS ANTERIORES </v>
      </c>
      <c r="I196" t="s">
        <v>1307</v>
      </c>
      <c r="J196" t="s">
        <v>1308</v>
      </c>
      <c r="K196" t="s">
        <v>1405</v>
      </c>
      <c r="L196" t="s">
        <v>1310</v>
      </c>
      <c r="M196" t="s">
        <v>153</v>
      </c>
      <c r="N196" t="s">
        <v>116</v>
      </c>
      <c r="O196" t="s">
        <v>918</v>
      </c>
      <c r="P196" t="s">
        <v>1375</v>
      </c>
      <c r="Q196" t="s">
        <v>156</v>
      </c>
      <c r="R196" t="s">
        <v>153</v>
      </c>
      <c r="S196" t="s">
        <v>107</v>
      </c>
      <c r="T196" t="s">
        <v>1222</v>
      </c>
      <c r="U196" t="s">
        <v>128</v>
      </c>
      <c r="V196" t="s">
        <v>1388</v>
      </c>
      <c r="W196" t="s">
        <v>1389</v>
      </c>
      <c r="X196" s="33" t="str">
        <f t="shared" si="4"/>
        <v>3</v>
      </c>
      <c r="Y196" s="33" t="str">
        <f>IF(T196="","",IF(AND(T196&lt;&gt;'Tabelas auxiliares'!$B$239,T196&lt;&gt;'Tabelas auxiliares'!$B$240,T196&lt;&gt;'Tabelas auxiliares'!$C$239,T196&lt;&gt;'Tabelas auxiliares'!$C$240,T196&lt;&gt;'Tabelas auxiliares'!$D$239),"FOLHA DE PESSOAL",IF(X196='Tabelas auxiliares'!$A$240,"CUSTEIO",IF(X196='Tabelas auxiliares'!$A$239,"INVESTIMENTO","ERRO - VERIFICAR"))))</f>
        <v>FOLHA DE PESSOAL</v>
      </c>
      <c r="Z196" s="46">
        <f t="shared" si="5"/>
        <v>66447</v>
      </c>
      <c r="AA196" s="26">
        <v>5826.15</v>
      </c>
      <c r="AC196" s="26">
        <v>60620.85</v>
      </c>
      <c r="AD196" s="54"/>
      <c r="AE196" s="54"/>
      <c r="AF196" s="54"/>
      <c r="AG196" s="54"/>
      <c r="AH196" s="54"/>
      <c r="AI196" s="54"/>
      <c r="AJ196" s="54"/>
      <c r="AK196" s="54"/>
      <c r="AL196" s="54"/>
      <c r="AM196" s="54"/>
      <c r="AN196" s="54"/>
      <c r="AO196" s="54"/>
    </row>
    <row r="197" spans="1:41" x14ac:dyDescent="0.25">
      <c r="A197" t="s">
        <v>459</v>
      </c>
      <c r="B197" t="s">
        <v>304</v>
      </c>
      <c r="C197" t="s">
        <v>460</v>
      </c>
      <c r="D197" t="s">
        <v>83</v>
      </c>
      <c r="E197" t="s">
        <v>105</v>
      </c>
      <c r="F197" s="33" t="str">
        <f>IFERROR(VLOOKUP(D197,'Tabelas auxiliares'!$A$3:$B$61,2,FALSE),"")</f>
        <v>SUGEPE-FOLHA - PASEP + AUX. MORADIA</v>
      </c>
      <c r="G197" s="33" t="str">
        <f>IFERROR(VLOOKUP($B197,'Tabelas auxiliares'!$A$65:$C$102,2,FALSE),"")</f>
        <v>FOLHA DE PAGAMENTO - BENEFÍCIOS</v>
      </c>
      <c r="H197" s="33" t="str">
        <f>IFERROR(VLOOKUP($B197,'Tabelas auxiliares'!$A$65:$C$102,3,FALSE),"")</f>
        <v xml:space="preserve">AUXILIO FUNERAL / CONTRATACAO POR TEMPO DETERMINADO / BENEF.ASSIST. DO SERVIDOR E DO MILITAR / AUXILIO-ALIMENTACAO / AUXILIO-TRANSPORTE / INDENIZACOES E RESTITUICOES / DESPESAS DE EXERCICIOS ANTERIORES </v>
      </c>
      <c r="I197" t="s">
        <v>1307</v>
      </c>
      <c r="J197" t="s">
        <v>1308</v>
      </c>
      <c r="K197" t="s">
        <v>1406</v>
      </c>
      <c r="L197" t="s">
        <v>1310</v>
      </c>
      <c r="M197" t="s">
        <v>153</v>
      </c>
      <c r="N197" t="s">
        <v>116</v>
      </c>
      <c r="O197" t="s">
        <v>1370</v>
      </c>
      <c r="P197" t="s">
        <v>1371</v>
      </c>
      <c r="Q197" t="s">
        <v>156</v>
      </c>
      <c r="R197" t="s">
        <v>153</v>
      </c>
      <c r="S197" t="s">
        <v>107</v>
      </c>
      <c r="T197" t="s">
        <v>1222</v>
      </c>
      <c r="U197" t="s">
        <v>126</v>
      </c>
      <c r="V197" t="s">
        <v>1391</v>
      </c>
      <c r="W197" t="s">
        <v>1392</v>
      </c>
      <c r="X197" s="33" t="str">
        <f t="shared" si="4"/>
        <v>3</v>
      </c>
      <c r="Y197" s="33" t="str">
        <f>IF(T197="","",IF(AND(T197&lt;&gt;'Tabelas auxiliares'!$B$239,T197&lt;&gt;'Tabelas auxiliares'!$B$240,T197&lt;&gt;'Tabelas auxiliares'!$C$239,T197&lt;&gt;'Tabelas auxiliares'!$C$240,T197&lt;&gt;'Tabelas auxiliares'!$D$239),"FOLHA DE PESSOAL",IF(X197='Tabelas auxiliares'!$A$240,"CUSTEIO",IF(X197='Tabelas auxiliares'!$A$239,"INVESTIMENTO","ERRO - VERIFICAR"))))</f>
        <v>FOLHA DE PESSOAL</v>
      </c>
      <c r="Z197" s="46">
        <f t="shared" si="5"/>
        <v>976247.67999999993</v>
      </c>
      <c r="AA197" s="26">
        <v>2681.83</v>
      </c>
      <c r="AC197" s="26">
        <v>973565.85</v>
      </c>
      <c r="AD197" s="54"/>
      <c r="AE197" s="54"/>
      <c r="AF197" s="54"/>
      <c r="AG197" s="54"/>
      <c r="AH197" s="54"/>
      <c r="AI197" s="54"/>
      <c r="AJ197" s="54"/>
      <c r="AK197" s="54"/>
      <c r="AL197" s="54"/>
      <c r="AM197" s="54"/>
      <c r="AN197" s="54"/>
      <c r="AO197" s="54"/>
    </row>
    <row r="198" spans="1:41" x14ac:dyDescent="0.25">
      <c r="A198" t="s">
        <v>459</v>
      </c>
      <c r="B198" t="s">
        <v>304</v>
      </c>
      <c r="C198" t="s">
        <v>460</v>
      </c>
      <c r="D198" t="s">
        <v>83</v>
      </c>
      <c r="E198" t="s">
        <v>105</v>
      </c>
      <c r="F198" s="33" t="str">
        <f>IFERROR(VLOOKUP(D198,'Tabelas auxiliares'!$A$3:$B$61,2,FALSE),"")</f>
        <v>SUGEPE-FOLHA - PASEP + AUX. MORADIA</v>
      </c>
      <c r="G198" s="33" t="str">
        <f>IFERROR(VLOOKUP($B198,'Tabelas auxiliares'!$A$65:$C$102,2,FALSE),"")</f>
        <v>FOLHA DE PAGAMENTO - BENEFÍCIOS</v>
      </c>
      <c r="H198" s="33" t="str">
        <f>IFERROR(VLOOKUP($B198,'Tabelas auxiliares'!$A$65:$C$102,3,FALSE),"")</f>
        <v xml:space="preserve">AUXILIO FUNERAL / CONTRATACAO POR TEMPO DETERMINADO / BENEF.ASSIST. DO SERVIDOR E DO MILITAR / AUXILIO-ALIMENTACAO / AUXILIO-TRANSPORTE / INDENIZACOES E RESTITUICOES / DESPESAS DE EXERCICIOS ANTERIORES </v>
      </c>
      <c r="I198" t="s">
        <v>1307</v>
      </c>
      <c r="J198" t="s">
        <v>1308</v>
      </c>
      <c r="K198" t="s">
        <v>1407</v>
      </c>
      <c r="L198" t="s">
        <v>1310</v>
      </c>
      <c r="M198" t="s">
        <v>153</v>
      </c>
      <c r="N198" t="s">
        <v>116</v>
      </c>
      <c r="O198" t="s">
        <v>928</v>
      </c>
      <c r="P198" t="s">
        <v>1379</v>
      </c>
      <c r="Q198" t="s">
        <v>156</v>
      </c>
      <c r="R198" t="s">
        <v>153</v>
      </c>
      <c r="S198" t="s">
        <v>107</v>
      </c>
      <c r="T198" t="s">
        <v>1222</v>
      </c>
      <c r="U198" t="s">
        <v>125</v>
      </c>
      <c r="V198" t="s">
        <v>1394</v>
      </c>
      <c r="W198" t="s">
        <v>1395</v>
      </c>
      <c r="X198" s="33" t="str">
        <f t="shared" si="4"/>
        <v>3</v>
      </c>
      <c r="Y198" s="33" t="str">
        <f>IF(T198="","",IF(AND(T198&lt;&gt;'Tabelas auxiliares'!$B$239,T198&lt;&gt;'Tabelas auxiliares'!$B$240,T198&lt;&gt;'Tabelas auxiliares'!$C$239,T198&lt;&gt;'Tabelas auxiliares'!$C$240,T198&lt;&gt;'Tabelas auxiliares'!$D$239),"FOLHA DE PESSOAL",IF(X198='Tabelas auxiliares'!$A$240,"CUSTEIO",IF(X198='Tabelas auxiliares'!$A$239,"INVESTIMENTO","ERRO - VERIFICAR"))))</f>
        <v>FOLHA DE PESSOAL</v>
      </c>
      <c r="Z198" s="46">
        <f t="shared" si="5"/>
        <v>152149.79</v>
      </c>
      <c r="AA198" s="26">
        <v>41902.65</v>
      </c>
      <c r="AC198" s="26">
        <v>110247.14</v>
      </c>
      <c r="AD198" s="54"/>
      <c r="AE198" s="54"/>
      <c r="AF198" s="54"/>
      <c r="AG198" s="54"/>
      <c r="AH198" s="54"/>
      <c r="AI198" s="54"/>
      <c r="AJ198" s="54"/>
      <c r="AK198" s="54"/>
      <c r="AL198" s="54"/>
      <c r="AM198" s="54"/>
      <c r="AN198" s="54"/>
      <c r="AO198" s="54"/>
    </row>
    <row r="199" spans="1:41" x14ac:dyDescent="0.25">
      <c r="A199" t="s">
        <v>459</v>
      </c>
      <c r="B199" t="s">
        <v>304</v>
      </c>
      <c r="C199" t="s">
        <v>460</v>
      </c>
      <c r="D199" t="s">
        <v>83</v>
      </c>
      <c r="E199" t="s">
        <v>105</v>
      </c>
      <c r="F199" s="33" t="str">
        <f>IFERROR(VLOOKUP(D199,'Tabelas auxiliares'!$A$3:$B$61,2,FALSE),"")</f>
        <v>SUGEPE-FOLHA - PASEP + AUX. MORADIA</v>
      </c>
      <c r="G199" s="33" t="str">
        <f>IFERROR(VLOOKUP($B199,'Tabelas auxiliares'!$A$65:$C$102,2,FALSE),"")</f>
        <v>FOLHA DE PAGAMENTO - BENEFÍCIOS</v>
      </c>
      <c r="H199" s="33" t="str">
        <f>IFERROR(VLOOKUP($B199,'Tabelas auxiliares'!$A$65:$C$102,3,FALSE),"")</f>
        <v xml:space="preserve">AUXILIO FUNERAL / CONTRATACAO POR TEMPO DETERMINADO / BENEF.ASSIST. DO SERVIDOR E DO MILITAR / AUXILIO-ALIMENTACAO / AUXILIO-TRANSPORTE / INDENIZACOES E RESTITUICOES / DESPESAS DE EXERCICIOS ANTERIORES </v>
      </c>
      <c r="I199" t="s">
        <v>1307</v>
      </c>
      <c r="J199" t="s">
        <v>1308</v>
      </c>
      <c r="K199" t="s">
        <v>1407</v>
      </c>
      <c r="L199" t="s">
        <v>1310</v>
      </c>
      <c r="M199" t="s">
        <v>153</v>
      </c>
      <c r="N199" t="s">
        <v>116</v>
      </c>
      <c r="O199" t="s">
        <v>928</v>
      </c>
      <c r="P199" t="s">
        <v>1379</v>
      </c>
      <c r="Q199" t="s">
        <v>156</v>
      </c>
      <c r="R199" t="s">
        <v>153</v>
      </c>
      <c r="S199" t="s">
        <v>107</v>
      </c>
      <c r="T199" t="s">
        <v>1222</v>
      </c>
      <c r="U199" t="s">
        <v>125</v>
      </c>
      <c r="V199" t="s">
        <v>1396</v>
      </c>
      <c r="W199" t="s">
        <v>1397</v>
      </c>
      <c r="X199" s="33" t="str">
        <f t="shared" si="4"/>
        <v>3</v>
      </c>
      <c r="Y199" s="33" t="str">
        <f>IF(T199="","",IF(AND(T199&lt;&gt;'Tabelas auxiliares'!$B$239,T199&lt;&gt;'Tabelas auxiliares'!$B$240,T199&lt;&gt;'Tabelas auxiliares'!$C$239,T199&lt;&gt;'Tabelas auxiliares'!$C$240,T199&lt;&gt;'Tabelas auxiliares'!$D$239),"FOLHA DE PESSOAL",IF(X199='Tabelas auxiliares'!$A$240,"CUSTEIO",IF(X199='Tabelas auxiliares'!$A$239,"INVESTIMENTO","ERRO - VERIFICAR"))))</f>
        <v>FOLHA DE PESSOAL</v>
      </c>
      <c r="Z199" s="46">
        <f t="shared" si="5"/>
        <v>10840</v>
      </c>
      <c r="AA199" s="26">
        <v>3300</v>
      </c>
      <c r="AC199" s="26">
        <v>7540</v>
      </c>
      <c r="AD199" s="54"/>
      <c r="AE199" s="54"/>
      <c r="AF199" s="54"/>
      <c r="AG199" s="54"/>
      <c r="AH199" s="54"/>
      <c r="AI199" s="54"/>
      <c r="AJ199" s="54"/>
      <c r="AK199" s="54"/>
      <c r="AL199" s="54"/>
      <c r="AM199" s="54"/>
      <c r="AN199" s="54"/>
      <c r="AO199" s="54"/>
    </row>
    <row r="200" spans="1:41" x14ac:dyDescent="0.25">
      <c r="A200" t="s">
        <v>459</v>
      </c>
      <c r="B200" t="s">
        <v>304</v>
      </c>
      <c r="C200" t="s">
        <v>460</v>
      </c>
      <c r="D200" t="s">
        <v>83</v>
      </c>
      <c r="E200" t="s">
        <v>105</v>
      </c>
      <c r="F200" s="33" t="str">
        <f>IFERROR(VLOOKUP(D200,'Tabelas auxiliares'!$A$3:$B$61,2,FALSE),"")</f>
        <v>SUGEPE-FOLHA - PASEP + AUX. MORADIA</v>
      </c>
      <c r="G200" s="33" t="str">
        <f>IFERROR(VLOOKUP($B200,'Tabelas auxiliares'!$A$65:$C$102,2,FALSE),"")</f>
        <v>FOLHA DE PAGAMENTO - BENEFÍCIOS</v>
      </c>
      <c r="H200" s="33" t="str">
        <f>IFERROR(VLOOKUP($B200,'Tabelas auxiliares'!$A$65:$C$102,3,FALSE),"")</f>
        <v xml:space="preserve">AUXILIO FUNERAL / CONTRATACAO POR TEMPO DETERMINADO / BENEF.ASSIST. DO SERVIDOR E DO MILITAR / AUXILIO-ALIMENTACAO / AUXILIO-TRANSPORTE / INDENIZACOES E RESTITUICOES / DESPESAS DE EXERCICIOS ANTERIORES </v>
      </c>
      <c r="I200" t="s">
        <v>1307</v>
      </c>
      <c r="J200" t="s">
        <v>1308</v>
      </c>
      <c r="K200" t="s">
        <v>1408</v>
      </c>
      <c r="L200" t="s">
        <v>1310</v>
      </c>
      <c r="M200" t="s">
        <v>153</v>
      </c>
      <c r="N200" t="s">
        <v>116</v>
      </c>
      <c r="O200" t="s">
        <v>918</v>
      </c>
      <c r="P200" t="s">
        <v>1375</v>
      </c>
      <c r="Q200" t="s">
        <v>156</v>
      </c>
      <c r="R200" t="s">
        <v>153</v>
      </c>
      <c r="S200" t="s">
        <v>107</v>
      </c>
      <c r="T200" t="s">
        <v>1222</v>
      </c>
      <c r="U200" t="s">
        <v>128</v>
      </c>
      <c r="V200" t="s">
        <v>1409</v>
      </c>
      <c r="W200" t="s">
        <v>1410</v>
      </c>
      <c r="X200" s="33" t="str">
        <f t="shared" si="4"/>
        <v>3</v>
      </c>
      <c r="Y200" s="33" t="str">
        <f>IF(T200="","",IF(AND(T200&lt;&gt;'Tabelas auxiliares'!$B$239,T200&lt;&gt;'Tabelas auxiliares'!$B$240,T200&lt;&gt;'Tabelas auxiliares'!$C$239,T200&lt;&gt;'Tabelas auxiliares'!$C$240,T200&lt;&gt;'Tabelas auxiliares'!$D$239),"FOLHA DE PESSOAL",IF(X200='Tabelas auxiliares'!$A$240,"CUSTEIO",IF(X200='Tabelas auxiliares'!$A$239,"INVESTIMENTO","ERRO - VERIFICAR"))))</f>
        <v>FOLHA DE PESSOAL</v>
      </c>
      <c r="Z200" s="46">
        <f t="shared" si="5"/>
        <v>23304.6</v>
      </c>
      <c r="AC200" s="26">
        <v>23304.6</v>
      </c>
      <c r="AD200" s="54"/>
      <c r="AE200" s="54"/>
      <c r="AF200" s="54"/>
      <c r="AG200" s="54"/>
      <c r="AH200" s="54"/>
      <c r="AI200" s="54"/>
      <c r="AJ200" s="54"/>
      <c r="AK200" s="54"/>
      <c r="AL200" s="54"/>
      <c r="AM200" s="54"/>
      <c r="AN200" s="54"/>
      <c r="AO200" s="54"/>
    </row>
    <row r="201" spans="1:41" x14ac:dyDescent="0.25">
      <c r="A201" t="s">
        <v>459</v>
      </c>
      <c r="B201" t="s">
        <v>304</v>
      </c>
      <c r="C201" t="s">
        <v>460</v>
      </c>
      <c r="D201" t="s">
        <v>83</v>
      </c>
      <c r="E201" t="s">
        <v>105</v>
      </c>
      <c r="F201" s="33" t="str">
        <f>IFERROR(VLOOKUP(D201,'Tabelas auxiliares'!$A$3:$B$61,2,FALSE),"")</f>
        <v>SUGEPE-FOLHA - PASEP + AUX. MORADIA</v>
      </c>
      <c r="G201" s="33" t="str">
        <f>IFERROR(VLOOKUP($B201,'Tabelas auxiliares'!$A$65:$C$102,2,FALSE),"")</f>
        <v>FOLHA DE PAGAMENTO - BENEFÍCIOS</v>
      </c>
      <c r="H201" s="33" t="str">
        <f>IFERROR(VLOOKUP($B201,'Tabelas auxiliares'!$A$65:$C$102,3,FALSE),"")</f>
        <v xml:space="preserve">AUXILIO FUNERAL / CONTRATACAO POR TEMPO DETERMINADO / BENEF.ASSIST. DO SERVIDOR E DO MILITAR / AUXILIO-ALIMENTACAO / AUXILIO-TRANSPORTE / INDENIZACOES E RESTITUICOES / DESPESAS DE EXERCICIOS ANTERIORES </v>
      </c>
      <c r="I201" t="s">
        <v>1307</v>
      </c>
      <c r="J201" t="s">
        <v>1308</v>
      </c>
      <c r="K201" t="s">
        <v>1411</v>
      </c>
      <c r="L201" t="s">
        <v>1310</v>
      </c>
      <c r="M201" t="s">
        <v>153</v>
      </c>
      <c r="N201" t="s">
        <v>118</v>
      </c>
      <c r="O201" t="s">
        <v>918</v>
      </c>
      <c r="P201" t="s">
        <v>1366</v>
      </c>
      <c r="Q201" t="s">
        <v>156</v>
      </c>
      <c r="R201" t="s">
        <v>153</v>
      </c>
      <c r="S201" t="s">
        <v>107</v>
      </c>
      <c r="T201" t="s">
        <v>1222</v>
      </c>
      <c r="U201" t="s">
        <v>129</v>
      </c>
      <c r="V201" t="s">
        <v>1367</v>
      </c>
      <c r="W201" t="s">
        <v>1368</v>
      </c>
      <c r="X201" s="33" t="str">
        <f t="shared" si="4"/>
        <v>3</v>
      </c>
      <c r="Y201" s="33" t="str">
        <f>IF(T201="","",IF(AND(T201&lt;&gt;'Tabelas auxiliares'!$B$239,T201&lt;&gt;'Tabelas auxiliares'!$B$240,T201&lt;&gt;'Tabelas auxiliares'!$C$239,T201&lt;&gt;'Tabelas auxiliares'!$C$240,T201&lt;&gt;'Tabelas auxiliares'!$D$239),"FOLHA DE PESSOAL",IF(X201='Tabelas auxiliares'!$A$240,"CUSTEIO",IF(X201='Tabelas auxiliares'!$A$239,"INVESTIMENTO","ERRO - VERIFICAR"))))</f>
        <v>FOLHA DE PESSOAL</v>
      </c>
      <c r="Z201" s="46">
        <f t="shared" si="5"/>
        <v>166473.97</v>
      </c>
      <c r="AA201" s="26">
        <v>2146.17</v>
      </c>
      <c r="AC201" s="26">
        <v>164327.79999999999</v>
      </c>
      <c r="AD201" s="54"/>
      <c r="AE201" s="54"/>
      <c r="AF201" s="54"/>
      <c r="AG201" s="54"/>
      <c r="AH201" s="54"/>
      <c r="AI201" s="54"/>
      <c r="AJ201" s="54"/>
      <c r="AK201" s="54"/>
      <c r="AL201" s="54"/>
      <c r="AM201" s="54"/>
      <c r="AN201" s="54"/>
      <c r="AO201" s="54"/>
    </row>
    <row r="202" spans="1:41" x14ac:dyDescent="0.25">
      <c r="A202" t="s">
        <v>459</v>
      </c>
      <c r="B202" t="s">
        <v>304</v>
      </c>
      <c r="C202" t="s">
        <v>460</v>
      </c>
      <c r="D202" t="s">
        <v>83</v>
      </c>
      <c r="E202" t="s">
        <v>105</v>
      </c>
      <c r="F202" s="33" t="str">
        <f>IFERROR(VLOOKUP(D202,'Tabelas auxiliares'!$A$3:$B$61,2,FALSE),"")</f>
        <v>SUGEPE-FOLHA - PASEP + AUX. MORADIA</v>
      </c>
      <c r="G202" s="33" t="str">
        <f>IFERROR(VLOOKUP($B202,'Tabelas auxiliares'!$A$65:$C$102,2,FALSE),"")</f>
        <v>FOLHA DE PAGAMENTO - BENEFÍCIOS</v>
      </c>
      <c r="H202" s="33" t="str">
        <f>IFERROR(VLOOKUP($B202,'Tabelas auxiliares'!$A$65:$C$102,3,FALSE),"")</f>
        <v xml:space="preserve">AUXILIO FUNERAL / CONTRATACAO POR TEMPO DETERMINADO / BENEF.ASSIST. DO SERVIDOR E DO MILITAR / AUXILIO-ALIMENTACAO / AUXILIO-TRANSPORTE / INDENIZACOES E RESTITUICOES / DESPESAS DE EXERCICIOS ANTERIORES </v>
      </c>
      <c r="I202" t="s">
        <v>808</v>
      </c>
      <c r="J202" t="s">
        <v>1412</v>
      </c>
      <c r="K202" t="s">
        <v>1413</v>
      </c>
      <c r="L202" t="s">
        <v>1414</v>
      </c>
      <c r="M202" t="s">
        <v>1365</v>
      </c>
      <c r="N202" t="s">
        <v>118</v>
      </c>
      <c r="O202" t="s">
        <v>918</v>
      </c>
      <c r="P202" t="s">
        <v>1366</v>
      </c>
      <c r="Q202" t="s">
        <v>156</v>
      </c>
      <c r="R202" t="s">
        <v>153</v>
      </c>
      <c r="S202" t="s">
        <v>107</v>
      </c>
      <c r="T202" t="s">
        <v>1222</v>
      </c>
      <c r="U202" t="s">
        <v>129</v>
      </c>
      <c r="V202" t="s">
        <v>1367</v>
      </c>
      <c r="W202" t="s">
        <v>1368</v>
      </c>
      <c r="X202" s="33" t="str">
        <f t="shared" si="4"/>
        <v>3</v>
      </c>
      <c r="Y202" s="33" t="str">
        <f>IF(T202="","",IF(AND(T202&lt;&gt;'Tabelas auxiliares'!$B$239,T202&lt;&gt;'Tabelas auxiliares'!$B$240,T202&lt;&gt;'Tabelas auxiliares'!$C$239,T202&lt;&gt;'Tabelas auxiliares'!$C$240,T202&lt;&gt;'Tabelas auxiliares'!$D$239),"FOLHA DE PESSOAL",IF(X202='Tabelas auxiliares'!$A$240,"CUSTEIO",IF(X202='Tabelas auxiliares'!$A$239,"INVESTIMENTO","ERRO - VERIFICAR"))))</f>
        <v>FOLHA DE PESSOAL</v>
      </c>
      <c r="Z202" s="46">
        <f t="shared" si="5"/>
        <v>1538.6</v>
      </c>
      <c r="AB202" s="26">
        <v>1538.6</v>
      </c>
      <c r="AD202" s="54"/>
      <c r="AE202" s="54"/>
      <c r="AF202" s="54"/>
      <c r="AG202" s="54"/>
      <c r="AH202" s="54"/>
      <c r="AI202" s="54"/>
      <c r="AJ202" s="54"/>
      <c r="AK202" s="54"/>
      <c r="AL202" s="54"/>
      <c r="AM202" s="54"/>
      <c r="AN202" s="54"/>
      <c r="AO202" s="54"/>
    </row>
    <row r="203" spans="1:41" x14ac:dyDescent="0.25">
      <c r="A203" t="s">
        <v>459</v>
      </c>
      <c r="B203" t="s">
        <v>304</v>
      </c>
      <c r="C203" t="s">
        <v>460</v>
      </c>
      <c r="D203" t="s">
        <v>83</v>
      </c>
      <c r="E203" t="s">
        <v>105</v>
      </c>
      <c r="F203" s="33" t="str">
        <f>IFERROR(VLOOKUP(D203,'Tabelas auxiliares'!$A$3:$B$61,2,FALSE),"")</f>
        <v>SUGEPE-FOLHA - PASEP + AUX. MORADIA</v>
      </c>
      <c r="G203" s="33" t="str">
        <f>IFERROR(VLOOKUP($B203,'Tabelas auxiliares'!$A$65:$C$102,2,FALSE),"")</f>
        <v>FOLHA DE PAGAMENTO - BENEFÍCIOS</v>
      </c>
      <c r="H203" s="33" t="str">
        <f>IFERROR(VLOOKUP($B203,'Tabelas auxiliares'!$A$65:$C$102,3,FALSE),"")</f>
        <v xml:space="preserve">AUXILIO FUNERAL / CONTRATACAO POR TEMPO DETERMINADO / BENEF.ASSIST. DO SERVIDOR E DO MILITAR / AUXILIO-ALIMENTACAO / AUXILIO-TRANSPORTE / INDENIZACOES E RESTITUICOES / DESPESAS DE EXERCICIOS ANTERIORES </v>
      </c>
      <c r="I203" t="s">
        <v>808</v>
      </c>
      <c r="J203" t="s">
        <v>1336</v>
      </c>
      <c r="K203" t="s">
        <v>1415</v>
      </c>
      <c r="L203" t="s">
        <v>1338</v>
      </c>
      <c r="M203" t="s">
        <v>153</v>
      </c>
      <c r="N203" t="s">
        <v>116</v>
      </c>
      <c r="O203" t="s">
        <v>1370</v>
      </c>
      <c r="P203" t="s">
        <v>1371</v>
      </c>
      <c r="Q203" t="s">
        <v>156</v>
      </c>
      <c r="R203" t="s">
        <v>153</v>
      </c>
      <c r="S203" t="s">
        <v>107</v>
      </c>
      <c r="T203" t="s">
        <v>1222</v>
      </c>
      <c r="U203" t="s">
        <v>126</v>
      </c>
      <c r="V203" t="s">
        <v>1372</v>
      </c>
      <c r="W203" t="s">
        <v>1373</v>
      </c>
      <c r="X203" s="33" t="str">
        <f t="shared" si="4"/>
        <v>3</v>
      </c>
      <c r="Y203" s="33" t="str">
        <f>IF(T203="","",IF(AND(T203&lt;&gt;'Tabelas auxiliares'!$B$239,T203&lt;&gt;'Tabelas auxiliares'!$B$240,T203&lt;&gt;'Tabelas auxiliares'!$C$239,T203&lt;&gt;'Tabelas auxiliares'!$C$240,T203&lt;&gt;'Tabelas auxiliares'!$D$239),"FOLHA DE PESSOAL",IF(X203='Tabelas auxiliares'!$A$240,"CUSTEIO",IF(X203='Tabelas auxiliares'!$A$239,"INVESTIMENTO","ERRO - VERIFICAR"))))</f>
        <v>FOLHA DE PESSOAL</v>
      </c>
      <c r="Z203" s="46">
        <f t="shared" si="5"/>
        <v>49110.710000000006</v>
      </c>
      <c r="AA203" s="26">
        <v>747.73</v>
      </c>
      <c r="AB203" s="26">
        <v>48362.98</v>
      </c>
      <c r="AD203" s="54"/>
      <c r="AE203" s="54"/>
      <c r="AF203" s="54"/>
      <c r="AG203" s="54"/>
      <c r="AH203" s="54"/>
      <c r="AI203" s="54"/>
      <c r="AJ203" s="54"/>
      <c r="AK203" s="54"/>
      <c r="AL203" s="54"/>
      <c r="AM203" s="54"/>
      <c r="AN203" s="54"/>
      <c r="AO203" s="54"/>
    </row>
    <row r="204" spans="1:41" x14ac:dyDescent="0.25">
      <c r="A204" t="s">
        <v>459</v>
      </c>
      <c r="B204" t="s">
        <v>304</v>
      </c>
      <c r="C204" t="s">
        <v>460</v>
      </c>
      <c r="D204" t="s">
        <v>83</v>
      </c>
      <c r="E204" t="s">
        <v>105</v>
      </c>
      <c r="F204" s="33" t="str">
        <f>IFERROR(VLOOKUP(D204,'Tabelas auxiliares'!$A$3:$B$61,2,FALSE),"")</f>
        <v>SUGEPE-FOLHA - PASEP + AUX. MORADIA</v>
      </c>
      <c r="G204" s="33" t="str">
        <f>IFERROR(VLOOKUP($B204,'Tabelas auxiliares'!$A$65:$C$102,2,FALSE),"")</f>
        <v>FOLHA DE PAGAMENTO - BENEFÍCIOS</v>
      </c>
      <c r="H204" s="33" t="str">
        <f>IFERROR(VLOOKUP($B204,'Tabelas auxiliares'!$A$65:$C$102,3,FALSE),"")</f>
        <v xml:space="preserve">AUXILIO FUNERAL / CONTRATACAO POR TEMPO DETERMINADO / BENEF.ASSIST. DO SERVIDOR E DO MILITAR / AUXILIO-ALIMENTACAO / AUXILIO-TRANSPORTE / INDENIZACOES E RESTITUICOES / DESPESAS DE EXERCICIOS ANTERIORES </v>
      </c>
      <c r="I204" t="s">
        <v>808</v>
      </c>
      <c r="J204" t="s">
        <v>1336</v>
      </c>
      <c r="K204" t="s">
        <v>1416</v>
      </c>
      <c r="L204" t="s">
        <v>1338</v>
      </c>
      <c r="M204" t="s">
        <v>153</v>
      </c>
      <c r="N204" t="s">
        <v>116</v>
      </c>
      <c r="O204" t="s">
        <v>918</v>
      </c>
      <c r="P204" t="s">
        <v>1375</v>
      </c>
      <c r="Q204" t="s">
        <v>156</v>
      </c>
      <c r="R204" t="s">
        <v>153</v>
      </c>
      <c r="S204" t="s">
        <v>107</v>
      </c>
      <c r="T204" t="s">
        <v>1222</v>
      </c>
      <c r="U204" t="s">
        <v>128</v>
      </c>
      <c r="V204" t="s">
        <v>1376</v>
      </c>
      <c r="W204" t="s">
        <v>1377</v>
      </c>
      <c r="X204" s="33" t="str">
        <f t="shared" si="4"/>
        <v>3</v>
      </c>
      <c r="Y204" s="33" t="str">
        <f>IF(T204="","",IF(AND(T204&lt;&gt;'Tabelas auxiliares'!$B$239,T204&lt;&gt;'Tabelas auxiliares'!$B$240,T204&lt;&gt;'Tabelas auxiliares'!$C$239,T204&lt;&gt;'Tabelas auxiliares'!$C$240,T204&lt;&gt;'Tabelas auxiliares'!$D$239),"FOLHA DE PESSOAL",IF(X204='Tabelas auxiliares'!$A$240,"CUSTEIO",IF(X204='Tabelas auxiliares'!$A$239,"INVESTIMENTO","ERRO - VERIFICAR"))))</f>
        <v>FOLHA DE PESSOAL</v>
      </c>
      <c r="Z204" s="46">
        <f t="shared" si="5"/>
        <v>1926</v>
      </c>
      <c r="AA204" s="26">
        <v>192.6</v>
      </c>
      <c r="AB204" s="26">
        <v>1733.4</v>
      </c>
      <c r="AD204" s="54"/>
      <c r="AE204" s="54"/>
      <c r="AF204" s="54"/>
      <c r="AG204" s="54"/>
      <c r="AH204" s="54"/>
      <c r="AI204" s="54"/>
      <c r="AJ204" s="54"/>
      <c r="AK204" s="54"/>
      <c r="AL204" s="54"/>
      <c r="AM204" s="54"/>
      <c r="AN204" s="54"/>
      <c r="AO204" s="54"/>
    </row>
    <row r="205" spans="1:41" x14ac:dyDescent="0.25">
      <c r="A205" t="s">
        <v>459</v>
      </c>
      <c r="B205" t="s">
        <v>304</v>
      </c>
      <c r="C205" t="s">
        <v>460</v>
      </c>
      <c r="D205" t="s">
        <v>83</v>
      </c>
      <c r="E205" t="s">
        <v>105</v>
      </c>
      <c r="F205" s="33" t="str">
        <f>IFERROR(VLOOKUP(D205,'Tabelas auxiliares'!$A$3:$B$61,2,FALSE),"")</f>
        <v>SUGEPE-FOLHA - PASEP + AUX. MORADIA</v>
      </c>
      <c r="G205" s="33" t="str">
        <f>IFERROR(VLOOKUP($B205,'Tabelas auxiliares'!$A$65:$C$102,2,FALSE),"")</f>
        <v>FOLHA DE PAGAMENTO - BENEFÍCIOS</v>
      </c>
      <c r="H205" s="33" t="str">
        <f>IFERROR(VLOOKUP($B205,'Tabelas auxiliares'!$A$65:$C$102,3,FALSE),"")</f>
        <v xml:space="preserve">AUXILIO FUNERAL / CONTRATACAO POR TEMPO DETERMINADO / BENEF.ASSIST. DO SERVIDOR E DO MILITAR / AUXILIO-ALIMENTACAO / AUXILIO-TRANSPORTE / INDENIZACOES E RESTITUICOES / DESPESAS DE EXERCICIOS ANTERIORES </v>
      </c>
      <c r="I205" t="s">
        <v>808</v>
      </c>
      <c r="J205" t="s">
        <v>1336</v>
      </c>
      <c r="K205" t="s">
        <v>1417</v>
      </c>
      <c r="L205" t="s">
        <v>1338</v>
      </c>
      <c r="M205" t="s">
        <v>153</v>
      </c>
      <c r="N205" t="s">
        <v>116</v>
      </c>
      <c r="O205" t="s">
        <v>928</v>
      </c>
      <c r="P205" t="s">
        <v>1379</v>
      </c>
      <c r="Q205" t="s">
        <v>156</v>
      </c>
      <c r="R205" t="s">
        <v>153</v>
      </c>
      <c r="S205" t="s">
        <v>107</v>
      </c>
      <c r="T205" t="s">
        <v>1222</v>
      </c>
      <c r="U205" t="s">
        <v>125</v>
      </c>
      <c r="V205" t="s">
        <v>1380</v>
      </c>
      <c r="W205" t="s">
        <v>1381</v>
      </c>
      <c r="X205" s="33" t="str">
        <f t="shared" si="4"/>
        <v>3</v>
      </c>
      <c r="Y205" s="33" t="str">
        <f>IF(T205="","",IF(AND(T205&lt;&gt;'Tabelas auxiliares'!$B$239,T205&lt;&gt;'Tabelas auxiliares'!$B$240,T205&lt;&gt;'Tabelas auxiliares'!$C$239,T205&lt;&gt;'Tabelas auxiliares'!$C$240,T205&lt;&gt;'Tabelas auxiliares'!$D$239),"FOLHA DE PESSOAL",IF(X205='Tabelas auxiliares'!$A$240,"CUSTEIO",IF(X205='Tabelas auxiliares'!$A$239,"INVESTIMENTO","ERRO - VERIFICAR"))))</f>
        <v>FOLHA DE PESSOAL</v>
      </c>
      <c r="Z205" s="46">
        <f t="shared" si="5"/>
        <v>940.4</v>
      </c>
      <c r="AA205" s="26">
        <v>235.14</v>
      </c>
      <c r="AB205" s="26">
        <v>705.26</v>
      </c>
      <c r="AD205" s="54"/>
      <c r="AE205" s="54"/>
      <c r="AF205" s="54"/>
      <c r="AG205" s="54"/>
      <c r="AH205" s="54"/>
      <c r="AI205" s="54"/>
      <c r="AJ205" s="54"/>
      <c r="AK205" s="54"/>
      <c r="AL205" s="54"/>
      <c r="AM205" s="54"/>
      <c r="AN205" s="54"/>
      <c r="AO205" s="54"/>
    </row>
    <row r="206" spans="1:41" x14ac:dyDescent="0.25">
      <c r="A206" t="s">
        <v>459</v>
      </c>
      <c r="B206" t="s">
        <v>304</v>
      </c>
      <c r="C206" t="s">
        <v>460</v>
      </c>
      <c r="D206" t="s">
        <v>83</v>
      </c>
      <c r="E206" t="s">
        <v>105</v>
      </c>
      <c r="F206" s="33" t="str">
        <f>IFERROR(VLOOKUP(D206,'Tabelas auxiliares'!$A$3:$B$61,2,FALSE),"")</f>
        <v>SUGEPE-FOLHA - PASEP + AUX. MORADIA</v>
      </c>
      <c r="G206" s="33" t="str">
        <f>IFERROR(VLOOKUP($B206,'Tabelas auxiliares'!$A$65:$C$102,2,FALSE),"")</f>
        <v>FOLHA DE PAGAMENTO - BENEFÍCIOS</v>
      </c>
      <c r="H206" s="33" t="str">
        <f>IFERROR(VLOOKUP($B206,'Tabelas auxiliares'!$A$65:$C$102,3,FALSE),"")</f>
        <v xml:space="preserve">AUXILIO FUNERAL / CONTRATACAO POR TEMPO DETERMINADO / BENEF.ASSIST. DO SERVIDOR E DO MILITAR / AUXILIO-ALIMENTACAO / AUXILIO-TRANSPORTE / INDENIZACOES E RESTITUICOES / DESPESAS DE EXERCICIOS ANTERIORES </v>
      </c>
      <c r="I206" t="s">
        <v>808</v>
      </c>
      <c r="J206" t="s">
        <v>1336</v>
      </c>
      <c r="K206" t="s">
        <v>1418</v>
      </c>
      <c r="L206" t="s">
        <v>1338</v>
      </c>
      <c r="M206" t="s">
        <v>153</v>
      </c>
      <c r="N206" t="s">
        <v>116</v>
      </c>
      <c r="O206" t="s">
        <v>1383</v>
      </c>
      <c r="P206" t="s">
        <v>1384</v>
      </c>
      <c r="Q206" t="s">
        <v>156</v>
      </c>
      <c r="R206" t="s">
        <v>153</v>
      </c>
      <c r="S206" t="s">
        <v>107</v>
      </c>
      <c r="T206" t="s">
        <v>1222</v>
      </c>
      <c r="U206" t="s">
        <v>130</v>
      </c>
      <c r="V206" t="s">
        <v>1385</v>
      </c>
      <c r="W206" t="s">
        <v>1386</v>
      </c>
      <c r="X206" s="33" t="str">
        <f t="shared" si="4"/>
        <v>3</v>
      </c>
      <c r="Y206" s="33" t="str">
        <f>IF(T206="","",IF(AND(T206&lt;&gt;'Tabelas auxiliares'!$B$239,T206&lt;&gt;'Tabelas auxiliares'!$B$240,T206&lt;&gt;'Tabelas auxiliares'!$C$239,T206&lt;&gt;'Tabelas auxiliares'!$C$240,T206&lt;&gt;'Tabelas auxiliares'!$D$239),"FOLHA DE PESSOAL",IF(X206='Tabelas auxiliares'!$A$240,"CUSTEIO",IF(X206='Tabelas auxiliares'!$A$239,"INVESTIMENTO","ERRO - VERIFICAR"))))</f>
        <v>FOLHA DE PESSOAL</v>
      </c>
      <c r="Z206" s="46">
        <f t="shared" si="5"/>
        <v>718.58</v>
      </c>
      <c r="AB206" s="26">
        <v>718.58</v>
      </c>
      <c r="AD206" s="54"/>
      <c r="AE206" s="54"/>
      <c r="AF206" s="54"/>
      <c r="AG206" s="54"/>
      <c r="AH206" s="54"/>
      <c r="AI206" s="54"/>
      <c r="AJ206" s="54"/>
      <c r="AK206" s="54"/>
      <c r="AL206" s="54"/>
      <c r="AM206" s="54"/>
      <c r="AN206" s="54"/>
      <c r="AO206" s="54"/>
    </row>
    <row r="207" spans="1:41" x14ac:dyDescent="0.25">
      <c r="A207" t="s">
        <v>459</v>
      </c>
      <c r="B207" t="s">
        <v>304</v>
      </c>
      <c r="C207" t="s">
        <v>460</v>
      </c>
      <c r="D207" t="s">
        <v>83</v>
      </c>
      <c r="E207" t="s">
        <v>105</v>
      </c>
      <c r="F207" s="33" t="str">
        <f>IFERROR(VLOOKUP(D207,'Tabelas auxiliares'!$A$3:$B$61,2,FALSE),"")</f>
        <v>SUGEPE-FOLHA - PASEP + AUX. MORADIA</v>
      </c>
      <c r="G207" s="33" t="str">
        <f>IFERROR(VLOOKUP($B207,'Tabelas auxiliares'!$A$65:$C$102,2,FALSE),"")</f>
        <v>FOLHA DE PAGAMENTO - BENEFÍCIOS</v>
      </c>
      <c r="H207" s="33" t="str">
        <f>IFERROR(VLOOKUP($B207,'Tabelas auxiliares'!$A$65:$C$102,3,FALSE),"")</f>
        <v xml:space="preserve">AUXILIO FUNERAL / CONTRATACAO POR TEMPO DETERMINADO / BENEF.ASSIST. DO SERVIDOR E DO MILITAR / AUXILIO-ALIMENTACAO / AUXILIO-TRANSPORTE / INDENIZACOES E RESTITUICOES / DESPESAS DE EXERCICIOS ANTERIORES </v>
      </c>
      <c r="I207" t="s">
        <v>808</v>
      </c>
      <c r="J207" t="s">
        <v>1336</v>
      </c>
      <c r="K207" t="s">
        <v>1419</v>
      </c>
      <c r="L207" t="s">
        <v>1338</v>
      </c>
      <c r="M207" t="s">
        <v>153</v>
      </c>
      <c r="N207" t="s">
        <v>116</v>
      </c>
      <c r="O207" t="s">
        <v>918</v>
      </c>
      <c r="P207" t="s">
        <v>1375</v>
      </c>
      <c r="Q207" t="s">
        <v>156</v>
      </c>
      <c r="R207" t="s">
        <v>153</v>
      </c>
      <c r="S207" t="s">
        <v>107</v>
      </c>
      <c r="T207" t="s">
        <v>1222</v>
      </c>
      <c r="U207" t="s">
        <v>128</v>
      </c>
      <c r="V207" t="s">
        <v>1388</v>
      </c>
      <c r="W207" t="s">
        <v>1389</v>
      </c>
      <c r="X207" s="33" t="str">
        <f t="shared" si="4"/>
        <v>3</v>
      </c>
      <c r="Y207" s="33" t="str">
        <f>IF(T207="","",IF(AND(T207&lt;&gt;'Tabelas auxiliares'!$B$239,T207&lt;&gt;'Tabelas auxiliares'!$B$240,T207&lt;&gt;'Tabelas auxiliares'!$C$239,T207&lt;&gt;'Tabelas auxiliares'!$C$240,T207&lt;&gt;'Tabelas auxiliares'!$D$239),"FOLHA DE PESSOAL",IF(X207='Tabelas auxiliares'!$A$240,"CUSTEIO",IF(X207='Tabelas auxiliares'!$A$239,"INVESTIMENTO","ERRO - VERIFICAR"))))</f>
        <v>FOLHA DE PESSOAL</v>
      </c>
      <c r="Z207" s="46">
        <f t="shared" si="5"/>
        <v>66447</v>
      </c>
      <c r="AA207" s="26">
        <v>5810.1</v>
      </c>
      <c r="AB207" s="26">
        <v>60636.9</v>
      </c>
      <c r="AD207" s="54"/>
      <c r="AE207" s="54"/>
      <c r="AF207" s="54"/>
      <c r="AG207" s="54"/>
      <c r="AH207" s="54"/>
      <c r="AI207" s="54"/>
      <c r="AJ207" s="54"/>
      <c r="AK207" s="54"/>
      <c r="AL207" s="54"/>
      <c r="AM207" s="54"/>
      <c r="AN207" s="54"/>
      <c r="AO207" s="54"/>
    </row>
    <row r="208" spans="1:41" x14ac:dyDescent="0.25">
      <c r="A208" t="s">
        <v>459</v>
      </c>
      <c r="B208" t="s">
        <v>304</v>
      </c>
      <c r="C208" t="s">
        <v>460</v>
      </c>
      <c r="D208" t="s">
        <v>83</v>
      </c>
      <c r="E208" t="s">
        <v>105</v>
      </c>
      <c r="F208" s="33" t="str">
        <f>IFERROR(VLOOKUP(D208,'Tabelas auxiliares'!$A$3:$B$61,2,FALSE),"")</f>
        <v>SUGEPE-FOLHA - PASEP + AUX. MORADIA</v>
      </c>
      <c r="G208" s="33" t="str">
        <f>IFERROR(VLOOKUP($B208,'Tabelas auxiliares'!$A$65:$C$102,2,FALSE),"")</f>
        <v>FOLHA DE PAGAMENTO - BENEFÍCIOS</v>
      </c>
      <c r="H208" s="33" t="str">
        <f>IFERROR(VLOOKUP($B208,'Tabelas auxiliares'!$A$65:$C$102,3,FALSE),"")</f>
        <v xml:space="preserve">AUXILIO FUNERAL / CONTRATACAO POR TEMPO DETERMINADO / BENEF.ASSIST. DO SERVIDOR E DO MILITAR / AUXILIO-ALIMENTACAO / AUXILIO-TRANSPORTE / INDENIZACOES E RESTITUICOES / DESPESAS DE EXERCICIOS ANTERIORES </v>
      </c>
      <c r="I208" t="s">
        <v>808</v>
      </c>
      <c r="J208" t="s">
        <v>1336</v>
      </c>
      <c r="K208" t="s">
        <v>1420</v>
      </c>
      <c r="L208" t="s">
        <v>1338</v>
      </c>
      <c r="M208" t="s">
        <v>153</v>
      </c>
      <c r="N208" t="s">
        <v>116</v>
      </c>
      <c r="O208" t="s">
        <v>1370</v>
      </c>
      <c r="P208" t="s">
        <v>1371</v>
      </c>
      <c r="Q208" t="s">
        <v>156</v>
      </c>
      <c r="R208" t="s">
        <v>153</v>
      </c>
      <c r="S208" t="s">
        <v>107</v>
      </c>
      <c r="T208" t="s">
        <v>1222</v>
      </c>
      <c r="U208" t="s">
        <v>126</v>
      </c>
      <c r="V208" t="s">
        <v>1391</v>
      </c>
      <c r="W208" t="s">
        <v>1392</v>
      </c>
      <c r="X208" s="33" t="str">
        <f t="shared" si="4"/>
        <v>3</v>
      </c>
      <c r="Y208" s="33" t="str">
        <f>IF(T208="","",IF(AND(T208&lt;&gt;'Tabelas auxiliares'!$B$239,T208&lt;&gt;'Tabelas auxiliares'!$B$240,T208&lt;&gt;'Tabelas auxiliares'!$C$239,T208&lt;&gt;'Tabelas auxiliares'!$C$240,T208&lt;&gt;'Tabelas auxiliares'!$D$239),"FOLHA DE PESSOAL",IF(X208='Tabelas auxiliares'!$A$240,"CUSTEIO",IF(X208='Tabelas auxiliares'!$A$239,"INVESTIMENTO","ERRO - VERIFICAR"))))</f>
        <v>FOLHA DE PESSOAL</v>
      </c>
      <c r="Z208" s="46">
        <f t="shared" si="5"/>
        <v>975903.71</v>
      </c>
      <c r="AA208" s="26">
        <v>4056.36</v>
      </c>
      <c r="AB208" s="26">
        <v>971847.35</v>
      </c>
      <c r="AD208" s="54"/>
      <c r="AE208" s="54"/>
      <c r="AF208" s="54"/>
      <c r="AG208" s="54"/>
      <c r="AH208" s="54"/>
      <c r="AI208" s="54"/>
      <c r="AJ208" s="54"/>
      <c r="AK208" s="54"/>
      <c r="AL208" s="54"/>
      <c r="AM208" s="54"/>
      <c r="AN208" s="54"/>
      <c r="AO208" s="54"/>
    </row>
    <row r="209" spans="1:41" x14ac:dyDescent="0.25">
      <c r="A209" t="s">
        <v>459</v>
      </c>
      <c r="B209" t="s">
        <v>304</v>
      </c>
      <c r="C209" t="s">
        <v>460</v>
      </c>
      <c r="D209" t="s">
        <v>83</v>
      </c>
      <c r="E209" t="s">
        <v>105</v>
      </c>
      <c r="F209" s="33" t="str">
        <f>IFERROR(VLOOKUP(D209,'Tabelas auxiliares'!$A$3:$B$61,2,FALSE),"")</f>
        <v>SUGEPE-FOLHA - PASEP + AUX. MORADIA</v>
      </c>
      <c r="G209" s="33" t="str">
        <f>IFERROR(VLOOKUP($B209,'Tabelas auxiliares'!$A$65:$C$102,2,FALSE),"")</f>
        <v>FOLHA DE PAGAMENTO - BENEFÍCIOS</v>
      </c>
      <c r="H209" s="33" t="str">
        <f>IFERROR(VLOOKUP($B209,'Tabelas auxiliares'!$A$65:$C$102,3,FALSE),"")</f>
        <v xml:space="preserve">AUXILIO FUNERAL / CONTRATACAO POR TEMPO DETERMINADO / BENEF.ASSIST. DO SERVIDOR E DO MILITAR / AUXILIO-ALIMENTACAO / AUXILIO-TRANSPORTE / INDENIZACOES E RESTITUICOES / DESPESAS DE EXERCICIOS ANTERIORES </v>
      </c>
      <c r="I209" t="s">
        <v>808</v>
      </c>
      <c r="J209" t="s">
        <v>1336</v>
      </c>
      <c r="K209" t="s">
        <v>1421</v>
      </c>
      <c r="L209" t="s">
        <v>1338</v>
      </c>
      <c r="M209" t="s">
        <v>153</v>
      </c>
      <c r="N209" t="s">
        <v>116</v>
      </c>
      <c r="O209" t="s">
        <v>928</v>
      </c>
      <c r="P209" t="s">
        <v>1379</v>
      </c>
      <c r="Q209" t="s">
        <v>156</v>
      </c>
      <c r="R209" t="s">
        <v>153</v>
      </c>
      <c r="S209" t="s">
        <v>107</v>
      </c>
      <c r="T209" t="s">
        <v>1222</v>
      </c>
      <c r="U209" t="s">
        <v>125</v>
      </c>
      <c r="V209" t="s">
        <v>1394</v>
      </c>
      <c r="W209" t="s">
        <v>1395</v>
      </c>
      <c r="X209" s="33" t="str">
        <f t="shared" si="4"/>
        <v>3</v>
      </c>
      <c r="Y209" s="33" t="str">
        <f>IF(T209="","",IF(AND(T209&lt;&gt;'Tabelas auxiliares'!$B$239,T209&lt;&gt;'Tabelas auxiliares'!$B$240,T209&lt;&gt;'Tabelas auxiliares'!$C$239,T209&lt;&gt;'Tabelas auxiliares'!$C$240,T209&lt;&gt;'Tabelas auxiliares'!$D$239),"FOLHA DE PESSOAL",IF(X209='Tabelas auxiliares'!$A$240,"CUSTEIO",IF(X209='Tabelas auxiliares'!$A$239,"INVESTIMENTO","ERRO - VERIFICAR"))))</f>
        <v>FOLHA DE PESSOAL</v>
      </c>
      <c r="Z209" s="46">
        <f t="shared" si="5"/>
        <v>158483.15</v>
      </c>
      <c r="AA209" s="26">
        <v>39921.019999999997</v>
      </c>
      <c r="AB209" s="26">
        <v>118562.13</v>
      </c>
      <c r="AD209" s="54"/>
      <c r="AE209" s="54"/>
      <c r="AF209" s="54"/>
      <c r="AG209" s="54"/>
      <c r="AH209" s="54"/>
      <c r="AI209" s="54"/>
      <c r="AJ209" s="54"/>
      <c r="AK209" s="54"/>
      <c r="AL209" s="54"/>
      <c r="AM209" s="54"/>
      <c r="AN209" s="54"/>
      <c r="AO209" s="54"/>
    </row>
    <row r="210" spans="1:41" x14ac:dyDescent="0.25">
      <c r="A210" t="s">
        <v>459</v>
      </c>
      <c r="B210" t="s">
        <v>304</v>
      </c>
      <c r="C210" t="s">
        <v>460</v>
      </c>
      <c r="D210" t="s">
        <v>83</v>
      </c>
      <c r="E210" t="s">
        <v>105</v>
      </c>
      <c r="F210" s="33" t="str">
        <f>IFERROR(VLOOKUP(D210,'Tabelas auxiliares'!$A$3:$B$61,2,FALSE),"")</f>
        <v>SUGEPE-FOLHA - PASEP + AUX. MORADIA</v>
      </c>
      <c r="G210" s="33" t="str">
        <f>IFERROR(VLOOKUP($B210,'Tabelas auxiliares'!$A$65:$C$102,2,FALSE),"")</f>
        <v>FOLHA DE PAGAMENTO - BENEFÍCIOS</v>
      </c>
      <c r="H210" s="33" t="str">
        <f>IFERROR(VLOOKUP($B210,'Tabelas auxiliares'!$A$65:$C$102,3,FALSE),"")</f>
        <v xml:space="preserve">AUXILIO FUNERAL / CONTRATACAO POR TEMPO DETERMINADO / BENEF.ASSIST. DO SERVIDOR E DO MILITAR / AUXILIO-ALIMENTACAO / AUXILIO-TRANSPORTE / INDENIZACOES E RESTITUICOES / DESPESAS DE EXERCICIOS ANTERIORES </v>
      </c>
      <c r="I210" t="s">
        <v>808</v>
      </c>
      <c r="J210" t="s">
        <v>1336</v>
      </c>
      <c r="K210" t="s">
        <v>1421</v>
      </c>
      <c r="L210" t="s">
        <v>1338</v>
      </c>
      <c r="M210" t="s">
        <v>153</v>
      </c>
      <c r="N210" t="s">
        <v>116</v>
      </c>
      <c r="O210" t="s">
        <v>928</v>
      </c>
      <c r="P210" t="s">
        <v>1379</v>
      </c>
      <c r="Q210" t="s">
        <v>156</v>
      </c>
      <c r="R210" t="s">
        <v>153</v>
      </c>
      <c r="S210" t="s">
        <v>107</v>
      </c>
      <c r="T210" t="s">
        <v>1222</v>
      </c>
      <c r="U210" t="s">
        <v>125</v>
      </c>
      <c r="V210" t="s">
        <v>1396</v>
      </c>
      <c r="W210" t="s">
        <v>1397</v>
      </c>
      <c r="X210" s="33" t="str">
        <f t="shared" si="4"/>
        <v>3</v>
      </c>
      <c r="Y210" s="33" t="str">
        <f>IF(T210="","",IF(AND(T210&lt;&gt;'Tabelas auxiliares'!$B$239,T210&lt;&gt;'Tabelas auxiliares'!$B$240,T210&lt;&gt;'Tabelas auxiliares'!$C$239,T210&lt;&gt;'Tabelas auxiliares'!$C$240,T210&lt;&gt;'Tabelas auxiliares'!$D$239),"FOLHA DE PESSOAL",IF(X210='Tabelas auxiliares'!$A$240,"CUSTEIO",IF(X210='Tabelas auxiliares'!$A$239,"INVESTIMENTO","ERRO - VERIFICAR"))))</f>
        <v>FOLHA DE PESSOAL</v>
      </c>
      <c r="Z210" s="46">
        <f t="shared" si="5"/>
        <v>9970</v>
      </c>
      <c r="AA210" s="26">
        <v>2460</v>
      </c>
      <c r="AB210" s="26">
        <v>7510</v>
      </c>
      <c r="AD210" s="54"/>
      <c r="AE210" s="54"/>
      <c r="AF210" s="54"/>
      <c r="AG210" s="54"/>
      <c r="AH210" s="54"/>
      <c r="AI210" s="54"/>
      <c r="AJ210" s="54"/>
      <c r="AK210" s="54"/>
      <c r="AL210" s="54"/>
      <c r="AM210" s="54"/>
      <c r="AN210" s="54"/>
      <c r="AO210" s="54"/>
    </row>
    <row r="211" spans="1:41" x14ac:dyDescent="0.25">
      <c r="A211" t="s">
        <v>459</v>
      </c>
      <c r="B211" t="s">
        <v>304</v>
      </c>
      <c r="C211" t="s">
        <v>460</v>
      </c>
      <c r="D211" t="s">
        <v>83</v>
      </c>
      <c r="E211" t="s">
        <v>105</v>
      </c>
      <c r="F211" s="33" t="str">
        <f>IFERROR(VLOOKUP(D211,'Tabelas auxiliares'!$A$3:$B$61,2,FALSE),"")</f>
        <v>SUGEPE-FOLHA - PASEP + AUX. MORADIA</v>
      </c>
      <c r="G211" s="33" t="str">
        <f>IFERROR(VLOOKUP($B211,'Tabelas auxiliares'!$A$65:$C$102,2,FALSE),"")</f>
        <v>FOLHA DE PAGAMENTO - BENEFÍCIOS</v>
      </c>
      <c r="H211" s="33" t="str">
        <f>IFERROR(VLOOKUP($B211,'Tabelas auxiliares'!$A$65:$C$102,3,FALSE),"")</f>
        <v xml:space="preserve">AUXILIO FUNERAL / CONTRATACAO POR TEMPO DETERMINADO / BENEF.ASSIST. DO SERVIDOR E DO MILITAR / AUXILIO-ALIMENTACAO / AUXILIO-TRANSPORTE / INDENIZACOES E RESTITUICOES / DESPESAS DE EXERCICIOS ANTERIORES </v>
      </c>
      <c r="I211" t="s">
        <v>808</v>
      </c>
      <c r="J211" t="s">
        <v>1336</v>
      </c>
      <c r="K211" t="s">
        <v>1422</v>
      </c>
      <c r="L211" t="s">
        <v>1338</v>
      </c>
      <c r="M211" t="s">
        <v>153</v>
      </c>
      <c r="N211" t="s">
        <v>118</v>
      </c>
      <c r="O211" t="s">
        <v>918</v>
      </c>
      <c r="P211" t="s">
        <v>1366</v>
      </c>
      <c r="Q211" t="s">
        <v>156</v>
      </c>
      <c r="R211" t="s">
        <v>153</v>
      </c>
      <c r="S211" t="s">
        <v>107</v>
      </c>
      <c r="T211" t="s">
        <v>1222</v>
      </c>
      <c r="U211" t="s">
        <v>129</v>
      </c>
      <c r="V211" t="s">
        <v>1367</v>
      </c>
      <c r="W211" t="s">
        <v>1368</v>
      </c>
      <c r="X211" s="33" t="str">
        <f t="shared" si="4"/>
        <v>3</v>
      </c>
      <c r="Y211" s="33" t="str">
        <f>IF(T211="","",IF(AND(T211&lt;&gt;'Tabelas auxiliares'!$B$239,T211&lt;&gt;'Tabelas auxiliares'!$B$240,T211&lt;&gt;'Tabelas auxiliares'!$C$239,T211&lt;&gt;'Tabelas auxiliares'!$C$240,T211&lt;&gt;'Tabelas auxiliares'!$D$239),"FOLHA DE PESSOAL",IF(X211='Tabelas auxiliares'!$A$240,"CUSTEIO",IF(X211='Tabelas auxiliares'!$A$239,"INVESTIMENTO","ERRO - VERIFICAR"))))</f>
        <v>FOLHA DE PESSOAL</v>
      </c>
      <c r="Z211" s="46">
        <f t="shared" si="5"/>
        <v>165934.6</v>
      </c>
      <c r="AA211" s="26">
        <v>1831.41</v>
      </c>
      <c r="AB211" s="26">
        <v>164103.19</v>
      </c>
      <c r="AD211" s="54"/>
      <c r="AE211" s="54"/>
      <c r="AF211" s="54"/>
      <c r="AG211" s="54"/>
      <c r="AH211" s="54"/>
      <c r="AI211" s="54"/>
      <c r="AJ211" s="54"/>
      <c r="AK211" s="54"/>
      <c r="AL211" s="54"/>
      <c r="AM211" s="54"/>
      <c r="AN211" s="54"/>
      <c r="AO211" s="54"/>
    </row>
    <row r="212" spans="1:41" x14ac:dyDescent="0.25">
      <c r="A212" t="s">
        <v>459</v>
      </c>
      <c r="B212" t="s">
        <v>279</v>
      </c>
      <c r="C212" t="s">
        <v>460</v>
      </c>
      <c r="D212" t="s">
        <v>10</v>
      </c>
      <c r="E212" t="s">
        <v>105</v>
      </c>
      <c r="F212" s="33" t="str">
        <f>IFERROR(VLOOKUP(D212,'Tabelas auxiliares'!$A$3:$B$61,2,FALSE),"")</f>
        <v>GABINETE REITORIA</v>
      </c>
      <c r="G212" s="33" t="str">
        <f>IFERROR(VLOOKUP($B212,'Tabelas auxiliares'!$A$65:$C$102,2,FALSE),"")</f>
        <v>INTERNACIONALIZAÇÃO</v>
      </c>
      <c r="H212" s="33" t="str">
        <f>IFERROR(VLOOKUP($B212,'Tabelas auxiliares'!$A$65:$C$102,3,FALSE),"")</f>
        <v>DIARIAS INTERNACIONAIS / PASSAGENS AEREAS INTERNACIONAIS / AUXILIO PARA EVENTOS INTERNACIONAIS / INSCRICAO PARA  EVENTOS INTERNACIONAIS / ANUIDADES ARI / ENCARGO DE CURSOS E CONCURSOS ARI / CURSOS DE LINGUAS NETEL/BOLSA DE MOBILIDADE DE ESTUDANTES ESTRANGEIROS</v>
      </c>
      <c r="I212" t="s">
        <v>1423</v>
      </c>
      <c r="J212" t="s">
        <v>1424</v>
      </c>
      <c r="K212" t="s">
        <v>1425</v>
      </c>
      <c r="L212" t="s">
        <v>1426</v>
      </c>
      <c r="M212" t="s">
        <v>153</v>
      </c>
      <c r="N212" t="s">
        <v>154</v>
      </c>
      <c r="O212" t="s">
        <v>155</v>
      </c>
      <c r="P212" t="s">
        <v>188</v>
      </c>
      <c r="Q212" t="s">
        <v>156</v>
      </c>
      <c r="R212" t="s">
        <v>153</v>
      </c>
      <c r="S212" t="s">
        <v>107</v>
      </c>
      <c r="T212" t="s">
        <v>152</v>
      </c>
      <c r="U212" t="s">
        <v>803</v>
      </c>
      <c r="V212" t="s">
        <v>395</v>
      </c>
      <c r="W212" t="s">
        <v>439</v>
      </c>
      <c r="X212" s="33" t="str">
        <f t="shared" si="4"/>
        <v>3</v>
      </c>
      <c r="Y212" s="33" t="str">
        <f>IF(T212="","",IF(AND(T212&lt;&gt;'Tabelas auxiliares'!$B$239,T212&lt;&gt;'Tabelas auxiliares'!$B$240,T212&lt;&gt;'Tabelas auxiliares'!$C$239,T212&lt;&gt;'Tabelas auxiliares'!$C$240,T212&lt;&gt;'Tabelas auxiliares'!$D$239),"FOLHA DE PESSOAL",IF(X212='Tabelas auxiliares'!$A$240,"CUSTEIO",IF(X212='Tabelas auxiliares'!$A$239,"INVESTIMENTO","ERRO - VERIFICAR"))))</f>
        <v>CUSTEIO</v>
      </c>
      <c r="Z212" s="46">
        <f t="shared" si="5"/>
        <v>30000</v>
      </c>
      <c r="AA212" s="26">
        <v>16396.25</v>
      </c>
      <c r="AC212" s="26">
        <v>13603.75</v>
      </c>
      <c r="AD212" s="54"/>
      <c r="AE212" s="54"/>
      <c r="AF212" s="54"/>
      <c r="AG212" s="54"/>
      <c r="AH212" s="54"/>
      <c r="AI212" s="54"/>
      <c r="AJ212" s="54"/>
      <c r="AK212" s="54"/>
      <c r="AL212" s="54"/>
      <c r="AM212" s="54"/>
      <c r="AN212" s="54"/>
      <c r="AO212" s="54"/>
    </row>
    <row r="213" spans="1:41" x14ac:dyDescent="0.25">
      <c r="A213" t="s">
        <v>459</v>
      </c>
      <c r="B213" t="s">
        <v>279</v>
      </c>
      <c r="C213" t="s">
        <v>460</v>
      </c>
      <c r="D213" t="s">
        <v>10</v>
      </c>
      <c r="E213" t="s">
        <v>105</v>
      </c>
      <c r="F213" s="33" t="str">
        <f>IFERROR(VLOOKUP(D213,'Tabelas auxiliares'!$A$3:$B$61,2,FALSE),"")</f>
        <v>GABINETE REITORIA</v>
      </c>
      <c r="G213" s="33" t="str">
        <f>IFERROR(VLOOKUP($B213,'Tabelas auxiliares'!$A$65:$C$102,2,FALSE),"")</f>
        <v>INTERNACIONALIZAÇÃO</v>
      </c>
      <c r="H213" s="33" t="str">
        <f>IFERROR(VLOOKUP($B213,'Tabelas auxiliares'!$A$65:$C$102,3,FALSE),"")</f>
        <v>DIARIAS INTERNACIONAIS / PASSAGENS AEREAS INTERNACIONAIS / AUXILIO PARA EVENTOS INTERNACIONAIS / INSCRICAO PARA  EVENTOS INTERNACIONAIS / ANUIDADES ARI / ENCARGO DE CURSOS E CONCURSOS ARI / CURSOS DE LINGUAS NETEL/BOLSA DE MOBILIDADE DE ESTUDANTES ESTRANGEIROS</v>
      </c>
      <c r="I213" t="s">
        <v>923</v>
      </c>
      <c r="J213" t="s">
        <v>1427</v>
      </c>
      <c r="K213" t="s">
        <v>1428</v>
      </c>
      <c r="L213" t="s">
        <v>1429</v>
      </c>
      <c r="M213" t="s">
        <v>1430</v>
      </c>
      <c r="N213" t="s">
        <v>154</v>
      </c>
      <c r="O213" t="s">
        <v>155</v>
      </c>
      <c r="P213" t="s">
        <v>188</v>
      </c>
      <c r="Q213" t="s">
        <v>156</v>
      </c>
      <c r="R213" t="s">
        <v>153</v>
      </c>
      <c r="S213" t="s">
        <v>107</v>
      </c>
      <c r="T213" t="s">
        <v>152</v>
      </c>
      <c r="U213" t="s">
        <v>803</v>
      </c>
      <c r="V213" t="s">
        <v>1138</v>
      </c>
      <c r="W213" t="s">
        <v>1139</v>
      </c>
      <c r="X213" s="33" t="str">
        <f t="shared" si="4"/>
        <v>3</v>
      </c>
      <c r="Y213" s="33" t="str">
        <f>IF(T213="","",IF(AND(T213&lt;&gt;'Tabelas auxiliares'!$B$239,T213&lt;&gt;'Tabelas auxiliares'!$B$240,T213&lt;&gt;'Tabelas auxiliares'!$C$239,T213&lt;&gt;'Tabelas auxiliares'!$C$240,T213&lt;&gt;'Tabelas auxiliares'!$D$239),"FOLHA DE PESSOAL",IF(X213='Tabelas auxiliares'!$A$240,"CUSTEIO",IF(X213='Tabelas auxiliares'!$A$239,"INVESTIMENTO","ERRO - VERIFICAR"))))</f>
        <v>CUSTEIO</v>
      </c>
      <c r="Z213" s="46">
        <f t="shared" si="5"/>
        <v>1024.8800000000001</v>
      </c>
      <c r="AC213" s="26">
        <v>1024.8800000000001</v>
      </c>
      <c r="AD213" s="54"/>
      <c r="AE213" s="54"/>
      <c r="AF213" s="54"/>
      <c r="AG213" s="54"/>
      <c r="AH213" s="54"/>
      <c r="AI213" s="54"/>
      <c r="AJ213" s="54"/>
      <c r="AK213" s="54"/>
      <c r="AL213" s="54"/>
      <c r="AM213" s="54"/>
      <c r="AN213" s="54"/>
      <c r="AO213" s="54"/>
    </row>
    <row r="214" spans="1:41" x14ac:dyDescent="0.25">
      <c r="A214" t="s">
        <v>459</v>
      </c>
      <c r="B214" t="s">
        <v>279</v>
      </c>
      <c r="C214" t="s">
        <v>460</v>
      </c>
      <c r="D214" t="s">
        <v>38</v>
      </c>
      <c r="E214" t="s">
        <v>105</v>
      </c>
      <c r="F214" s="33" t="str">
        <f>IFERROR(VLOOKUP(D214,'Tabelas auxiliares'!$A$3:$B$61,2,FALSE),"")</f>
        <v>CMCC - CENTRO DE MATEMÁTICA, COMPUTAÇÃO E COGNIÇÃO</v>
      </c>
      <c r="G214" s="33" t="str">
        <f>IFERROR(VLOOKUP($B214,'Tabelas auxiliares'!$A$65:$C$102,2,FALSE),"")</f>
        <v>INTERNACIONALIZAÇÃO</v>
      </c>
      <c r="H214" s="33" t="str">
        <f>IFERROR(VLOOKUP($B214,'Tabelas auxiliares'!$A$65:$C$102,3,FALSE),"")</f>
        <v>DIARIAS INTERNACIONAIS / PASSAGENS AEREAS INTERNACIONAIS / AUXILIO PARA EVENTOS INTERNACIONAIS / INSCRICAO PARA  EVENTOS INTERNACIONAIS / ANUIDADES ARI / ENCARGO DE CURSOS E CONCURSOS ARI / CURSOS DE LINGUAS NETEL/BOLSA DE MOBILIDADE DE ESTUDANTES ESTRANGEIROS</v>
      </c>
      <c r="I214" t="s">
        <v>961</v>
      </c>
      <c r="J214" t="s">
        <v>1431</v>
      </c>
      <c r="K214" t="s">
        <v>1432</v>
      </c>
      <c r="L214" t="s">
        <v>1433</v>
      </c>
      <c r="M214" t="s">
        <v>153</v>
      </c>
      <c r="N214" t="s">
        <v>154</v>
      </c>
      <c r="O214" t="s">
        <v>155</v>
      </c>
      <c r="P214" t="s">
        <v>188</v>
      </c>
      <c r="Q214" t="s">
        <v>156</v>
      </c>
      <c r="R214" t="s">
        <v>153</v>
      </c>
      <c r="S214" t="s">
        <v>107</v>
      </c>
      <c r="T214" t="s">
        <v>152</v>
      </c>
      <c r="U214" t="s">
        <v>803</v>
      </c>
      <c r="V214" t="s">
        <v>395</v>
      </c>
      <c r="W214" t="s">
        <v>439</v>
      </c>
      <c r="X214" s="33" t="str">
        <f t="shared" si="4"/>
        <v>3</v>
      </c>
      <c r="Y214" s="33" t="str">
        <f>IF(T214="","",IF(AND(T214&lt;&gt;'Tabelas auxiliares'!$B$239,T214&lt;&gt;'Tabelas auxiliares'!$B$240,T214&lt;&gt;'Tabelas auxiliares'!$C$239,T214&lt;&gt;'Tabelas auxiliares'!$C$240,T214&lt;&gt;'Tabelas auxiliares'!$D$239),"FOLHA DE PESSOAL",IF(X214='Tabelas auxiliares'!$A$240,"CUSTEIO",IF(X214='Tabelas auxiliares'!$A$239,"INVESTIMENTO","ERRO - VERIFICAR"))))</f>
        <v>CUSTEIO</v>
      </c>
      <c r="Z214" s="46">
        <f t="shared" si="5"/>
        <v>8000</v>
      </c>
      <c r="AA214" s="26">
        <v>8000</v>
      </c>
      <c r="AD214" s="54"/>
      <c r="AE214" s="54"/>
      <c r="AF214" s="54"/>
      <c r="AG214" s="54"/>
      <c r="AH214" s="54"/>
      <c r="AI214" s="54"/>
      <c r="AJ214" s="54"/>
      <c r="AK214" s="54"/>
      <c r="AL214" s="54"/>
      <c r="AM214" s="54"/>
      <c r="AN214" s="54"/>
      <c r="AO214" s="54"/>
    </row>
    <row r="215" spans="1:41" x14ac:dyDescent="0.25">
      <c r="A215" t="s">
        <v>459</v>
      </c>
      <c r="B215" t="s">
        <v>279</v>
      </c>
      <c r="C215" t="s">
        <v>460</v>
      </c>
      <c r="D215" t="s">
        <v>56</v>
      </c>
      <c r="E215" t="s">
        <v>105</v>
      </c>
      <c r="F215" s="33" t="str">
        <f>IFERROR(VLOOKUP(D215,'Tabelas auxiliares'!$A$3:$B$61,2,FALSE),"")</f>
        <v>PROAD - PASSAGENS * D.U.C</v>
      </c>
      <c r="G215" s="33" t="str">
        <f>IFERROR(VLOOKUP($B215,'Tabelas auxiliares'!$A$65:$C$102,2,FALSE),"")</f>
        <v>INTERNACIONALIZAÇÃO</v>
      </c>
      <c r="H215" s="33" t="str">
        <f>IFERROR(VLOOKUP($B215,'Tabelas auxiliares'!$A$65:$C$102,3,FALSE),"")</f>
        <v>DIARIAS INTERNACIONAIS / PASSAGENS AEREAS INTERNACIONAIS / AUXILIO PARA EVENTOS INTERNACIONAIS / INSCRICAO PARA  EVENTOS INTERNACIONAIS / ANUIDADES ARI / ENCARGO DE CURSOS E CONCURSOS ARI / CURSOS DE LINGUAS NETEL/BOLSA DE MOBILIDADE DE ESTUDANTES ESTRANGEIROS</v>
      </c>
      <c r="I215" t="s">
        <v>1031</v>
      </c>
      <c r="J215" t="s">
        <v>583</v>
      </c>
      <c r="K215" t="s">
        <v>1434</v>
      </c>
      <c r="L215" t="s">
        <v>224</v>
      </c>
      <c r="M215" t="s">
        <v>223</v>
      </c>
      <c r="N215" t="s">
        <v>154</v>
      </c>
      <c r="O215" t="s">
        <v>155</v>
      </c>
      <c r="P215" t="s">
        <v>188</v>
      </c>
      <c r="Q215" t="s">
        <v>156</v>
      </c>
      <c r="R215" t="s">
        <v>153</v>
      </c>
      <c r="S215" t="s">
        <v>107</v>
      </c>
      <c r="T215" t="s">
        <v>152</v>
      </c>
      <c r="U215" t="s">
        <v>803</v>
      </c>
      <c r="V215" t="s">
        <v>407</v>
      </c>
      <c r="W215" t="s">
        <v>391</v>
      </c>
      <c r="X215" s="33" t="str">
        <f t="shared" si="4"/>
        <v>3</v>
      </c>
      <c r="Y215" s="33" t="str">
        <f>IF(T215="","",IF(AND(T215&lt;&gt;'Tabelas auxiliares'!$B$239,T215&lt;&gt;'Tabelas auxiliares'!$B$240,T215&lt;&gt;'Tabelas auxiliares'!$C$239,T215&lt;&gt;'Tabelas auxiliares'!$C$240,T215&lt;&gt;'Tabelas auxiliares'!$D$239),"FOLHA DE PESSOAL",IF(X215='Tabelas auxiliares'!$A$240,"CUSTEIO",IF(X215='Tabelas auxiliares'!$A$239,"INVESTIMENTO","ERRO - VERIFICAR"))))</f>
        <v>CUSTEIO</v>
      </c>
      <c r="Z215" s="46">
        <f t="shared" si="5"/>
        <v>70000</v>
      </c>
      <c r="AA215" s="26">
        <v>39940.86</v>
      </c>
      <c r="AC215" s="26">
        <v>30059.14</v>
      </c>
      <c r="AD215" s="54"/>
      <c r="AE215" s="54"/>
      <c r="AF215" s="54"/>
      <c r="AG215" s="54"/>
      <c r="AH215" s="54"/>
      <c r="AI215" s="54"/>
      <c r="AJ215" s="54"/>
      <c r="AK215" s="54"/>
      <c r="AL215" s="54"/>
      <c r="AM215" s="54"/>
      <c r="AN215" s="54"/>
      <c r="AO215" s="54"/>
    </row>
    <row r="216" spans="1:41" x14ac:dyDescent="0.25">
      <c r="A216" t="s">
        <v>459</v>
      </c>
      <c r="B216" t="s">
        <v>279</v>
      </c>
      <c r="C216" t="s">
        <v>460</v>
      </c>
      <c r="D216" t="s">
        <v>64</v>
      </c>
      <c r="E216" t="s">
        <v>105</v>
      </c>
      <c r="F216" s="33" t="str">
        <f>IFERROR(VLOOKUP(D216,'Tabelas auxiliares'!$A$3:$B$61,2,FALSE),"")</f>
        <v>ARI - ASSESSORIA DE RELAÇÕES INTERNACIONAIS</v>
      </c>
      <c r="G216" s="33" t="str">
        <f>IFERROR(VLOOKUP($B216,'Tabelas auxiliares'!$A$65:$C$102,2,FALSE),"")</f>
        <v>INTERNACIONALIZAÇÃO</v>
      </c>
      <c r="H216" s="33" t="str">
        <f>IFERROR(VLOOKUP($B216,'Tabelas auxiliares'!$A$65:$C$102,3,FALSE),"")</f>
        <v>DIARIAS INTERNACIONAIS / PASSAGENS AEREAS INTERNACIONAIS / AUXILIO PARA EVENTOS INTERNACIONAIS / INSCRICAO PARA  EVENTOS INTERNACIONAIS / ANUIDADES ARI / ENCARGO DE CURSOS E CONCURSOS ARI / CURSOS DE LINGUAS NETEL/BOLSA DE MOBILIDADE DE ESTUDANTES ESTRANGEIROS</v>
      </c>
      <c r="I216" t="s">
        <v>1423</v>
      </c>
      <c r="J216" t="s">
        <v>1435</v>
      </c>
      <c r="K216" t="s">
        <v>1436</v>
      </c>
      <c r="L216" t="s">
        <v>1437</v>
      </c>
      <c r="M216" t="s">
        <v>153</v>
      </c>
      <c r="N216" t="s">
        <v>154</v>
      </c>
      <c r="O216" t="s">
        <v>155</v>
      </c>
      <c r="P216" t="s">
        <v>188</v>
      </c>
      <c r="Q216" t="s">
        <v>156</v>
      </c>
      <c r="R216" t="s">
        <v>153</v>
      </c>
      <c r="S216" t="s">
        <v>107</v>
      </c>
      <c r="T216" t="s">
        <v>152</v>
      </c>
      <c r="U216" t="s">
        <v>803</v>
      </c>
      <c r="V216" t="s">
        <v>395</v>
      </c>
      <c r="W216" t="s">
        <v>439</v>
      </c>
      <c r="X216" s="33" t="str">
        <f t="shared" si="4"/>
        <v>3</v>
      </c>
      <c r="Y216" s="33" t="str">
        <f>IF(T216="","",IF(AND(T216&lt;&gt;'Tabelas auxiliares'!$B$239,T216&lt;&gt;'Tabelas auxiliares'!$B$240,T216&lt;&gt;'Tabelas auxiliares'!$C$239,T216&lt;&gt;'Tabelas auxiliares'!$C$240,T216&lt;&gt;'Tabelas auxiliares'!$D$239),"FOLHA DE PESSOAL",IF(X216='Tabelas auxiliares'!$A$240,"CUSTEIO",IF(X216='Tabelas auxiliares'!$A$239,"INVESTIMENTO","ERRO - VERIFICAR"))))</f>
        <v>CUSTEIO</v>
      </c>
      <c r="Z216" s="46">
        <f t="shared" si="5"/>
        <v>57000</v>
      </c>
      <c r="AA216" s="26">
        <v>44543.73</v>
      </c>
      <c r="AC216" s="26">
        <v>12456.27</v>
      </c>
      <c r="AD216" s="54"/>
      <c r="AE216" s="54"/>
      <c r="AF216" s="54"/>
      <c r="AG216" s="54"/>
      <c r="AH216" s="54"/>
      <c r="AI216" s="54"/>
      <c r="AJ216" s="54"/>
      <c r="AK216" s="54"/>
      <c r="AL216" s="54"/>
      <c r="AM216" s="54"/>
      <c r="AN216" s="54"/>
      <c r="AO216" s="54"/>
    </row>
    <row r="217" spans="1:41" x14ac:dyDescent="0.25">
      <c r="A217" t="s">
        <v>459</v>
      </c>
      <c r="B217" t="s">
        <v>279</v>
      </c>
      <c r="C217" t="s">
        <v>460</v>
      </c>
      <c r="D217" t="s">
        <v>64</v>
      </c>
      <c r="E217" t="s">
        <v>105</v>
      </c>
      <c r="F217" s="33" t="str">
        <f>IFERROR(VLOOKUP(D217,'Tabelas auxiliares'!$A$3:$B$61,2,FALSE),"")</f>
        <v>ARI - ASSESSORIA DE RELAÇÕES INTERNACIONAIS</v>
      </c>
      <c r="G217" s="33" t="str">
        <f>IFERROR(VLOOKUP($B217,'Tabelas auxiliares'!$A$65:$C$102,2,FALSE),"")</f>
        <v>INTERNACIONALIZAÇÃO</v>
      </c>
      <c r="H217" s="33" t="str">
        <f>IFERROR(VLOOKUP($B217,'Tabelas auxiliares'!$A$65:$C$102,3,FALSE),"")</f>
        <v>DIARIAS INTERNACIONAIS / PASSAGENS AEREAS INTERNACIONAIS / AUXILIO PARA EVENTOS INTERNACIONAIS / INSCRICAO PARA  EVENTOS INTERNACIONAIS / ANUIDADES ARI / ENCARGO DE CURSOS E CONCURSOS ARI / CURSOS DE LINGUAS NETEL/BOLSA DE MOBILIDADE DE ESTUDANTES ESTRANGEIROS</v>
      </c>
      <c r="I217" t="s">
        <v>923</v>
      </c>
      <c r="J217" t="s">
        <v>1438</v>
      </c>
      <c r="K217" t="s">
        <v>1439</v>
      </c>
      <c r="L217" t="s">
        <v>1440</v>
      </c>
      <c r="M217" t="s">
        <v>1137</v>
      </c>
      <c r="N217" t="s">
        <v>154</v>
      </c>
      <c r="O217" t="s">
        <v>155</v>
      </c>
      <c r="P217" t="s">
        <v>188</v>
      </c>
      <c r="Q217" t="s">
        <v>156</v>
      </c>
      <c r="R217" t="s">
        <v>153</v>
      </c>
      <c r="S217" t="s">
        <v>107</v>
      </c>
      <c r="T217" t="s">
        <v>152</v>
      </c>
      <c r="U217" t="s">
        <v>803</v>
      </c>
      <c r="V217" t="s">
        <v>1138</v>
      </c>
      <c r="W217" t="s">
        <v>1139</v>
      </c>
      <c r="X217" s="33" t="str">
        <f t="shared" si="4"/>
        <v>3</v>
      </c>
      <c r="Y217" s="33" t="str">
        <f>IF(T217="","",IF(AND(T217&lt;&gt;'Tabelas auxiliares'!$B$239,T217&lt;&gt;'Tabelas auxiliares'!$B$240,T217&lt;&gt;'Tabelas auxiliares'!$C$239,T217&lt;&gt;'Tabelas auxiliares'!$C$240,T217&lt;&gt;'Tabelas auxiliares'!$D$239),"FOLHA DE PESSOAL",IF(X217='Tabelas auxiliares'!$A$240,"CUSTEIO",IF(X217='Tabelas auxiliares'!$A$239,"INVESTIMENTO","ERRO - VERIFICAR"))))</f>
        <v>CUSTEIO</v>
      </c>
      <c r="Z217" s="46">
        <f t="shared" si="5"/>
        <v>1226.92</v>
      </c>
      <c r="AA217" s="26">
        <v>58.43</v>
      </c>
      <c r="AC217" s="26">
        <v>1168.49</v>
      </c>
      <c r="AD217" s="54"/>
      <c r="AE217" s="54"/>
      <c r="AF217" s="54"/>
      <c r="AG217" s="54"/>
      <c r="AH217" s="54"/>
      <c r="AI217" s="54"/>
      <c r="AJ217" s="54"/>
      <c r="AK217" s="54"/>
      <c r="AL217" s="54"/>
      <c r="AM217" s="54"/>
      <c r="AN217" s="54"/>
      <c r="AO217" s="54"/>
    </row>
    <row r="218" spans="1:41" x14ac:dyDescent="0.25">
      <c r="A218" t="s">
        <v>459</v>
      </c>
      <c r="B218" t="s">
        <v>279</v>
      </c>
      <c r="C218" t="s">
        <v>460</v>
      </c>
      <c r="D218" t="s">
        <v>64</v>
      </c>
      <c r="E218" t="s">
        <v>105</v>
      </c>
      <c r="F218" s="33" t="str">
        <f>IFERROR(VLOOKUP(D218,'Tabelas auxiliares'!$A$3:$B$61,2,FALSE),"")</f>
        <v>ARI - ASSESSORIA DE RELAÇÕES INTERNACIONAIS</v>
      </c>
      <c r="G218" s="33" t="str">
        <f>IFERROR(VLOOKUP($B218,'Tabelas auxiliares'!$A$65:$C$102,2,FALSE),"")</f>
        <v>INTERNACIONALIZAÇÃO</v>
      </c>
      <c r="H218" s="33" t="str">
        <f>IFERROR(VLOOKUP($B218,'Tabelas auxiliares'!$A$65:$C$102,3,FALSE),"")</f>
        <v>DIARIAS INTERNACIONAIS / PASSAGENS AEREAS INTERNACIONAIS / AUXILIO PARA EVENTOS INTERNACIONAIS / INSCRICAO PARA  EVENTOS INTERNACIONAIS / ANUIDADES ARI / ENCARGO DE CURSOS E CONCURSOS ARI / CURSOS DE LINGUAS NETEL/BOLSA DE MOBILIDADE DE ESTUDANTES ESTRANGEIROS</v>
      </c>
      <c r="I218" t="s">
        <v>997</v>
      </c>
      <c r="J218" t="s">
        <v>1441</v>
      </c>
      <c r="K218" t="s">
        <v>1442</v>
      </c>
      <c r="L218" t="s">
        <v>1443</v>
      </c>
      <c r="M218" t="s">
        <v>153</v>
      </c>
      <c r="N218" t="s">
        <v>154</v>
      </c>
      <c r="O218" t="s">
        <v>155</v>
      </c>
      <c r="P218" t="s">
        <v>188</v>
      </c>
      <c r="Q218" t="s">
        <v>156</v>
      </c>
      <c r="R218" t="s">
        <v>153</v>
      </c>
      <c r="S218" t="s">
        <v>107</v>
      </c>
      <c r="T218" t="s">
        <v>152</v>
      </c>
      <c r="U218" t="s">
        <v>803</v>
      </c>
      <c r="V218" t="s">
        <v>921</v>
      </c>
      <c r="W218" t="s">
        <v>922</v>
      </c>
      <c r="X218" s="33" t="str">
        <f t="shared" si="4"/>
        <v>3</v>
      </c>
      <c r="Y218" s="33" t="str">
        <f>IF(T218="","",IF(AND(T218&lt;&gt;'Tabelas auxiliares'!$B$239,T218&lt;&gt;'Tabelas auxiliares'!$B$240,T218&lt;&gt;'Tabelas auxiliares'!$C$239,T218&lt;&gt;'Tabelas auxiliares'!$C$240,T218&lt;&gt;'Tabelas auxiliares'!$D$239),"FOLHA DE PESSOAL",IF(X218='Tabelas auxiliares'!$A$240,"CUSTEIO",IF(X218='Tabelas auxiliares'!$A$239,"INVESTIMENTO","ERRO - VERIFICAR"))))</f>
        <v>CUSTEIO</v>
      </c>
      <c r="Z218" s="46">
        <f t="shared" si="5"/>
        <v>5250</v>
      </c>
      <c r="AA218" s="26">
        <v>5250</v>
      </c>
      <c r="AD218" s="54"/>
      <c r="AE218" s="54"/>
      <c r="AF218" s="54"/>
      <c r="AG218" s="54"/>
      <c r="AH218" s="54"/>
      <c r="AI218" s="54"/>
      <c r="AJ218" s="54"/>
      <c r="AK218" s="54"/>
      <c r="AL218" s="54"/>
      <c r="AM218" s="54"/>
      <c r="AN218" s="54"/>
      <c r="AO218" s="54"/>
    </row>
    <row r="219" spans="1:41" x14ac:dyDescent="0.25">
      <c r="A219" t="s">
        <v>459</v>
      </c>
      <c r="B219" t="s">
        <v>279</v>
      </c>
      <c r="C219" t="s">
        <v>460</v>
      </c>
      <c r="D219" t="s">
        <v>76</v>
      </c>
      <c r="E219" t="s">
        <v>105</v>
      </c>
      <c r="F219" s="33" t="str">
        <f>IFERROR(VLOOKUP(D219,'Tabelas auxiliares'!$A$3:$B$61,2,FALSE),"")</f>
        <v>NETEL - NÚCLEO EDUCACIONAL DE TECNOLOGIAS E LÍNGUAS</v>
      </c>
      <c r="G219" s="33" t="str">
        <f>IFERROR(VLOOKUP($B219,'Tabelas auxiliares'!$A$65:$C$102,2,FALSE),"")</f>
        <v>INTERNACIONALIZAÇÃO</v>
      </c>
      <c r="H219" s="33" t="str">
        <f>IFERROR(VLOOKUP($B219,'Tabelas auxiliares'!$A$65:$C$102,3,FALSE),"")</f>
        <v>DIARIAS INTERNACIONAIS / PASSAGENS AEREAS INTERNACIONAIS / AUXILIO PARA EVENTOS INTERNACIONAIS / INSCRICAO PARA  EVENTOS INTERNACIONAIS / ANUIDADES ARI / ENCARGO DE CURSOS E CONCURSOS ARI / CURSOS DE LINGUAS NETEL/BOLSA DE MOBILIDADE DE ESTUDANTES ESTRANGEIROS</v>
      </c>
      <c r="I219" t="s">
        <v>1444</v>
      </c>
      <c r="J219" t="s">
        <v>1445</v>
      </c>
      <c r="K219" t="s">
        <v>1446</v>
      </c>
      <c r="L219" t="s">
        <v>1447</v>
      </c>
      <c r="M219" t="s">
        <v>153</v>
      </c>
      <c r="N219" t="s">
        <v>154</v>
      </c>
      <c r="O219" t="s">
        <v>155</v>
      </c>
      <c r="P219" t="s">
        <v>188</v>
      </c>
      <c r="Q219" t="s">
        <v>156</v>
      </c>
      <c r="R219" t="s">
        <v>153</v>
      </c>
      <c r="S219" t="s">
        <v>107</v>
      </c>
      <c r="T219" t="s">
        <v>152</v>
      </c>
      <c r="U219" t="s">
        <v>803</v>
      </c>
      <c r="V219" t="s">
        <v>395</v>
      </c>
      <c r="W219" t="s">
        <v>439</v>
      </c>
      <c r="X219" s="33" t="str">
        <f t="shared" si="4"/>
        <v>3</v>
      </c>
      <c r="Y219" s="33" t="str">
        <f>IF(T219="","",IF(AND(T219&lt;&gt;'Tabelas auxiliares'!$B$239,T219&lt;&gt;'Tabelas auxiliares'!$B$240,T219&lt;&gt;'Tabelas auxiliares'!$C$239,T219&lt;&gt;'Tabelas auxiliares'!$C$240,T219&lt;&gt;'Tabelas auxiliares'!$D$239),"FOLHA DE PESSOAL",IF(X219='Tabelas auxiliares'!$A$240,"CUSTEIO",IF(X219='Tabelas auxiliares'!$A$239,"INVESTIMENTO","ERRO - VERIFICAR"))))</f>
        <v>CUSTEIO</v>
      </c>
      <c r="Z219" s="46">
        <f t="shared" si="5"/>
        <v>12000</v>
      </c>
      <c r="AA219" s="26">
        <v>12000</v>
      </c>
      <c r="AD219" s="54"/>
      <c r="AE219" s="54"/>
      <c r="AF219" s="54"/>
      <c r="AG219" s="54"/>
      <c r="AH219" s="54"/>
      <c r="AI219" s="54"/>
      <c r="AJ219" s="54"/>
      <c r="AK219" s="54"/>
      <c r="AL219" s="54"/>
      <c r="AM219" s="54"/>
      <c r="AN219" s="54"/>
      <c r="AO219" s="54"/>
    </row>
    <row r="220" spans="1:41" x14ac:dyDescent="0.25">
      <c r="A220" t="s">
        <v>459</v>
      </c>
      <c r="B220" t="s">
        <v>280</v>
      </c>
      <c r="C220" t="s">
        <v>460</v>
      </c>
      <c r="D220" t="s">
        <v>28</v>
      </c>
      <c r="E220" t="s">
        <v>105</v>
      </c>
      <c r="F220" s="33" t="str">
        <f>IFERROR(VLOOKUP(D220,'Tabelas auxiliares'!$A$3:$B$61,2,FALSE),"")</f>
        <v>PU - PREFEITURA UNIVERSITÁRIA</v>
      </c>
      <c r="G220" s="33" t="str">
        <f>IFERROR(VLOOKUP($B220,'Tabelas auxiliares'!$A$65:$C$102,2,FALSE),"")</f>
        <v>LIMPEZA E COPEIRAGEM</v>
      </c>
      <c r="H220" s="33" t="str">
        <f>IFERROR(VLOOKUP($B220,'Tabelas auxiliares'!$A$65:$C$102,3,FALSE),"")</f>
        <v>LIMPEZA / COPEIRAGEM / COLETA DE LIXO INFECTANTE /MATERIAIS DE LIMPEZA (PAPEL TOALHA, HIGIÊNICO) / COPA (AÇUCAR, CAFÉ, COPOS)/BOMBONAS RESÍDUOS QUÍMICOS</v>
      </c>
      <c r="I220" t="s">
        <v>1448</v>
      </c>
      <c r="J220" t="s">
        <v>1449</v>
      </c>
      <c r="K220" t="s">
        <v>1450</v>
      </c>
      <c r="L220" t="s">
        <v>1451</v>
      </c>
      <c r="M220" t="s">
        <v>1452</v>
      </c>
      <c r="N220" t="s">
        <v>154</v>
      </c>
      <c r="O220" t="s">
        <v>155</v>
      </c>
      <c r="P220" t="s">
        <v>188</v>
      </c>
      <c r="Q220" t="s">
        <v>156</v>
      </c>
      <c r="R220" t="s">
        <v>153</v>
      </c>
      <c r="S220" t="s">
        <v>107</v>
      </c>
      <c r="T220" t="s">
        <v>152</v>
      </c>
      <c r="U220" t="s">
        <v>803</v>
      </c>
      <c r="V220" t="s">
        <v>1453</v>
      </c>
      <c r="W220" t="s">
        <v>1454</v>
      </c>
      <c r="X220" s="33" t="str">
        <f t="shared" si="4"/>
        <v>3</v>
      </c>
      <c r="Y220" s="33" t="str">
        <f>IF(T220="","",IF(AND(T220&lt;&gt;'Tabelas auxiliares'!$B$239,T220&lt;&gt;'Tabelas auxiliares'!$B$240,T220&lt;&gt;'Tabelas auxiliares'!$C$239,T220&lt;&gt;'Tabelas auxiliares'!$C$240,T220&lt;&gt;'Tabelas auxiliares'!$D$239),"FOLHA DE PESSOAL",IF(X220='Tabelas auxiliares'!$A$240,"CUSTEIO",IF(X220='Tabelas auxiliares'!$A$239,"INVESTIMENTO","ERRO - VERIFICAR"))))</f>
        <v>CUSTEIO</v>
      </c>
      <c r="Z220" s="46">
        <f t="shared" si="5"/>
        <v>22000</v>
      </c>
      <c r="AB220" s="26">
        <v>1287</v>
      </c>
      <c r="AC220" s="26">
        <v>20713</v>
      </c>
      <c r="AD220" s="54"/>
      <c r="AE220" s="54"/>
      <c r="AF220" s="54"/>
      <c r="AG220" s="54"/>
      <c r="AH220" s="54"/>
      <c r="AI220" s="54"/>
      <c r="AJ220" s="54"/>
      <c r="AK220" s="54"/>
      <c r="AL220" s="54"/>
      <c r="AM220" s="54"/>
      <c r="AN220" s="54"/>
      <c r="AO220" s="54"/>
    </row>
    <row r="221" spans="1:41" x14ac:dyDescent="0.25">
      <c r="A221" t="s">
        <v>459</v>
      </c>
      <c r="B221" t="s">
        <v>280</v>
      </c>
      <c r="C221" t="s">
        <v>460</v>
      </c>
      <c r="D221" t="s">
        <v>28</v>
      </c>
      <c r="E221" t="s">
        <v>105</v>
      </c>
      <c r="F221" s="33" t="str">
        <f>IFERROR(VLOOKUP(D221,'Tabelas auxiliares'!$A$3:$B$61,2,FALSE),"")</f>
        <v>PU - PREFEITURA UNIVERSITÁRIA</v>
      </c>
      <c r="G221" s="33" t="str">
        <f>IFERROR(VLOOKUP($B221,'Tabelas auxiliares'!$A$65:$C$102,2,FALSE),"")</f>
        <v>LIMPEZA E COPEIRAGEM</v>
      </c>
      <c r="H221" s="33" t="str">
        <f>IFERROR(VLOOKUP($B221,'Tabelas auxiliares'!$A$65:$C$102,3,FALSE),"")</f>
        <v>LIMPEZA / COPEIRAGEM / COLETA DE LIXO INFECTANTE /MATERIAIS DE LIMPEZA (PAPEL TOALHA, HIGIÊNICO) / COPA (AÇUCAR, CAFÉ, COPOS)/BOMBONAS RESÍDUOS QUÍMICOS</v>
      </c>
      <c r="I221" t="s">
        <v>1455</v>
      </c>
      <c r="J221" t="s">
        <v>1456</v>
      </c>
      <c r="K221" t="s">
        <v>1457</v>
      </c>
      <c r="L221" t="s">
        <v>1458</v>
      </c>
      <c r="M221" t="s">
        <v>1459</v>
      </c>
      <c r="N221" t="s">
        <v>154</v>
      </c>
      <c r="O221" t="s">
        <v>155</v>
      </c>
      <c r="P221" t="s">
        <v>188</v>
      </c>
      <c r="Q221" t="s">
        <v>156</v>
      </c>
      <c r="R221" t="s">
        <v>153</v>
      </c>
      <c r="S221" t="s">
        <v>107</v>
      </c>
      <c r="T221" t="s">
        <v>152</v>
      </c>
      <c r="U221" t="s">
        <v>803</v>
      </c>
      <c r="V221" t="s">
        <v>1460</v>
      </c>
      <c r="W221" t="s">
        <v>1461</v>
      </c>
      <c r="X221" s="33" t="str">
        <f t="shared" si="4"/>
        <v>3</v>
      </c>
      <c r="Y221" s="33" t="str">
        <f>IF(T221="","",IF(AND(T221&lt;&gt;'Tabelas auxiliares'!$B$239,T221&lt;&gt;'Tabelas auxiliares'!$B$240,T221&lt;&gt;'Tabelas auxiliares'!$C$239,T221&lt;&gt;'Tabelas auxiliares'!$C$240,T221&lt;&gt;'Tabelas auxiliares'!$D$239),"FOLHA DE PESSOAL",IF(X221='Tabelas auxiliares'!$A$240,"CUSTEIO",IF(X221='Tabelas auxiliares'!$A$239,"INVESTIMENTO","ERRO - VERIFICAR"))))</f>
        <v>CUSTEIO</v>
      </c>
      <c r="Z221" s="46">
        <f t="shared" si="5"/>
        <v>1975</v>
      </c>
      <c r="AC221" s="26">
        <v>1975</v>
      </c>
      <c r="AD221" s="54"/>
      <c r="AE221" s="54"/>
      <c r="AF221" s="54"/>
      <c r="AG221" s="54"/>
      <c r="AH221" s="54"/>
      <c r="AI221" s="54"/>
      <c r="AJ221" s="54"/>
      <c r="AK221" s="54"/>
      <c r="AL221" s="54"/>
      <c r="AM221" s="54"/>
      <c r="AN221" s="54"/>
      <c r="AO221" s="54"/>
    </row>
    <row r="222" spans="1:41" x14ac:dyDescent="0.25">
      <c r="A222" t="s">
        <v>459</v>
      </c>
      <c r="B222" t="s">
        <v>280</v>
      </c>
      <c r="C222" t="s">
        <v>460</v>
      </c>
      <c r="D222" t="s">
        <v>28</v>
      </c>
      <c r="E222" t="s">
        <v>105</v>
      </c>
      <c r="F222" s="33" t="str">
        <f>IFERROR(VLOOKUP(D222,'Tabelas auxiliares'!$A$3:$B$61,2,FALSE),"")</f>
        <v>PU - PREFEITURA UNIVERSITÁRIA</v>
      </c>
      <c r="G222" s="33" t="str">
        <f>IFERROR(VLOOKUP($B222,'Tabelas auxiliares'!$A$65:$C$102,2,FALSE),"")</f>
        <v>LIMPEZA E COPEIRAGEM</v>
      </c>
      <c r="H222" s="33" t="str">
        <f>IFERROR(VLOOKUP($B222,'Tabelas auxiliares'!$A$65:$C$102,3,FALSE),"")</f>
        <v>LIMPEZA / COPEIRAGEM / COLETA DE LIXO INFECTANTE /MATERIAIS DE LIMPEZA (PAPEL TOALHA, HIGIÊNICO) / COPA (AÇUCAR, CAFÉ, COPOS)/BOMBONAS RESÍDUOS QUÍMICOS</v>
      </c>
      <c r="I222" t="s">
        <v>1455</v>
      </c>
      <c r="J222" t="s">
        <v>1456</v>
      </c>
      <c r="K222" t="s">
        <v>1462</v>
      </c>
      <c r="L222" t="s">
        <v>1458</v>
      </c>
      <c r="M222" t="s">
        <v>1463</v>
      </c>
      <c r="N222" t="s">
        <v>154</v>
      </c>
      <c r="O222" t="s">
        <v>155</v>
      </c>
      <c r="P222" t="s">
        <v>188</v>
      </c>
      <c r="Q222" t="s">
        <v>156</v>
      </c>
      <c r="R222" t="s">
        <v>153</v>
      </c>
      <c r="S222" t="s">
        <v>107</v>
      </c>
      <c r="T222" t="s">
        <v>152</v>
      </c>
      <c r="U222" t="s">
        <v>803</v>
      </c>
      <c r="V222" t="s">
        <v>1460</v>
      </c>
      <c r="W222" t="s">
        <v>1461</v>
      </c>
      <c r="X222" s="33" t="str">
        <f t="shared" si="4"/>
        <v>3</v>
      </c>
      <c r="Y222" s="33" t="str">
        <f>IF(T222="","",IF(AND(T222&lt;&gt;'Tabelas auxiliares'!$B$239,T222&lt;&gt;'Tabelas auxiliares'!$B$240,T222&lt;&gt;'Tabelas auxiliares'!$C$239,T222&lt;&gt;'Tabelas auxiliares'!$C$240,T222&lt;&gt;'Tabelas auxiliares'!$D$239),"FOLHA DE PESSOAL",IF(X222='Tabelas auxiliares'!$A$240,"CUSTEIO",IF(X222='Tabelas auxiliares'!$A$239,"INVESTIMENTO","ERRO - VERIFICAR"))))</f>
        <v>CUSTEIO</v>
      </c>
      <c r="Z222" s="46">
        <f t="shared" si="5"/>
        <v>7560</v>
      </c>
      <c r="AB222" s="26">
        <v>166.32</v>
      </c>
      <c r="AC222" s="26">
        <v>7393.68</v>
      </c>
      <c r="AD222" s="54"/>
      <c r="AE222" s="54"/>
      <c r="AF222" s="54"/>
      <c r="AG222" s="54"/>
      <c r="AH222" s="54"/>
      <c r="AI222" s="54"/>
      <c r="AJ222" s="54"/>
      <c r="AK222" s="54"/>
      <c r="AL222" s="54"/>
      <c r="AM222" s="54"/>
      <c r="AN222" s="54"/>
      <c r="AO222" s="54"/>
    </row>
    <row r="223" spans="1:41" x14ac:dyDescent="0.25">
      <c r="A223" t="s">
        <v>459</v>
      </c>
      <c r="B223" t="s">
        <v>280</v>
      </c>
      <c r="C223" t="s">
        <v>460</v>
      </c>
      <c r="D223" t="s">
        <v>28</v>
      </c>
      <c r="E223" t="s">
        <v>105</v>
      </c>
      <c r="F223" s="33" t="str">
        <f>IFERROR(VLOOKUP(D223,'Tabelas auxiliares'!$A$3:$B$61,2,FALSE),"")</f>
        <v>PU - PREFEITURA UNIVERSITÁRIA</v>
      </c>
      <c r="G223" s="33" t="str">
        <f>IFERROR(VLOOKUP($B223,'Tabelas auxiliares'!$A$65:$C$102,2,FALSE),"")</f>
        <v>LIMPEZA E COPEIRAGEM</v>
      </c>
      <c r="H223" s="33" t="str">
        <f>IFERROR(VLOOKUP($B223,'Tabelas auxiliares'!$A$65:$C$102,3,FALSE),"")</f>
        <v>LIMPEZA / COPEIRAGEM / COLETA DE LIXO INFECTANTE /MATERIAIS DE LIMPEZA (PAPEL TOALHA, HIGIÊNICO) / COPA (AÇUCAR, CAFÉ, COPOS)/BOMBONAS RESÍDUOS QUÍMICOS</v>
      </c>
      <c r="I223" t="s">
        <v>1455</v>
      </c>
      <c r="J223" t="s">
        <v>1456</v>
      </c>
      <c r="K223" t="s">
        <v>1464</v>
      </c>
      <c r="L223" t="s">
        <v>1458</v>
      </c>
      <c r="M223" t="s">
        <v>1465</v>
      </c>
      <c r="N223" t="s">
        <v>154</v>
      </c>
      <c r="O223" t="s">
        <v>155</v>
      </c>
      <c r="P223" t="s">
        <v>188</v>
      </c>
      <c r="Q223" t="s">
        <v>156</v>
      </c>
      <c r="R223" t="s">
        <v>153</v>
      </c>
      <c r="S223" t="s">
        <v>107</v>
      </c>
      <c r="T223" t="s">
        <v>152</v>
      </c>
      <c r="U223" t="s">
        <v>803</v>
      </c>
      <c r="V223" t="s">
        <v>1460</v>
      </c>
      <c r="W223" t="s">
        <v>1461</v>
      </c>
      <c r="X223" s="33" t="str">
        <f t="shared" si="4"/>
        <v>3</v>
      </c>
      <c r="Y223" s="33" t="str">
        <f>IF(T223="","",IF(AND(T223&lt;&gt;'Tabelas auxiliares'!$B$239,T223&lt;&gt;'Tabelas auxiliares'!$B$240,T223&lt;&gt;'Tabelas auxiliares'!$C$239,T223&lt;&gt;'Tabelas auxiliares'!$C$240,T223&lt;&gt;'Tabelas auxiliares'!$D$239),"FOLHA DE PESSOAL",IF(X223='Tabelas auxiliares'!$A$240,"CUSTEIO",IF(X223='Tabelas auxiliares'!$A$239,"INVESTIMENTO","ERRO - VERIFICAR"))))</f>
        <v>CUSTEIO</v>
      </c>
      <c r="Z223" s="46">
        <f t="shared" si="5"/>
        <v>154.4</v>
      </c>
      <c r="AC223" s="26">
        <v>154.4</v>
      </c>
      <c r="AD223" s="54"/>
      <c r="AE223" s="54"/>
      <c r="AF223" s="54"/>
      <c r="AG223" s="54"/>
      <c r="AH223" s="54"/>
      <c r="AI223" s="54"/>
      <c r="AJ223" s="54"/>
      <c r="AK223" s="54"/>
      <c r="AL223" s="54"/>
      <c r="AM223" s="54"/>
      <c r="AN223" s="54"/>
      <c r="AO223" s="54"/>
    </row>
    <row r="224" spans="1:41" x14ac:dyDescent="0.25">
      <c r="A224" t="s">
        <v>459</v>
      </c>
      <c r="B224" t="s">
        <v>280</v>
      </c>
      <c r="C224" t="s">
        <v>460</v>
      </c>
      <c r="D224" t="s">
        <v>28</v>
      </c>
      <c r="E224" t="s">
        <v>105</v>
      </c>
      <c r="F224" s="33" t="str">
        <f>IFERROR(VLOOKUP(D224,'Tabelas auxiliares'!$A$3:$B$61,2,FALSE),"")</f>
        <v>PU - PREFEITURA UNIVERSITÁRIA</v>
      </c>
      <c r="G224" s="33" t="str">
        <f>IFERROR(VLOOKUP($B224,'Tabelas auxiliares'!$A$65:$C$102,2,FALSE),"")</f>
        <v>LIMPEZA E COPEIRAGEM</v>
      </c>
      <c r="H224" s="33" t="str">
        <f>IFERROR(VLOOKUP($B224,'Tabelas auxiliares'!$A$65:$C$102,3,FALSE),"")</f>
        <v>LIMPEZA / COPEIRAGEM / COLETA DE LIXO INFECTANTE /MATERIAIS DE LIMPEZA (PAPEL TOALHA, HIGIÊNICO) / COPA (AÇUCAR, CAFÉ, COPOS)/BOMBONAS RESÍDUOS QUÍMICOS</v>
      </c>
      <c r="I224" t="s">
        <v>852</v>
      </c>
      <c r="J224" t="s">
        <v>1466</v>
      </c>
      <c r="K224" t="s">
        <v>1467</v>
      </c>
      <c r="L224" t="s">
        <v>1468</v>
      </c>
      <c r="M224" t="s">
        <v>1469</v>
      </c>
      <c r="N224" t="s">
        <v>154</v>
      </c>
      <c r="O224" t="s">
        <v>155</v>
      </c>
      <c r="P224" t="s">
        <v>188</v>
      </c>
      <c r="Q224" t="s">
        <v>156</v>
      </c>
      <c r="R224" t="s">
        <v>153</v>
      </c>
      <c r="S224" t="s">
        <v>107</v>
      </c>
      <c r="T224" t="s">
        <v>152</v>
      </c>
      <c r="U224" t="s">
        <v>803</v>
      </c>
      <c r="V224" t="s">
        <v>1470</v>
      </c>
      <c r="W224" t="s">
        <v>1471</v>
      </c>
      <c r="X224" s="33" t="str">
        <f t="shared" si="4"/>
        <v>3</v>
      </c>
      <c r="Y224" s="33" t="str">
        <f>IF(T224="","",IF(AND(T224&lt;&gt;'Tabelas auxiliares'!$B$239,T224&lt;&gt;'Tabelas auxiliares'!$B$240,T224&lt;&gt;'Tabelas auxiliares'!$C$239,T224&lt;&gt;'Tabelas auxiliares'!$C$240,T224&lt;&gt;'Tabelas auxiliares'!$D$239),"FOLHA DE PESSOAL",IF(X224='Tabelas auxiliares'!$A$240,"CUSTEIO",IF(X224='Tabelas auxiliares'!$A$239,"INVESTIMENTO","ERRO - VERIFICAR"))))</f>
        <v>CUSTEIO</v>
      </c>
      <c r="Z224" s="46">
        <f t="shared" si="5"/>
        <v>131.91999999999999</v>
      </c>
      <c r="AA224" s="26">
        <v>131.91999999999999</v>
      </c>
      <c r="AD224" s="54"/>
      <c r="AE224" s="54"/>
      <c r="AF224" s="54"/>
      <c r="AG224" s="54"/>
      <c r="AH224" s="54"/>
      <c r="AI224" s="54"/>
      <c r="AJ224" s="54"/>
      <c r="AK224" s="54"/>
      <c r="AL224" s="54"/>
      <c r="AM224" s="54"/>
      <c r="AN224" s="54"/>
      <c r="AO224" s="54"/>
    </row>
    <row r="225" spans="1:41" x14ac:dyDescent="0.25">
      <c r="A225" t="s">
        <v>459</v>
      </c>
      <c r="B225" t="s">
        <v>280</v>
      </c>
      <c r="C225" t="s">
        <v>460</v>
      </c>
      <c r="D225" t="s">
        <v>28</v>
      </c>
      <c r="E225" t="s">
        <v>105</v>
      </c>
      <c r="F225" s="33" t="str">
        <f>IFERROR(VLOOKUP(D225,'Tabelas auxiliares'!$A$3:$B$61,2,FALSE),"")</f>
        <v>PU - PREFEITURA UNIVERSITÁRIA</v>
      </c>
      <c r="G225" s="33" t="str">
        <f>IFERROR(VLOOKUP($B225,'Tabelas auxiliares'!$A$65:$C$102,2,FALSE),"")</f>
        <v>LIMPEZA E COPEIRAGEM</v>
      </c>
      <c r="H225" s="33" t="str">
        <f>IFERROR(VLOOKUP($B225,'Tabelas auxiliares'!$A$65:$C$102,3,FALSE),"")</f>
        <v>LIMPEZA / COPEIRAGEM / COLETA DE LIXO INFECTANTE /MATERIAIS DE LIMPEZA (PAPEL TOALHA, HIGIÊNICO) / COPA (AÇUCAR, CAFÉ, COPOS)/BOMBONAS RESÍDUOS QUÍMICOS</v>
      </c>
      <c r="I225" t="s">
        <v>852</v>
      </c>
      <c r="J225" t="s">
        <v>1472</v>
      </c>
      <c r="K225" t="s">
        <v>1473</v>
      </c>
      <c r="L225" t="s">
        <v>1474</v>
      </c>
      <c r="M225" t="s">
        <v>1475</v>
      </c>
      <c r="N225" t="s">
        <v>154</v>
      </c>
      <c r="O225" t="s">
        <v>155</v>
      </c>
      <c r="P225" t="s">
        <v>188</v>
      </c>
      <c r="Q225" t="s">
        <v>156</v>
      </c>
      <c r="R225" t="s">
        <v>153</v>
      </c>
      <c r="S225" t="s">
        <v>107</v>
      </c>
      <c r="T225" t="s">
        <v>152</v>
      </c>
      <c r="U225" t="s">
        <v>803</v>
      </c>
      <c r="V225" t="s">
        <v>1476</v>
      </c>
      <c r="W225" t="s">
        <v>1477</v>
      </c>
      <c r="X225" s="33" t="str">
        <f t="shared" si="4"/>
        <v>3</v>
      </c>
      <c r="Y225" s="33" t="str">
        <f>IF(T225="","",IF(AND(T225&lt;&gt;'Tabelas auxiliares'!$B$239,T225&lt;&gt;'Tabelas auxiliares'!$B$240,T225&lt;&gt;'Tabelas auxiliares'!$C$239,T225&lt;&gt;'Tabelas auxiliares'!$C$240,T225&lt;&gt;'Tabelas auxiliares'!$D$239),"FOLHA DE PESSOAL",IF(X225='Tabelas auxiliares'!$A$240,"CUSTEIO",IF(X225='Tabelas auxiliares'!$A$239,"INVESTIMENTO","ERRO - VERIFICAR"))))</f>
        <v>CUSTEIO</v>
      </c>
      <c r="Z225" s="46">
        <f t="shared" si="5"/>
        <v>38971.199999999997</v>
      </c>
      <c r="AA225" s="26">
        <v>38971.199999999997</v>
      </c>
      <c r="AD225" s="54"/>
      <c r="AE225" s="54"/>
      <c r="AF225" s="54"/>
      <c r="AG225" s="54"/>
      <c r="AH225" s="54"/>
      <c r="AI225" s="54"/>
      <c r="AJ225" s="54"/>
      <c r="AK225" s="54"/>
      <c r="AL225" s="54"/>
      <c r="AM225" s="54"/>
      <c r="AN225" s="54"/>
      <c r="AO225" s="54"/>
    </row>
    <row r="226" spans="1:41" x14ac:dyDescent="0.25">
      <c r="A226" t="s">
        <v>459</v>
      </c>
      <c r="B226" t="s">
        <v>280</v>
      </c>
      <c r="C226" t="s">
        <v>460</v>
      </c>
      <c r="D226" t="s">
        <v>28</v>
      </c>
      <c r="E226" t="s">
        <v>105</v>
      </c>
      <c r="F226" s="33" t="str">
        <f>IFERROR(VLOOKUP(D226,'Tabelas auxiliares'!$A$3:$B$61,2,FALSE),"")</f>
        <v>PU - PREFEITURA UNIVERSITÁRIA</v>
      </c>
      <c r="G226" s="33" t="str">
        <f>IFERROR(VLOOKUP($B226,'Tabelas auxiliares'!$A$65:$C$102,2,FALSE),"")</f>
        <v>LIMPEZA E COPEIRAGEM</v>
      </c>
      <c r="H226" s="33" t="str">
        <f>IFERROR(VLOOKUP($B226,'Tabelas auxiliares'!$A$65:$C$102,3,FALSE),"")</f>
        <v>LIMPEZA / COPEIRAGEM / COLETA DE LIXO INFECTANTE /MATERIAIS DE LIMPEZA (PAPEL TOALHA, HIGIÊNICO) / COPA (AÇUCAR, CAFÉ, COPOS)/BOMBONAS RESÍDUOS QUÍMICOS</v>
      </c>
      <c r="I226" t="s">
        <v>852</v>
      </c>
      <c r="J226" t="s">
        <v>1478</v>
      </c>
      <c r="K226" t="s">
        <v>1479</v>
      </c>
      <c r="L226" t="s">
        <v>1480</v>
      </c>
      <c r="M226" t="s">
        <v>1481</v>
      </c>
      <c r="N226" t="s">
        <v>154</v>
      </c>
      <c r="O226" t="s">
        <v>155</v>
      </c>
      <c r="P226" t="s">
        <v>188</v>
      </c>
      <c r="Q226" t="s">
        <v>156</v>
      </c>
      <c r="R226" t="s">
        <v>153</v>
      </c>
      <c r="S226" t="s">
        <v>107</v>
      </c>
      <c r="T226" t="s">
        <v>152</v>
      </c>
      <c r="U226" t="s">
        <v>803</v>
      </c>
      <c r="V226" t="s">
        <v>1482</v>
      </c>
      <c r="W226" t="s">
        <v>1471</v>
      </c>
      <c r="X226" s="33" t="str">
        <f t="shared" si="4"/>
        <v>3</v>
      </c>
      <c r="Y226" s="33" t="str">
        <f>IF(T226="","",IF(AND(T226&lt;&gt;'Tabelas auxiliares'!$B$239,T226&lt;&gt;'Tabelas auxiliares'!$B$240,T226&lt;&gt;'Tabelas auxiliares'!$C$239,T226&lt;&gt;'Tabelas auxiliares'!$C$240,T226&lt;&gt;'Tabelas auxiliares'!$D$239),"FOLHA DE PESSOAL",IF(X226='Tabelas auxiliares'!$A$240,"CUSTEIO",IF(X226='Tabelas auxiliares'!$A$239,"INVESTIMENTO","ERRO - VERIFICAR"))))</f>
        <v>CUSTEIO</v>
      </c>
      <c r="Z226" s="46">
        <f t="shared" si="5"/>
        <v>956128.77</v>
      </c>
      <c r="AA226" s="26">
        <v>545382.47</v>
      </c>
      <c r="AB226" s="26">
        <v>91433.73</v>
      </c>
      <c r="AC226" s="26">
        <v>319312.57</v>
      </c>
      <c r="AD226" s="54"/>
      <c r="AE226" s="54"/>
      <c r="AF226" s="54"/>
      <c r="AG226" s="54"/>
      <c r="AH226" s="54"/>
      <c r="AI226" s="54"/>
      <c r="AJ226" s="54"/>
      <c r="AK226" s="54"/>
      <c r="AL226" s="54"/>
      <c r="AM226" s="54"/>
      <c r="AN226" s="54"/>
      <c r="AO226" s="54"/>
    </row>
    <row r="227" spans="1:41" x14ac:dyDescent="0.25">
      <c r="A227" t="s">
        <v>459</v>
      </c>
      <c r="B227" t="s">
        <v>280</v>
      </c>
      <c r="C227" t="s">
        <v>460</v>
      </c>
      <c r="D227" t="s">
        <v>28</v>
      </c>
      <c r="E227" t="s">
        <v>105</v>
      </c>
      <c r="F227" s="33" t="str">
        <f>IFERROR(VLOOKUP(D227,'Tabelas auxiliares'!$A$3:$B$61,2,FALSE),"")</f>
        <v>PU - PREFEITURA UNIVERSITÁRIA</v>
      </c>
      <c r="G227" s="33" t="str">
        <f>IFERROR(VLOOKUP($B227,'Tabelas auxiliares'!$A$65:$C$102,2,FALSE),"")</f>
        <v>LIMPEZA E COPEIRAGEM</v>
      </c>
      <c r="H227" s="33" t="str">
        <f>IFERROR(VLOOKUP($B227,'Tabelas auxiliares'!$A$65:$C$102,3,FALSE),"")</f>
        <v>LIMPEZA / COPEIRAGEM / COLETA DE LIXO INFECTANTE /MATERIAIS DE LIMPEZA (PAPEL TOALHA, HIGIÊNICO) / COPA (AÇUCAR, CAFÉ, COPOS)/BOMBONAS RESÍDUOS QUÍMICOS</v>
      </c>
      <c r="I227" t="s">
        <v>874</v>
      </c>
      <c r="J227" t="s">
        <v>1483</v>
      </c>
      <c r="K227" t="s">
        <v>1484</v>
      </c>
      <c r="L227" t="s">
        <v>1485</v>
      </c>
      <c r="M227" t="s">
        <v>1486</v>
      </c>
      <c r="N227" t="s">
        <v>154</v>
      </c>
      <c r="O227" t="s">
        <v>155</v>
      </c>
      <c r="P227" t="s">
        <v>188</v>
      </c>
      <c r="Q227" t="s">
        <v>156</v>
      </c>
      <c r="R227" t="s">
        <v>153</v>
      </c>
      <c r="S227" t="s">
        <v>107</v>
      </c>
      <c r="T227" t="s">
        <v>152</v>
      </c>
      <c r="U227" t="s">
        <v>803</v>
      </c>
      <c r="V227" t="s">
        <v>1453</v>
      </c>
      <c r="W227" t="s">
        <v>1454</v>
      </c>
      <c r="X227" s="33" t="str">
        <f t="shared" si="4"/>
        <v>3</v>
      </c>
      <c r="Y227" s="33" t="str">
        <f>IF(T227="","",IF(AND(T227&lt;&gt;'Tabelas auxiliares'!$B$239,T227&lt;&gt;'Tabelas auxiliares'!$B$240,T227&lt;&gt;'Tabelas auxiliares'!$C$239,T227&lt;&gt;'Tabelas auxiliares'!$C$240,T227&lt;&gt;'Tabelas auxiliares'!$D$239),"FOLHA DE PESSOAL",IF(X227='Tabelas auxiliares'!$A$240,"CUSTEIO",IF(X227='Tabelas auxiliares'!$A$239,"INVESTIMENTO","ERRO - VERIFICAR"))))</f>
        <v>CUSTEIO</v>
      </c>
      <c r="Z227" s="46">
        <f t="shared" si="5"/>
        <v>250</v>
      </c>
      <c r="AC227" s="26">
        <v>250</v>
      </c>
      <c r="AD227" s="54"/>
      <c r="AE227" s="54"/>
      <c r="AF227" s="54"/>
      <c r="AG227" s="54"/>
      <c r="AH227" s="54"/>
      <c r="AI227" s="54"/>
      <c r="AJ227" s="54"/>
      <c r="AK227" s="54"/>
      <c r="AL227" s="54"/>
      <c r="AM227" s="54"/>
      <c r="AN227" s="54"/>
      <c r="AO227" s="54"/>
    </row>
    <row r="228" spans="1:41" x14ac:dyDescent="0.25">
      <c r="A228" t="s">
        <v>459</v>
      </c>
      <c r="B228" t="s">
        <v>280</v>
      </c>
      <c r="C228" t="s">
        <v>460</v>
      </c>
      <c r="D228" t="s">
        <v>28</v>
      </c>
      <c r="E228" t="s">
        <v>105</v>
      </c>
      <c r="F228" s="33" t="str">
        <f>IFERROR(VLOOKUP(D228,'Tabelas auxiliares'!$A$3:$B$61,2,FALSE),"")</f>
        <v>PU - PREFEITURA UNIVERSITÁRIA</v>
      </c>
      <c r="G228" s="33" t="str">
        <f>IFERROR(VLOOKUP($B228,'Tabelas auxiliares'!$A$65:$C$102,2,FALSE),"")</f>
        <v>LIMPEZA E COPEIRAGEM</v>
      </c>
      <c r="H228" s="33" t="str">
        <f>IFERROR(VLOOKUP($B228,'Tabelas auxiliares'!$A$65:$C$102,3,FALSE),"")</f>
        <v>LIMPEZA / COPEIRAGEM / COLETA DE LIXO INFECTANTE /MATERIAIS DE LIMPEZA (PAPEL TOALHA, HIGIÊNICO) / COPA (AÇUCAR, CAFÉ, COPOS)/BOMBONAS RESÍDUOS QUÍMICOS</v>
      </c>
      <c r="I228" t="s">
        <v>874</v>
      </c>
      <c r="J228" t="s">
        <v>1483</v>
      </c>
      <c r="K228" t="s">
        <v>1487</v>
      </c>
      <c r="L228" t="s">
        <v>1485</v>
      </c>
      <c r="M228" t="s">
        <v>1488</v>
      </c>
      <c r="N228" t="s">
        <v>154</v>
      </c>
      <c r="O228" t="s">
        <v>155</v>
      </c>
      <c r="P228" t="s">
        <v>188</v>
      </c>
      <c r="Q228" t="s">
        <v>156</v>
      </c>
      <c r="R228" t="s">
        <v>153</v>
      </c>
      <c r="S228" t="s">
        <v>107</v>
      </c>
      <c r="T228" t="s">
        <v>152</v>
      </c>
      <c r="U228" t="s">
        <v>803</v>
      </c>
      <c r="V228" t="s">
        <v>1453</v>
      </c>
      <c r="W228" t="s">
        <v>1454</v>
      </c>
      <c r="X228" s="33" t="str">
        <f t="shared" si="4"/>
        <v>3</v>
      </c>
      <c r="Y228" s="33" t="str">
        <f>IF(T228="","",IF(AND(T228&lt;&gt;'Tabelas auxiliares'!$B$239,T228&lt;&gt;'Tabelas auxiliares'!$B$240,T228&lt;&gt;'Tabelas auxiliares'!$C$239,T228&lt;&gt;'Tabelas auxiliares'!$C$240,T228&lt;&gt;'Tabelas auxiliares'!$D$239),"FOLHA DE PESSOAL",IF(X228='Tabelas auxiliares'!$A$240,"CUSTEIO",IF(X228='Tabelas auxiliares'!$A$239,"INVESTIMENTO","ERRO - VERIFICAR"))))</f>
        <v>CUSTEIO</v>
      </c>
      <c r="Z228" s="46">
        <f t="shared" si="5"/>
        <v>9300</v>
      </c>
      <c r="AC228" s="26">
        <v>9300</v>
      </c>
      <c r="AD228" s="54"/>
      <c r="AE228" s="54"/>
      <c r="AF228" s="54"/>
      <c r="AG228" s="54"/>
      <c r="AH228" s="54"/>
      <c r="AI228" s="54"/>
      <c r="AJ228" s="54"/>
      <c r="AK228" s="54"/>
      <c r="AL228" s="54"/>
      <c r="AM228" s="54"/>
      <c r="AN228" s="54"/>
      <c r="AO228" s="54"/>
    </row>
    <row r="229" spans="1:41" x14ac:dyDescent="0.25">
      <c r="A229" t="s">
        <v>459</v>
      </c>
      <c r="B229" t="s">
        <v>280</v>
      </c>
      <c r="C229" t="s">
        <v>460</v>
      </c>
      <c r="D229" t="s">
        <v>28</v>
      </c>
      <c r="E229" t="s">
        <v>105</v>
      </c>
      <c r="F229" s="33" t="str">
        <f>IFERROR(VLOOKUP(D229,'Tabelas auxiliares'!$A$3:$B$61,2,FALSE),"")</f>
        <v>PU - PREFEITURA UNIVERSITÁRIA</v>
      </c>
      <c r="G229" s="33" t="str">
        <f>IFERROR(VLOOKUP($B229,'Tabelas auxiliares'!$A$65:$C$102,2,FALSE),"")</f>
        <v>LIMPEZA E COPEIRAGEM</v>
      </c>
      <c r="H229" s="33" t="str">
        <f>IFERROR(VLOOKUP($B229,'Tabelas auxiliares'!$A$65:$C$102,3,FALSE),"")</f>
        <v>LIMPEZA / COPEIRAGEM / COLETA DE LIXO INFECTANTE /MATERIAIS DE LIMPEZA (PAPEL TOALHA, HIGIÊNICO) / COPA (AÇUCAR, CAFÉ, COPOS)/BOMBONAS RESÍDUOS QUÍMICOS</v>
      </c>
      <c r="I229" t="s">
        <v>891</v>
      </c>
      <c r="J229" t="s">
        <v>1449</v>
      </c>
      <c r="K229" t="s">
        <v>1489</v>
      </c>
      <c r="L229" t="s">
        <v>1451</v>
      </c>
      <c r="M229" t="s">
        <v>1490</v>
      </c>
      <c r="N229" t="s">
        <v>154</v>
      </c>
      <c r="O229" t="s">
        <v>155</v>
      </c>
      <c r="P229" t="s">
        <v>188</v>
      </c>
      <c r="Q229" t="s">
        <v>156</v>
      </c>
      <c r="R229" t="s">
        <v>153</v>
      </c>
      <c r="S229" t="s">
        <v>107</v>
      </c>
      <c r="T229" t="s">
        <v>152</v>
      </c>
      <c r="U229" t="s">
        <v>803</v>
      </c>
      <c r="V229" t="s">
        <v>1453</v>
      </c>
      <c r="W229" t="s">
        <v>1454</v>
      </c>
      <c r="X229" s="33" t="str">
        <f t="shared" si="4"/>
        <v>3</v>
      </c>
      <c r="Y229" s="33" t="str">
        <f>IF(T229="","",IF(AND(T229&lt;&gt;'Tabelas auxiliares'!$B$239,T229&lt;&gt;'Tabelas auxiliares'!$B$240,T229&lt;&gt;'Tabelas auxiliares'!$C$239,T229&lt;&gt;'Tabelas auxiliares'!$C$240,T229&lt;&gt;'Tabelas auxiliares'!$D$239),"FOLHA DE PESSOAL",IF(X229='Tabelas auxiliares'!$A$240,"CUSTEIO",IF(X229='Tabelas auxiliares'!$A$239,"INVESTIMENTO","ERRO - VERIFICAR"))))</f>
        <v>CUSTEIO</v>
      </c>
      <c r="Z229" s="46">
        <f t="shared" si="5"/>
        <v>38000</v>
      </c>
      <c r="AB229" s="26">
        <v>2223</v>
      </c>
      <c r="AC229" s="26">
        <v>35777</v>
      </c>
      <c r="AD229" s="54"/>
      <c r="AE229" s="54"/>
      <c r="AF229" s="54"/>
      <c r="AG229" s="54"/>
      <c r="AH229" s="54"/>
      <c r="AI229" s="54"/>
      <c r="AJ229" s="54"/>
      <c r="AK229" s="54"/>
      <c r="AL229" s="54"/>
      <c r="AM229" s="54"/>
      <c r="AN229" s="54"/>
      <c r="AO229" s="54"/>
    </row>
    <row r="230" spans="1:41" x14ac:dyDescent="0.25">
      <c r="A230" t="s">
        <v>459</v>
      </c>
      <c r="B230" t="s">
        <v>280</v>
      </c>
      <c r="C230" t="s">
        <v>460</v>
      </c>
      <c r="D230" t="s">
        <v>28</v>
      </c>
      <c r="E230" t="s">
        <v>105</v>
      </c>
      <c r="F230" s="33" t="str">
        <f>IFERROR(VLOOKUP(D230,'Tabelas auxiliares'!$A$3:$B$61,2,FALSE),"")</f>
        <v>PU - PREFEITURA UNIVERSITÁRIA</v>
      </c>
      <c r="G230" s="33" t="str">
        <f>IFERROR(VLOOKUP($B230,'Tabelas auxiliares'!$A$65:$C$102,2,FALSE),"")</f>
        <v>LIMPEZA E COPEIRAGEM</v>
      </c>
      <c r="H230" s="33" t="str">
        <f>IFERROR(VLOOKUP($B230,'Tabelas auxiliares'!$A$65:$C$102,3,FALSE),"")</f>
        <v>LIMPEZA / COPEIRAGEM / COLETA DE LIXO INFECTANTE /MATERIAIS DE LIMPEZA (PAPEL TOALHA, HIGIÊNICO) / COPA (AÇUCAR, CAFÉ, COPOS)/BOMBONAS RESÍDUOS QUÍMICOS</v>
      </c>
      <c r="I230" t="s">
        <v>1491</v>
      </c>
      <c r="J230" t="s">
        <v>1466</v>
      </c>
      <c r="K230" t="s">
        <v>1492</v>
      </c>
      <c r="L230" t="s">
        <v>1468</v>
      </c>
      <c r="M230" t="s">
        <v>1469</v>
      </c>
      <c r="N230" t="s">
        <v>154</v>
      </c>
      <c r="O230" t="s">
        <v>155</v>
      </c>
      <c r="P230" t="s">
        <v>188</v>
      </c>
      <c r="Q230" t="s">
        <v>156</v>
      </c>
      <c r="R230" t="s">
        <v>153</v>
      </c>
      <c r="S230" t="s">
        <v>107</v>
      </c>
      <c r="T230" t="s">
        <v>152</v>
      </c>
      <c r="U230" t="s">
        <v>803</v>
      </c>
      <c r="V230" t="s">
        <v>1470</v>
      </c>
      <c r="W230" t="s">
        <v>1471</v>
      </c>
      <c r="X230" s="33" t="str">
        <f t="shared" si="4"/>
        <v>3</v>
      </c>
      <c r="Y230" s="33" t="str">
        <f>IF(T230="","",IF(AND(T230&lt;&gt;'Tabelas auxiliares'!$B$239,T230&lt;&gt;'Tabelas auxiliares'!$B$240,T230&lt;&gt;'Tabelas auxiliares'!$C$239,T230&lt;&gt;'Tabelas auxiliares'!$C$240,T230&lt;&gt;'Tabelas auxiliares'!$D$239),"FOLHA DE PESSOAL",IF(X230='Tabelas auxiliares'!$A$240,"CUSTEIO",IF(X230='Tabelas auxiliares'!$A$239,"INVESTIMENTO","ERRO - VERIFICAR"))))</f>
        <v>CUSTEIO</v>
      </c>
      <c r="Z230" s="46">
        <f t="shared" si="5"/>
        <v>1261.68</v>
      </c>
      <c r="AA230" s="26">
        <v>1261.68</v>
      </c>
      <c r="AD230" s="54"/>
      <c r="AE230" s="54"/>
      <c r="AF230" s="54"/>
      <c r="AG230" s="54"/>
      <c r="AH230" s="54"/>
      <c r="AI230" s="54"/>
      <c r="AJ230" s="54"/>
      <c r="AK230" s="54"/>
      <c r="AL230" s="54"/>
      <c r="AM230" s="54"/>
      <c r="AN230" s="54"/>
      <c r="AO230" s="54"/>
    </row>
    <row r="231" spans="1:41" x14ac:dyDescent="0.25">
      <c r="A231" t="s">
        <v>459</v>
      </c>
      <c r="B231" t="s">
        <v>280</v>
      </c>
      <c r="C231" t="s">
        <v>460</v>
      </c>
      <c r="D231" t="s">
        <v>28</v>
      </c>
      <c r="E231" t="s">
        <v>105</v>
      </c>
      <c r="F231" s="33" t="str">
        <f>IFERROR(VLOOKUP(D231,'Tabelas auxiliares'!$A$3:$B$61,2,FALSE),"")</f>
        <v>PU - PREFEITURA UNIVERSITÁRIA</v>
      </c>
      <c r="G231" s="33" t="str">
        <f>IFERROR(VLOOKUP($B231,'Tabelas auxiliares'!$A$65:$C$102,2,FALSE),"")</f>
        <v>LIMPEZA E COPEIRAGEM</v>
      </c>
      <c r="H231" s="33" t="str">
        <f>IFERROR(VLOOKUP($B231,'Tabelas auxiliares'!$A$65:$C$102,3,FALSE),"")</f>
        <v>LIMPEZA / COPEIRAGEM / COLETA DE LIXO INFECTANTE /MATERIAIS DE LIMPEZA (PAPEL TOALHA, HIGIÊNICO) / COPA (AÇUCAR, CAFÉ, COPOS)/BOMBONAS RESÍDUOS QUÍMICOS</v>
      </c>
      <c r="I231" t="s">
        <v>1493</v>
      </c>
      <c r="J231" t="s">
        <v>1494</v>
      </c>
      <c r="K231" t="s">
        <v>1495</v>
      </c>
      <c r="L231" t="s">
        <v>1496</v>
      </c>
      <c r="M231" t="s">
        <v>1497</v>
      </c>
      <c r="N231" t="s">
        <v>154</v>
      </c>
      <c r="O231" t="s">
        <v>155</v>
      </c>
      <c r="P231" t="s">
        <v>188</v>
      </c>
      <c r="Q231" t="s">
        <v>156</v>
      </c>
      <c r="R231" t="s">
        <v>153</v>
      </c>
      <c r="S231" t="s">
        <v>107</v>
      </c>
      <c r="T231" t="s">
        <v>152</v>
      </c>
      <c r="U231" t="s">
        <v>803</v>
      </c>
      <c r="V231" t="s">
        <v>1498</v>
      </c>
      <c r="W231" t="s">
        <v>1499</v>
      </c>
      <c r="X231" s="33" t="str">
        <f t="shared" si="4"/>
        <v>3</v>
      </c>
      <c r="Y231" s="33" t="str">
        <f>IF(T231="","",IF(AND(T231&lt;&gt;'Tabelas auxiliares'!$B$239,T231&lt;&gt;'Tabelas auxiliares'!$B$240,T231&lt;&gt;'Tabelas auxiliares'!$C$239,T231&lt;&gt;'Tabelas auxiliares'!$C$240,T231&lt;&gt;'Tabelas auxiliares'!$D$239),"FOLHA DE PESSOAL",IF(X231='Tabelas auxiliares'!$A$240,"CUSTEIO",IF(X231='Tabelas auxiliares'!$A$239,"INVESTIMENTO","ERRO - VERIFICAR"))))</f>
        <v>CUSTEIO</v>
      </c>
      <c r="Z231" s="46">
        <f t="shared" si="5"/>
        <v>9607.6200000000008</v>
      </c>
      <c r="AA231" s="26">
        <v>9607.6200000000008</v>
      </c>
      <c r="AD231" s="54"/>
      <c r="AE231" s="54"/>
      <c r="AF231" s="54"/>
      <c r="AG231" s="54"/>
      <c r="AH231" s="54"/>
      <c r="AI231" s="54"/>
      <c r="AJ231" s="54"/>
      <c r="AK231" s="54"/>
      <c r="AL231" s="54"/>
      <c r="AM231" s="54"/>
      <c r="AN231" s="54"/>
      <c r="AO231" s="54"/>
    </row>
    <row r="232" spans="1:41" x14ac:dyDescent="0.25">
      <c r="A232" t="s">
        <v>459</v>
      </c>
      <c r="B232" t="s">
        <v>281</v>
      </c>
      <c r="C232" t="s">
        <v>460</v>
      </c>
      <c r="D232" t="s">
        <v>44</v>
      </c>
      <c r="E232" t="s">
        <v>105</v>
      </c>
      <c r="F232" s="33" t="str">
        <f>IFERROR(VLOOKUP(D232,'Tabelas auxiliares'!$A$3:$B$61,2,FALSE),"")</f>
        <v>CCNH - COMPRAS COMPARTILHADAS</v>
      </c>
      <c r="G232" s="33" t="str">
        <f>IFERROR(VLOOKUP($B232,'Tabelas auxiliares'!$A$65:$C$102,2,FALSE),"")</f>
        <v>MATERIAIS DIDÁTICOS E SERVIÇOS - GRADUAÇÃO</v>
      </c>
      <c r="H232" s="33" t="str">
        <f>IFERROR(VLOOKUP($B232,'Tabelas auxiliares'!$A$65:$C$102,3,FALSE),"")</f>
        <v>SERVICO DE ENCADERNACAO / VIDRARIAS / MATERIAL DE CONSUMO / RACAO PARA ANIMAIS / REVISTAS E JORNAIS PARA USO DIDÁTICO/ REAGENTES QUIMICOS / MATERIAIS DIVERSOS DE LABORATORIO/MANUTENÇÃO DE EQUIPAMENTOS</v>
      </c>
      <c r="I232" t="s">
        <v>988</v>
      </c>
      <c r="J232" t="s">
        <v>1500</v>
      </c>
      <c r="K232" t="s">
        <v>1501</v>
      </c>
      <c r="L232" t="s">
        <v>1502</v>
      </c>
      <c r="M232" t="s">
        <v>1503</v>
      </c>
      <c r="N232" t="s">
        <v>154</v>
      </c>
      <c r="O232" t="s">
        <v>155</v>
      </c>
      <c r="P232" t="s">
        <v>188</v>
      </c>
      <c r="Q232" t="s">
        <v>156</v>
      </c>
      <c r="R232" t="s">
        <v>153</v>
      </c>
      <c r="S232" t="s">
        <v>107</v>
      </c>
      <c r="T232" t="s">
        <v>152</v>
      </c>
      <c r="U232" t="s">
        <v>803</v>
      </c>
      <c r="V232" t="s">
        <v>1504</v>
      </c>
      <c r="W232" t="s">
        <v>1505</v>
      </c>
      <c r="X232" s="33" t="str">
        <f t="shared" si="4"/>
        <v>3</v>
      </c>
      <c r="Y232" s="33" t="str">
        <f>IF(T232="","",IF(AND(T232&lt;&gt;'Tabelas auxiliares'!$B$239,T232&lt;&gt;'Tabelas auxiliares'!$B$240,T232&lt;&gt;'Tabelas auxiliares'!$C$239,T232&lt;&gt;'Tabelas auxiliares'!$C$240,T232&lt;&gt;'Tabelas auxiliares'!$D$239),"FOLHA DE PESSOAL",IF(X232='Tabelas auxiliares'!$A$240,"CUSTEIO",IF(X232='Tabelas auxiliares'!$A$239,"INVESTIMENTO","ERRO - VERIFICAR"))))</f>
        <v>CUSTEIO</v>
      </c>
      <c r="Z232" s="46">
        <f t="shared" si="5"/>
        <v>1000</v>
      </c>
      <c r="AA232" s="26">
        <v>1000</v>
      </c>
      <c r="AD232" s="54"/>
      <c r="AE232" s="54"/>
      <c r="AF232" s="54"/>
      <c r="AG232" s="54"/>
      <c r="AH232" s="54"/>
      <c r="AI232" s="54"/>
      <c r="AJ232" s="54"/>
      <c r="AK232" s="54"/>
      <c r="AL232" s="54"/>
      <c r="AM232" s="54"/>
      <c r="AN232" s="54"/>
      <c r="AO232" s="54"/>
    </row>
    <row r="233" spans="1:41" x14ac:dyDescent="0.25">
      <c r="A233" t="s">
        <v>459</v>
      </c>
      <c r="B233" t="s">
        <v>281</v>
      </c>
      <c r="C233" t="s">
        <v>460</v>
      </c>
      <c r="D233" t="s">
        <v>44</v>
      </c>
      <c r="E233" t="s">
        <v>105</v>
      </c>
      <c r="F233" s="33" t="str">
        <f>IFERROR(VLOOKUP(D233,'Tabelas auxiliares'!$A$3:$B$61,2,FALSE),"")</f>
        <v>CCNH - COMPRAS COMPARTILHADAS</v>
      </c>
      <c r="G233" s="33" t="str">
        <f>IFERROR(VLOOKUP($B233,'Tabelas auxiliares'!$A$65:$C$102,2,FALSE),"")</f>
        <v>MATERIAIS DIDÁTICOS E SERVIÇOS - GRADUAÇÃO</v>
      </c>
      <c r="H233" s="33" t="str">
        <f>IFERROR(VLOOKUP($B233,'Tabelas auxiliares'!$A$65:$C$102,3,FALSE),"")</f>
        <v>SERVICO DE ENCADERNACAO / VIDRARIAS / MATERIAL DE CONSUMO / RACAO PARA ANIMAIS / REVISTAS E JORNAIS PARA USO DIDÁTICO/ REAGENTES QUIMICOS / MATERIAIS DIVERSOS DE LABORATORIO/MANUTENÇÃO DE EQUIPAMENTOS</v>
      </c>
      <c r="I233" t="s">
        <v>988</v>
      </c>
      <c r="J233" t="s">
        <v>1500</v>
      </c>
      <c r="K233" t="s">
        <v>1506</v>
      </c>
      <c r="L233" t="s">
        <v>1502</v>
      </c>
      <c r="M233" t="s">
        <v>1507</v>
      </c>
      <c r="N233" t="s">
        <v>154</v>
      </c>
      <c r="O233" t="s">
        <v>155</v>
      </c>
      <c r="P233" t="s">
        <v>188</v>
      </c>
      <c r="Q233" t="s">
        <v>156</v>
      </c>
      <c r="R233" t="s">
        <v>153</v>
      </c>
      <c r="S233" t="s">
        <v>107</v>
      </c>
      <c r="T233" t="s">
        <v>152</v>
      </c>
      <c r="U233" t="s">
        <v>803</v>
      </c>
      <c r="V233" t="s">
        <v>1504</v>
      </c>
      <c r="W233" t="s">
        <v>1505</v>
      </c>
      <c r="X233" s="33" t="str">
        <f t="shared" si="4"/>
        <v>3</v>
      </c>
      <c r="Y233" s="33" t="str">
        <f>IF(T233="","",IF(AND(T233&lt;&gt;'Tabelas auxiliares'!$B$239,T233&lt;&gt;'Tabelas auxiliares'!$B$240,T233&lt;&gt;'Tabelas auxiliares'!$C$239,T233&lt;&gt;'Tabelas auxiliares'!$C$240,T233&lt;&gt;'Tabelas auxiliares'!$D$239),"FOLHA DE PESSOAL",IF(X233='Tabelas auxiliares'!$A$240,"CUSTEIO",IF(X233='Tabelas auxiliares'!$A$239,"INVESTIMENTO","ERRO - VERIFICAR"))))</f>
        <v>CUSTEIO</v>
      </c>
      <c r="Z233" s="46">
        <f t="shared" si="5"/>
        <v>1948.81</v>
      </c>
      <c r="AA233" s="26">
        <v>1948.81</v>
      </c>
      <c r="AD233" s="54"/>
      <c r="AE233" s="54"/>
      <c r="AF233" s="54"/>
      <c r="AG233" s="54"/>
      <c r="AH233" s="54"/>
      <c r="AI233" s="54"/>
      <c r="AJ233" s="54"/>
      <c r="AK233" s="54"/>
      <c r="AL233" s="54"/>
      <c r="AM233" s="54"/>
      <c r="AN233" s="54"/>
      <c r="AO233" s="54"/>
    </row>
    <row r="234" spans="1:41" x14ac:dyDescent="0.25">
      <c r="A234" t="s">
        <v>459</v>
      </c>
      <c r="B234" t="s">
        <v>281</v>
      </c>
      <c r="C234" t="s">
        <v>460</v>
      </c>
      <c r="D234" t="s">
        <v>44</v>
      </c>
      <c r="E234" t="s">
        <v>105</v>
      </c>
      <c r="F234" s="33" t="str">
        <f>IFERROR(VLOOKUP(D234,'Tabelas auxiliares'!$A$3:$B$61,2,FALSE),"")</f>
        <v>CCNH - COMPRAS COMPARTILHADAS</v>
      </c>
      <c r="G234" s="33" t="str">
        <f>IFERROR(VLOOKUP($B234,'Tabelas auxiliares'!$A$65:$C$102,2,FALSE),"")</f>
        <v>MATERIAIS DIDÁTICOS E SERVIÇOS - GRADUAÇÃO</v>
      </c>
      <c r="H234" s="33" t="str">
        <f>IFERROR(VLOOKUP($B234,'Tabelas auxiliares'!$A$65:$C$102,3,FALSE),"")</f>
        <v>SERVICO DE ENCADERNACAO / VIDRARIAS / MATERIAL DE CONSUMO / RACAO PARA ANIMAIS / REVISTAS E JORNAIS PARA USO DIDÁTICO/ REAGENTES QUIMICOS / MATERIAIS DIVERSOS DE LABORATORIO/MANUTENÇÃO DE EQUIPAMENTOS</v>
      </c>
      <c r="I234" t="s">
        <v>988</v>
      </c>
      <c r="J234" t="s">
        <v>1500</v>
      </c>
      <c r="K234" t="s">
        <v>1508</v>
      </c>
      <c r="L234" t="s">
        <v>1509</v>
      </c>
      <c r="M234" t="s">
        <v>1510</v>
      </c>
      <c r="N234" t="s">
        <v>154</v>
      </c>
      <c r="O234" t="s">
        <v>155</v>
      </c>
      <c r="P234" t="s">
        <v>188</v>
      </c>
      <c r="Q234" t="s">
        <v>156</v>
      </c>
      <c r="R234" t="s">
        <v>153</v>
      </c>
      <c r="S234" t="s">
        <v>107</v>
      </c>
      <c r="T234" t="s">
        <v>152</v>
      </c>
      <c r="U234" t="s">
        <v>803</v>
      </c>
      <c r="V234" t="s">
        <v>1504</v>
      </c>
      <c r="W234" t="s">
        <v>1505</v>
      </c>
      <c r="X234" s="33" t="str">
        <f t="shared" si="4"/>
        <v>3</v>
      </c>
      <c r="Y234" s="33" t="str">
        <f>IF(T234="","",IF(AND(T234&lt;&gt;'Tabelas auxiliares'!$B$239,T234&lt;&gt;'Tabelas auxiliares'!$B$240,T234&lt;&gt;'Tabelas auxiliares'!$C$239,T234&lt;&gt;'Tabelas auxiliares'!$C$240,T234&lt;&gt;'Tabelas auxiliares'!$D$239),"FOLHA DE PESSOAL",IF(X234='Tabelas auxiliares'!$A$240,"CUSTEIO",IF(X234='Tabelas auxiliares'!$A$239,"INVESTIMENTO","ERRO - VERIFICAR"))))</f>
        <v>CUSTEIO</v>
      </c>
      <c r="Z234" s="46">
        <f t="shared" si="5"/>
        <v>165.8</v>
      </c>
      <c r="AA234" s="26">
        <v>165.8</v>
      </c>
      <c r="AD234" s="54"/>
      <c r="AE234" s="54"/>
      <c r="AF234" s="54"/>
      <c r="AG234" s="54"/>
      <c r="AH234" s="54"/>
      <c r="AI234" s="54"/>
      <c r="AJ234" s="54"/>
      <c r="AK234" s="54"/>
      <c r="AL234" s="54"/>
      <c r="AM234" s="54"/>
      <c r="AN234" s="54"/>
      <c r="AO234" s="54"/>
    </row>
    <row r="235" spans="1:41" x14ac:dyDescent="0.25">
      <c r="A235" t="s">
        <v>459</v>
      </c>
      <c r="B235" t="s">
        <v>281</v>
      </c>
      <c r="C235" t="s">
        <v>460</v>
      </c>
      <c r="D235" t="s">
        <v>44</v>
      </c>
      <c r="E235" t="s">
        <v>105</v>
      </c>
      <c r="F235" s="33" t="str">
        <f>IFERROR(VLOOKUP(D235,'Tabelas auxiliares'!$A$3:$B$61,2,FALSE),"")</f>
        <v>CCNH - COMPRAS COMPARTILHADAS</v>
      </c>
      <c r="G235" s="33" t="str">
        <f>IFERROR(VLOOKUP($B235,'Tabelas auxiliares'!$A$65:$C$102,2,FALSE),"")</f>
        <v>MATERIAIS DIDÁTICOS E SERVIÇOS - GRADUAÇÃO</v>
      </c>
      <c r="H235" s="33" t="str">
        <f>IFERROR(VLOOKUP($B235,'Tabelas auxiliares'!$A$65:$C$102,3,FALSE),"")</f>
        <v>SERVICO DE ENCADERNACAO / VIDRARIAS / MATERIAL DE CONSUMO / RACAO PARA ANIMAIS / REVISTAS E JORNAIS PARA USO DIDÁTICO/ REAGENTES QUIMICOS / MATERIAIS DIVERSOS DE LABORATORIO/MANUTENÇÃO DE EQUIPAMENTOS</v>
      </c>
      <c r="I235" t="s">
        <v>988</v>
      </c>
      <c r="J235" t="s">
        <v>1500</v>
      </c>
      <c r="K235" t="s">
        <v>1511</v>
      </c>
      <c r="L235" t="s">
        <v>1509</v>
      </c>
      <c r="M235" t="s">
        <v>1512</v>
      </c>
      <c r="N235" t="s">
        <v>154</v>
      </c>
      <c r="O235" t="s">
        <v>155</v>
      </c>
      <c r="P235" t="s">
        <v>188</v>
      </c>
      <c r="Q235" t="s">
        <v>156</v>
      </c>
      <c r="R235" t="s">
        <v>153</v>
      </c>
      <c r="S235" t="s">
        <v>107</v>
      </c>
      <c r="T235" t="s">
        <v>152</v>
      </c>
      <c r="U235" t="s">
        <v>803</v>
      </c>
      <c r="V235" t="s">
        <v>1504</v>
      </c>
      <c r="W235" t="s">
        <v>1505</v>
      </c>
      <c r="X235" s="33" t="str">
        <f t="shared" si="4"/>
        <v>3</v>
      </c>
      <c r="Y235" s="33" t="str">
        <f>IF(T235="","",IF(AND(T235&lt;&gt;'Tabelas auxiliares'!$B$239,T235&lt;&gt;'Tabelas auxiliares'!$B$240,T235&lt;&gt;'Tabelas auxiliares'!$C$239,T235&lt;&gt;'Tabelas auxiliares'!$C$240,T235&lt;&gt;'Tabelas auxiliares'!$D$239),"FOLHA DE PESSOAL",IF(X235='Tabelas auxiliares'!$A$240,"CUSTEIO",IF(X235='Tabelas auxiliares'!$A$239,"INVESTIMENTO","ERRO - VERIFICAR"))))</f>
        <v>CUSTEIO</v>
      </c>
      <c r="Z235" s="46">
        <f t="shared" si="5"/>
        <v>8137.43</v>
      </c>
      <c r="AA235" s="26">
        <v>8137.43</v>
      </c>
      <c r="AD235" s="54"/>
      <c r="AE235" s="54"/>
      <c r="AF235" s="54"/>
      <c r="AG235" s="54"/>
      <c r="AH235" s="54"/>
      <c r="AI235" s="54"/>
      <c r="AJ235" s="54"/>
      <c r="AK235" s="54"/>
      <c r="AL235" s="54"/>
      <c r="AM235" s="54"/>
      <c r="AN235" s="54"/>
      <c r="AO235" s="54"/>
    </row>
    <row r="236" spans="1:41" x14ac:dyDescent="0.25">
      <c r="A236" t="s">
        <v>459</v>
      </c>
      <c r="B236" t="s">
        <v>281</v>
      </c>
      <c r="C236" t="s">
        <v>460</v>
      </c>
      <c r="D236" t="s">
        <v>44</v>
      </c>
      <c r="E236" t="s">
        <v>105</v>
      </c>
      <c r="F236" s="33" t="str">
        <f>IFERROR(VLOOKUP(D236,'Tabelas auxiliares'!$A$3:$B$61,2,FALSE),"")</f>
        <v>CCNH - COMPRAS COMPARTILHADAS</v>
      </c>
      <c r="G236" s="33" t="str">
        <f>IFERROR(VLOOKUP($B236,'Tabelas auxiliares'!$A$65:$C$102,2,FALSE),"")</f>
        <v>MATERIAIS DIDÁTICOS E SERVIÇOS - GRADUAÇÃO</v>
      </c>
      <c r="H236" s="33" t="str">
        <f>IFERROR(VLOOKUP($B236,'Tabelas auxiliares'!$A$65:$C$102,3,FALSE),"")</f>
        <v>SERVICO DE ENCADERNACAO / VIDRARIAS / MATERIAL DE CONSUMO / RACAO PARA ANIMAIS / REVISTAS E JORNAIS PARA USO DIDÁTICO/ REAGENTES QUIMICOS / MATERIAIS DIVERSOS DE LABORATORIO/MANUTENÇÃO DE EQUIPAMENTOS</v>
      </c>
      <c r="I236" t="s">
        <v>988</v>
      </c>
      <c r="J236" t="s">
        <v>1500</v>
      </c>
      <c r="K236" t="s">
        <v>1511</v>
      </c>
      <c r="L236" t="s">
        <v>1509</v>
      </c>
      <c r="M236" t="s">
        <v>1512</v>
      </c>
      <c r="N236" t="s">
        <v>154</v>
      </c>
      <c r="O236" t="s">
        <v>155</v>
      </c>
      <c r="P236" t="s">
        <v>188</v>
      </c>
      <c r="Q236" t="s">
        <v>156</v>
      </c>
      <c r="R236" t="s">
        <v>153</v>
      </c>
      <c r="S236" t="s">
        <v>107</v>
      </c>
      <c r="T236" t="s">
        <v>152</v>
      </c>
      <c r="U236" t="s">
        <v>803</v>
      </c>
      <c r="V236" t="s">
        <v>1513</v>
      </c>
      <c r="W236" t="s">
        <v>1514</v>
      </c>
      <c r="X236" s="33" t="str">
        <f t="shared" si="4"/>
        <v>3</v>
      </c>
      <c r="Y236" s="33" t="str">
        <f>IF(T236="","",IF(AND(T236&lt;&gt;'Tabelas auxiliares'!$B$239,T236&lt;&gt;'Tabelas auxiliares'!$B$240,T236&lt;&gt;'Tabelas auxiliares'!$C$239,T236&lt;&gt;'Tabelas auxiliares'!$C$240,T236&lt;&gt;'Tabelas auxiliares'!$D$239),"FOLHA DE PESSOAL",IF(X236='Tabelas auxiliares'!$A$240,"CUSTEIO",IF(X236='Tabelas auxiliares'!$A$239,"INVESTIMENTO","ERRO - VERIFICAR"))))</f>
        <v>CUSTEIO</v>
      </c>
      <c r="Z236" s="46">
        <f t="shared" si="5"/>
        <v>3589.87</v>
      </c>
      <c r="AA236" s="26">
        <v>3589.87</v>
      </c>
      <c r="AD236" s="54"/>
      <c r="AE236" s="54"/>
      <c r="AF236" s="54"/>
      <c r="AG236" s="54"/>
      <c r="AH236" s="54"/>
      <c r="AI236" s="54"/>
      <c r="AJ236" s="54"/>
      <c r="AK236" s="54"/>
      <c r="AL236" s="54"/>
      <c r="AM236" s="54"/>
      <c r="AN236" s="54"/>
      <c r="AO236" s="54"/>
    </row>
    <row r="237" spans="1:41" x14ac:dyDescent="0.25">
      <c r="A237" t="s">
        <v>459</v>
      </c>
      <c r="B237" t="s">
        <v>281</v>
      </c>
      <c r="C237" t="s">
        <v>460</v>
      </c>
      <c r="D237" t="s">
        <v>44</v>
      </c>
      <c r="E237" t="s">
        <v>105</v>
      </c>
      <c r="F237" s="33" t="str">
        <f>IFERROR(VLOOKUP(D237,'Tabelas auxiliares'!$A$3:$B$61,2,FALSE),"")</f>
        <v>CCNH - COMPRAS COMPARTILHADAS</v>
      </c>
      <c r="G237" s="33" t="str">
        <f>IFERROR(VLOOKUP($B237,'Tabelas auxiliares'!$A$65:$C$102,2,FALSE),"")</f>
        <v>MATERIAIS DIDÁTICOS E SERVIÇOS - GRADUAÇÃO</v>
      </c>
      <c r="H237" s="33" t="str">
        <f>IFERROR(VLOOKUP($B237,'Tabelas auxiliares'!$A$65:$C$102,3,FALSE),"")</f>
        <v>SERVICO DE ENCADERNACAO / VIDRARIAS / MATERIAL DE CONSUMO / RACAO PARA ANIMAIS / REVISTAS E JORNAIS PARA USO DIDÁTICO/ REAGENTES QUIMICOS / MATERIAIS DIVERSOS DE LABORATORIO/MANUTENÇÃO DE EQUIPAMENTOS</v>
      </c>
      <c r="I237" t="s">
        <v>988</v>
      </c>
      <c r="J237" t="s">
        <v>1500</v>
      </c>
      <c r="K237" t="s">
        <v>1515</v>
      </c>
      <c r="L237" t="s">
        <v>1509</v>
      </c>
      <c r="M237" t="s">
        <v>1516</v>
      </c>
      <c r="N237" t="s">
        <v>154</v>
      </c>
      <c r="O237" t="s">
        <v>155</v>
      </c>
      <c r="P237" t="s">
        <v>188</v>
      </c>
      <c r="Q237" t="s">
        <v>156</v>
      </c>
      <c r="R237" t="s">
        <v>153</v>
      </c>
      <c r="S237" t="s">
        <v>107</v>
      </c>
      <c r="T237" t="s">
        <v>152</v>
      </c>
      <c r="U237" t="s">
        <v>803</v>
      </c>
      <c r="V237" t="s">
        <v>1513</v>
      </c>
      <c r="W237" t="s">
        <v>1514</v>
      </c>
      <c r="X237" s="33" t="str">
        <f t="shared" si="4"/>
        <v>3</v>
      </c>
      <c r="Y237" s="33" t="str">
        <f>IF(T237="","",IF(AND(T237&lt;&gt;'Tabelas auxiliares'!$B$239,T237&lt;&gt;'Tabelas auxiliares'!$B$240,T237&lt;&gt;'Tabelas auxiliares'!$C$239,T237&lt;&gt;'Tabelas auxiliares'!$C$240,T237&lt;&gt;'Tabelas auxiliares'!$D$239),"FOLHA DE PESSOAL",IF(X237='Tabelas auxiliares'!$A$240,"CUSTEIO",IF(X237='Tabelas auxiliares'!$A$239,"INVESTIMENTO","ERRO - VERIFICAR"))))</f>
        <v>CUSTEIO</v>
      </c>
      <c r="Z237" s="46">
        <f t="shared" si="5"/>
        <v>3720</v>
      </c>
      <c r="AA237" s="26">
        <v>3720</v>
      </c>
      <c r="AD237" s="54"/>
      <c r="AE237" s="54"/>
      <c r="AF237" s="54"/>
      <c r="AG237" s="54"/>
      <c r="AH237" s="54"/>
      <c r="AI237" s="54"/>
      <c r="AJ237" s="54"/>
      <c r="AK237" s="54"/>
      <c r="AL237" s="54"/>
      <c r="AM237" s="54"/>
      <c r="AN237" s="54"/>
      <c r="AO237" s="54"/>
    </row>
    <row r="238" spans="1:41" x14ac:dyDescent="0.25">
      <c r="A238" t="s">
        <v>459</v>
      </c>
      <c r="B238" t="s">
        <v>281</v>
      </c>
      <c r="C238" t="s">
        <v>460</v>
      </c>
      <c r="D238" t="s">
        <v>44</v>
      </c>
      <c r="E238" t="s">
        <v>105</v>
      </c>
      <c r="F238" s="33" t="str">
        <f>IFERROR(VLOOKUP(D238,'Tabelas auxiliares'!$A$3:$B$61,2,FALSE),"")</f>
        <v>CCNH - COMPRAS COMPARTILHADAS</v>
      </c>
      <c r="G238" s="33" t="str">
        <f>IFERROR(VLOOKUP($B238,'Tabelas auxiliares'!$A$65:$C$102,2,FALSE),"")</f>
        <v>MATERIAIS DIDÁTICOS E SERVIÇOS - GRADUAÇÃO</v>
      </c>
      <c r="H238" s="33" t="str">
        <f>IFERROR(VLOOKUP($B238,'Tabelas auxiliares'!$A$65:$C$102,3,FALSE),"")</f>
        <v>SERVICO DE ENCADERNACAO / VIDRARIAS / MATERIAL DE CONSUMO / RACAO PARA ANIMAIS / REVISTAS E JORNAIS PARA USO DIDÁTICO/ REAGENTES QUIMICOS / MATERIAIS DIVERSOS DE LABORATORIO/MANUTENÇÃO DE EQUIPAMENTOS</v>
      </c>
      <c r="I238" t="s">
        <v>988</v>
      </c>
      <c r="J238" t="s">
        <v>1500</v>
      </c>
      <c r="K238" t="s">
        <v>1517</v>
      </c>
      <c r="L238" t="s">
        <v>1509</v>
      </c>
      <c r="M238" t="s">
        <v>1518</v>
      </c>
      <c r="N238" t="s">
        <v>154</v>
      </c>
      <c r="O238" t="s">
        <v>155</v>
      </c>
      <c r="P238" t="s">
        <v>188</v>
      </c>
      <c r="Q238" t="s">
        <v>156</v>
      </c>
      <c r="R238" t="s">
        <v>153</v>
      </c>
      <c r="S238" t="s">
        <v>107</v>
      </c>
      <c r="T238" t="s">
        <v>152</v>
      </c>
      <c r="U238" t="s">
        <v>803</v>
      </c>
      <c r="V238" t="s">
        <v>1504</v>
      </c>
      <c r="W238" t="s">
        <v>1505</v>
      </c>
      <c r="X238" s="33" t="str">
        <f t="shared" si="4"/>
        <v>3</v>
      </c>
      <c r="Y238" s="33" t="str">
        <f>IF(T238="","",IF(AND(T238&lt;&gt;'Tabelas auxiliares'!$B$239,T238&lt;&gt;'Tabelas auxiliares'!$B$240,T238&lt;&gt;'Tabelas auxiliares'!$C$239,T238&lt;&gt;'Tabelas auxiliares'!$C$240,T238&lt;&gt;'Tabelas auxiliares'!$D$239),"FOLHA DE PESSOAL",IF(X238='Tabelas auxiliares'!$A$240,"CUSTEIO",IF(X238='Tabelas auxiliares'!$A$239,"INVESTIMENTO","ERRO - VERIFICAR"))))</f>
        <v>CUSTEIO</v>
      </c>
      <c r="Z238" s="46">
        <f t="shared" si="5"/>
        <v>38</v>
      </c>
      <c r="AA238" s="26">
        <v>38</v>
      </c>
      <c r="AD238" s="54"/>
      <c r="AE238" s="54"/>
      <c r="AF238" s="54"/>
      <c r="AG238" s="54"/>
      <c r="AH238" s="54"/>
      <c r="AI238" s="54"/>
      <c r="AJ238" s="54"/>
      <c r="AK238" s="54"/>
      <c r="AL238" s="54"/>
      <c r="AM238" s="54"/>
      <c r="AN238" s="54"/>
      <c r="AO238" s="54"/>
    </row>
    <row r="239" spans="1:41" x14ac:dyDescent="0.25">
      <c r="A239" t="s">
        <v>459</v>
      </c>
      <c r="B239" t="s">
        <v>281</v>
      </c>
      <c r="C239" t="s">
        <v>460</v>
      </c>
      <c r="D239" t="s">
        <v>44</v>
      </c>
      <c r="E239" t="s">
        <v>105</v>
      </c>
      <c r="F239" s="33" t="str">
        <f>IFERROR(VLOOKUP(D239,'Tabelas auxiliares'!$A$3:$B$61,2,FALSE),"")</f>
        <v>CCNH - COMPRAS COMPARTILHADAS</v>
      </c>
      <c r="G239" s="33" t="str">
        <f>IFERROR(VLOOKUP($B239,'Tabelas auxiliares'!$A$65:$C$102,2,FALSE),"")</f>
        <v>MATERIAIS DIDÁTICOS E SERVIÇOS - GRADUAÇÃO</v>
      </c>
      <c r="H239" s="33" t="str">
        <f>IFERROR(VLOOKUP($B239,'Tabelas auxiliares'!$A$65:$C$102,3,FALSE),"")</f>
        <v>SERVICO DE ENCADERNACAO / VIDRARIAS / MATERIAL DE CONSUMO / RACAO PARA ANIMAIS / REVISTAS E JORNAIS PARA USO DIDÁTICO/ REAGENTES QUIMICOS / MATERIAIS DIVERSOS DE LABORATORIO/MANUTENÇÃO DE EQUIPAMENTOS</v>
      </c>
      <c r="I239" t="s">
        <v>988</v>
      </c>
      <c r="J239" t="s">
        <v>1500</v>
      </c>
      <c r="K239" t="s">
        <v>1519</v>
      </c>
      <c r="L239" t="s">
        <v>1509</v>
      </c>
      <c r="M239" t="s">
        <v>1520</v>
      </c>
      <c r="N239" t="s">
        <v>154</v>
      </c>
      <c r="O239" t="s">
        <v>155</v>
      </c>
      <c r="P239" t="s">
        <v>188</v>
      </c>
      <c r="Q239" t="s">
        <v>156</v>
      </c>
      <c r="R239" t="s">
        <v>153</v>
      </c>
      <c r="S239" t="s">
        <v>107</v>
      </c>
      <c r="T239" t="s">
        <v>152</v>
      </c>
      <c r="U239" t="s">
        <v>803</v>
      </c>
      <c r="V239" t="s">
        <v>1504</v>
      </c>
      <c r="W239" t="s">
        <v>1505</v>
      </c>
      <c r="X239" s="33" t="str">
        <f t="shared" si="4"/>
        <v>3</v>
      </c>
      <c r="Y239" s="33" t="str">
        <f>IF(T239="","",IF(AND(T239&lt;&gt;'Tabelas auxiliares'!$B$239,T239&lt;&gt;'Tabelas auxiliares'!$B$240,T239&lt;&gt;'Tabelas auxiliares'!$C$239,T239&lt;&gt;'Tabelas auxiliares'!$C$240,T239&lt;&gt;'Tabelas auxiliares'!$D$239),"FOLHA DE PESSOAL",IF(X239='Tabelas auxiliares'!$A$240,"CUSTEIO",IF(X239='Tabelas auxiliares'!$A$239,"INVESTIMENTO","ERRO - VERIFICAR"))))</f>
        <v>CUSTEIO</v>
      </c>
      <c r="Z239" s="46">
        <f t="shared" si="5"/>
        <v>200</v>
      </c>
      <c r="AA239" s="26">
        <v>200</v>
      </c>
      <c r="AD239" s="54"/>
      <c r="AE239" s="54"/>
      <c r="AF239" s="54"/>
      <c r="AG239" s="54"/>
      <c r="AH239" s="54"/>
      <c r="AI239" s="54"/>
      <c r="AJ239" s="54"/>
      <c r="AK239" s="54"/>
      <c r="AL239" s="54"/>
      <c r="AM239" s="54"/>
      <c r="AN239" s="54"/>
      <c r="AO239" s="54"/>
    </row>
    <row r="240" spans="1:41" x14ac:dyDescent="0.25">
      <c r="A240" t="s">
        <v>459</v>
      </c>
      <c r="B240" t="s">
        <v>281</v>
      </c>
      <c r="C240" t="s">
        <v>460</v>
      </c>
      <c r="D240" t="s">
        <v>44</v>
      </c>
      <c r="E240" t="s">
        <v>105</v>
      </c>
      <c r="F240" s="33" t="str">
        <f>IFERROR(VLOOKUP(D240,'Tabelas auxiliares'!$A$3:$B$61,2,FALSE),"")</f>
        <v>CCNH - COMPRAS COMPARTILHADAS</v>
      </c>
      <c r="G240" s="33" t="str">
        <f>IFERROR(VLOOKUP($B240,'Tabelas auxiliares'!$A$65:$C$102,2,FALSE),"")</f>
        <v>MATERIAIS DIDÁTICOS E SERVIÇOS - GRADUAÇÃO</v>
      </c>
      <c r="H240" s="33" t="str">
        <f>IFERROR(VLOOKUP($B240,'Tabelas auxiliares'!$A$65:$C$102,3,FALSE),"")</f>
        <v>SERVICO DE ENCADERNACAO / VIDRARIAS / MATERIAL DE CONSUMO / RACAO PARA ANIMAIS / REVISTAS E JORNAIS PARA USO DIDÁTICO/ REAGENTES QUIMICOS / MATERIAIS DIVERSOS DE LABORATORIO/MANUTENÇÃO DE EQUIPAMENTOS</v>
      </c>
      <c r="I240" t="s">
        <v>988</v>
      </c>
      <c r="J240" t="s">
        <v>1500</v>
      </c>
      <c r="K240" t="s">
        <v>1521</v>
      </c>
      <c r="L240" t="s">
        <v>1509</v>
      </c>
      <c r="M240" t="s">
        <v>1522</v>
      </c>
      <c r="N240" t="s">
        <v>154</v>
      </c>
      <c r="O240" t="s">
        <v>155</v>
      </c>
      <c r="P240" t="s">
        <v>188</v>
      </c>
      <c r="Q240" t="s">
        <v>156</v>
      </c>
      <c r="R240" t="s">
        <v>153</v>
      </c>
      <c r="S240" t="s">
        <v>107</v>
      </c>
      <c r="T240" t="s">
        <v>152</v>
      </c>
      <c r="U240" t="s">
        <v>803</v>
      </c>
      <c r="V240" t="s">
        <v>1513</v>
      </c>
      <c r="W240" t="s">
        <v>1514</v>
      </c>
      <c r="X240" s="33" t="str">
        <f t="shared" ref="X240:X268" si="6">LEFT(V240,1)</f>
        <v>3</v>
      </c>
      <c r="Y240" s="33" t="str">
        <f>IF(T240="","",IF(AND(T240&lt;&gt;'Tabelas auxiliares'!$B$239,T240&lt;&gt;'Tabelas auxiliares'!$B$240,T240&lt;&gt;'Tabelas auxiliares'!$C$239,T240&lt;&gt;'Tabelas auxiliares'!$C$240,T240&lt;&gt;'Tabelas auxiliares'!$D$239),"FOLHA DE PESSOAL",IF(X240='Tabelas auxiliares'!$A$240,"CUSTEIO",IF(X240='Tabelas auxiliares'!$A$239,"INVESTIMENTO","ERRO - VERIFICAR"))))</f>
        <v>CUSTEIO</v>
      </c>
      <c r="Z240" s="46">
        <f t="shared" si="5"/>
        <v>76.739999999999995</v>
      </c>
      <c r="AA240" s="26">
        <v>76.739999999999995</v>
      </c>
      <c r="AD240" s="54"/>
      <c r="AE240" s="54"/>
      <c r="AF240" s="54"/>
      <c r="AG240" s="54"/>
      <c r="AH240" s="54"/>
      <c r="AI240" s="54"/>
      <c r="AJ240" s="54"/>
      <c r="AK240" s="54"/>
      <c r="AL240" s="54"/>
      <c r="AM240" s="54"/>
      <c r="AN240" s="54"/>
      <c r="AO240" s="54"/>
    </row>
    <row r="241" spans="1:41" x14ac:dyDescent="0.25">
      <c r="A241" t="s">
        <v>459</v>
      </c>
      <c r="B241" t="s">
        <v>281</v>
      </c>
      <c r="C241" t="s">
        <v>460</v>
      </c>
      <c r="D241" t="s">
        <v>44</v>
      </c>
      <c r="E241" t="s">
        <v>105</v>
      </c>
      <c r="F241" s="33" t="str">
        <f>IFERROR(VLOOKUP(D241,'Tabelas auxiliares'!$A$3:$B$61,2,FALSE),"")</f>
        <v>CCNH - COMPRAS COMPARTILHADAS</v>
      </c>
      <c r="G241" s="33" t="str">
        <f>IFERROR(VLOOKUP($B241,'Tabelas auxiliares'!$A$65:$C$102,2,FALSE),"")</f>
        <v>MATERIAIS DIDÁTICOS E SERVIÇOS - GRADUAÇÃO</v>
      </c>
      <c r="H241" s="33" t="str">
        <f>IFERROR(VLOOKUP($B241,'Tabelas auxiliares'!$A$65:$C$102,3,FALSE),"")</f>
        <v>SERVICO DE ENCADERNACAO / VIDRARIAS / MATERIAL DE CONSUMO / RACAO PARA ANIMAIS / REVISTAS E JORNAIS PARA USO DIDÁTICO/ REAGENTES QUIMICOS / MATERIAIS DIVERSOS DE LABORATORIO/MANUTENÇÃO DE EQUIPAMENTOS</v>
      </c>
      <c r="I241" t="s">
        <v>988</v>
      </c>
      <c r="J241" t="s">
        <v>1500</v>
      </c>
      <c r="K241" t="s">
        <v>1523</v>
      </c>
      <c r="L241" t="s">
        <v>1509</v>
      </c>
      <c r="M241" t="s">
        <v>1524</v>
      </c>
      <c r="N241" t="s">
        <v>154</v>
      </c>
      <c r="O241" t="s">
        <v>155</v>
      </c>
      <c r="P241" t="s">
        <v>188</v>
      </c>
      <c r="Q241" t="s">
        <v>156</v>
      </c>
      <c r="R241" t="s">
        <v>153</v>
      </c>
      <c r="S241" t="s">
        <v>107</v>
      </c>
      <c r="T241" t="s">
        <v>152</v>
      </c>
      <c r="U241" t="s">
        <v>803</v>
      </c>
      <c r="V241" t="s">
        <v>1504</v>
      </c>
      <c r="W241" t="s">
        <v>1505</v>
      </c>
      <c r="X241" s="33" t="str">
        <f t="shared" si="6"/>
        <v>3</v>
      </c>
      <c r="Y241" s="33" t="str">
        <f>IF(T241="","",IF(AND(T241&lt;&gt;'Tabelas auxiliares'!$B$239,T241&lt;&gt;'Tabelas auxiliares'!$B$240,T241&lt;&gt;'Tabelas auxiliares'!$C$239,T241&lt;&gt;'Tabelas auxiliares'!$C$240,T241&lt;&gt;'Tabelas auxiliares'!$D$239),"FOLHA DE PESSOAL",IF(X241='Tabelas auxiliares'!$A$240,"CUSTEIO",IF(X241='Tabelas auxiliares'!$A$239,"INVESTIMENTO","ERRO - VERIFICAR"))))</f>
        <v>CUSTEIO</v>
      </c>
      <c r="Z241" s="46">
        <f t="shared" ref="Z241:Z268" si="7">IF(AA241+AB241+AC241&lt;&gt;0,AA241+AB241+AC241,"")</f>
        <v>871.3</v>
      </c>
      <c r="AA241" s="26">
        <v>871.3</v>
      </c>
      <c r="AD241" s="54"/>
      <c r="AE241" s="54"/>
      <c r="AF241" s="54"/>
      <c r="AG241" s="54"/>
      <c r="AH241" s="54"/>
      <c r="AI241" s="54"/>
      <c r="AJ241" s="54"/>
      <c r="AK241" s="54"/>
      <c r="AL241" s="54"/>
      <c r="AM241" s="54"/>
      <c r="AN241" s="54"/>
      <c r="AO241" s="54"/>
    </row>
    <row r="242" spans="1:41" x14ac:dyDescent="0.25">
      <c r="A242" t="s">
        <v>459</v>
      </c>
      <c r="B242" t="s">
        <v>281</v>
      </c>
      <c r="C242" t="s">
        <v>460</v>
      </c>
      <c r="D242" t="s">
        <v>44</v>
      </c>
      <c r="E242" t="s">
        <v>105</v>
      </c>
      <c r="F242" s="33" t="str">
        <f>IFERROR(VLOOKUP(D242,'Tabelas auxiliares'!$A$3:$B$61,2,FALSE),"")</f>
        <v>CCNH - COMPRAS COMPARTILHADAS</v>
      </c>
      <c r="G242" s="33" t="str">
        <f>IFERROR(VLOOKUP($B242,'Tabelas auxiliares'!$A$65:$C$102,2,FALSE),"")</f>
        <v>MATERIAIS DIDÁTICOS E SERVIÇOS - GRADUAÇÃO</v>
      </c>
      <c r="H242" s="33" t="str">
        <f>IFERROR(VLOOKUP($B242,'Tabelas auxiliares'!$A$65:$C$102,3,FALSE),"")</f>
        <v>SERVICO DE ENCADERNACAO / VIDRARIAS / MATERIAL DE CONSUMO / RACAO PARA ANIMAIS / REVISTAS E JORNAIS PARA USO DIDÁTICO/ REAGENTES QUIMICOS / MATERIAIS DIVERSOS DE LABORATORIO/MANUTENÇÃO DE EQUIPAMENTOS</v>
      </c>
      <c r="I242" t="s">
        <v>988</v>
      </c>
      <c r="J242" t="s">
        <v>1500</v>
      </c>
      <c r="K242" t="s">
        <v>1525</v>
      </c>
      <c r="L242" t="s">
        <v>1509</v>
      </c>
      <c r="M242" t="s">
        <v>1526</v>
      </c>
      <c r="N242" t="s">
        <v>154</v>
      </c>
      <c r="O242" t="s">
        <v>155</v>
      </c>
      <c r="P242" t="s">
        <v>188</v>
      </c>
      <c r="Q242" t="s">
        <v>156</v>
      </c>
      <c r="R242" t="s">
        <v>153</v>
      </c>
      <c r="S242" t="s">
        <v>107</v>
      </c>
      <c r="T242" t="s">
        <v>152</v>
      </c>
      <c r="U242" t="s">
        <v>803</v>
      </c>
      <c r="V242" t="s">
        <v>1504</v>
      </c>
      <c r="W242" t="s">
        <v>1505</v>
      </c>
      <c r="X242" s="33" t="str">
        <f t="shared" si="6"/>
        <v>3</v>
      </c>
      <c r="Y242" s="33" t="str">
        <f>IF(T242="","",IF(AND(T242&lt;&gt;'Tabelas auxiliares'!$B$239,T242&lt;&gt;'Tabelas auxiliares'!$B$240,T242&lt;&gt;'Tabelas auxiliares'!$C$239,T242&lt;&gt;'Tabelas auxiliares'!$C$240,T242&lt;&gt;'Tabelas auxiliares'!$D$239),"FOLHA DE PESSOAL",IF(X242='Tabelas auxiliares'!$A$240,"CUSTEIO",IF(X242='Tabelas auxiliares'!$A$239,"INVESTIMENTO","ERRO - VERIFICAR"))))</f>
        <v>CUSTEIO</v>
      </c>
      <c r="Z242" s="46">
        <f t="shared" si="7"/>
        <v>565.91999999999996</v>
      </c>
      <c r="AA242" s="26">
        <v>565.91999999999996</v>
      </c>
      <c r="AD242" s="54"/>
      <c r="AE242" s="54"/>
      <c r="AF242" s="54"/>
      <c r="AG242" s="54"/>
      <c r="AH242" s="54"/>
      <c r="AI242" s="54"/>
      <c r="AJ242" s="54"/>
      <c r="AK242" s="54"/>
      <c r="AL242" s="54"/>
      <c r="AM242" s="54"/>
      <c r="AN242" s="54"/>
      <c r="AO242" s="54"/>
    </row>
    <row r="243" spans="1:41" x14ac:dyDescent="0.25">
      <c r="A243" t="s">
        <v>459</v>
      </c>
      <c r="B243" t="s">
        <v>281</v>
      </c>
      <c r="C243" t="s">
        <v>460</v>
      </c>
      <c r="D243" t="s">
        <v>44</v>
      </c>
      <c r="E243" t="s">
        <v>105</v>
      </c>
      <c r="F243" s="33" t="str">
        <f>IFERROR(VLOOKUP(D243,'Tabelas auxiliares'!$A$3:$B$61,2,FALSE),"")</f>
        <v>CCNH - COMPRAS COMPARTILHADAS</v>
      </c>
      <c r="G243" s="33" t="str">
        <f>IFERROR(VLOOKUP($B243,'Tabelas auxiliares'!$A$65:$C$102,2,FALSE),"")</f>
        <v>MATERIAIS DIDÁTICOS E SERVIÇOS - GRADUAÇÃO</v>
      </c>
      <c r="H243" s="33" t="str">
        <f>IFERROR(VLOOKUP($B243,'Tabelas auxiliares'!$A$65:$C$102,3,FALSE),"")</f>
        <v>SERVICO DE ENCADERNACAO / VIDRARIAS / MATERIAL DE CONSUMO / RACAO PARA ANIMAIS / REVISTAS E JORNAIS PARA USO DIDÁTICO/ REAGENTES QUIMICOS / MATERIAIS DIVERSOS DE LABORATORIO/MANUTENÇÃO DE EQUIPAMENTOS</v>
      </c>
      <c r="I243" t="s">
        <v>988</v>
      </c>
      <c r="J243" t="s">
        <v>1500</v>
      </c>
      <c r="K243" t="s">
        <v>1527</v>
      </c>
      <c r="L243" t="s">
        <v>1509</v>
      </c>
      <c r="M243" t="s">
        <v>1528</v>
      </c>
      <c r="N243" t="s">
        <v>154</v>
      </c>
      <c r="O243" t="s">
        <v>155</v>
      </c>
      <c r="P243" t="s">
        <v>188</v>
      </c>
      <c r="Q243" t="s">
        <v>156</v>
      </c>
      <c r="R243" t="s">
        <v>153</v>
      </c>
      <c r="S243" t="s">
        <v>107</v>
      </c>
      <c r="T243" t="s">
        <v>152</v>
      </c>
      <c r="U243" t="s">
        <v>803</v>
      </c>
      <c r="V243" t="s">
        <v>1513</v>
      </c>
      <c r="W243" t="s">
        <v>1514</v>
      </c>
      <c r="X243" s="33" t="str">
        <f t="shared" si="6"/>
        <v>3</v>
      </c>
      <c r="Y243" s="33" t="str">
        <f>IF(T243="","",IF(AND(T243&lt;&gt;'Tabelas auxiliares'!$B$239,T243&lt;&gt;'Tabelas auxiliares'!$B$240,T243&lt;&gt;'Tabelas auxiliares'!$C$239,T243&lt;&gt;'Tabelas auxiliares'!$C$240,T243&lt;&gt;'Tabelas auxiliares'!$D$239),"FOLHA DE PESSOAL",IF(X243='Tabelas auxiliares'!$A$240,"CUSTEIO",IF(X243='Tabelas auxiliares'!$A$239,"INVESTIMENTO","ERRO - VERIFICAR"))))</f>
        <v>CUSTEIO</v>
      </c>
      <c r="Z243" s="46">
        <f t="shared" si="7"/>
        <v>1200</v>
      </c>
      <c r="AA243" s="26">
        <v>1200</v>
      </c>
      <c r="AD243" s="54"/>
      <c r="AE243" s="54"/>
      <c r="AF243" s="54"/>
      <c r="AG243" s="54"/>
      <c r="AH243" s="54"/>
      <c r="AI243" s="54"/>
      <c r="AJ243" s="54"/>
      <c r="AK243" s="54"/>
      <c r="AL243" s="54"/>
      <c r="AM243" s="54"/>
      <c r="AN243" s="54"/>
      <c r="AO243" s="54"/>
    </row>
    <row r="244" spans="1:41" x14ac:dyDescent="0.25">
      <c r="A244" t="s">
        <v>459</v>
      </c>
      <c r="B244" t="s">
        <v>281</v>
      </c>
      <c r="C244" t="s">
        <v>460</v>
      </c>
      <c r="D244" t="s">
        <v>44</v>
      </c>
      <c r="E244" t="s">
        <v>105</v>
      </c>
      <c r="F244" s="33" t="str">
        <f>IFERROR(VLOOKUP(D244,'Tabelas auxiliares'!$A$3:$B$61,2,FALSE),"")</f>
        <v>CCNH - COMPRAS COMPARTILHADAS</v>
      </c>
      <c r="G244" s="33" t="str">
        <f>IFERROR(VLOOKUP($B244,'Tabelas auxiliares'!$A$65:$C$102,2,FALSE),"")</f>
        <v>MATERIAIS DIDÁTICOS E SERVIÇOS - GRADUAÇÃO</v>
      </c>
      <c r="H244" s="33" t="str">
        <f>IFERROR(VLOOKUP($B244,'Tabelas auxiliares'!$A$65:$C$102,3,FALSE),"")</f>
        <v>SERVICO DE ENCADERNACAO / VIDRARIAS / MATERIAL DE CONSUMO / RACAO PARA ANIMAIS / REVISTAS E JORNAIS PARA USO DIDÁTICO/ REAGENTES QUIMICOS / MATERIAIS DIVERSOS DE LABORATORIO/MANUTENÇÃO DE EQUIPAMENTOS</v>
      </c>
      <c r="I244" t="s">
        <v>988</v>
      </c>
      <c r="J244" t="s">
        <v>1500</v>
      </c>
      <c r="K244" t="s">
        <v>1529</v>
      </c>
      <c r="L244" t="s">
        <v>1509</v>
      </c>
      <c r="M244" t="s">
        <v>1530</v>
      </c>
      <c r="N244" t="s">
        <v>154</v>
      </c>
      <c r="O244" t="s">
        <v>155</v>
      </c>
      <c r="P244" t="s">
        <v>188</v>
      </c>
      <c r="Q244" t="s">
        <v>156</v>
      </c>
      <c r="R244" t="s">
        <v>153</v>
      </c>
      <c r="S244" t="s">
        <v>107</v>
      </c>
      <c r="T244" t="s">
        <v>152</v>
      </c>
      <c r="U244" t="s">
        <v>803</v>
      </c>
      <c r="V244" t="s">
        <v>1504</v>
      </c>
      <c r="W244" t="s">
        <v>1505</v>
      </c>
      <c r="X244" s="33" t="str">
        <f t="shared" si="6"/>
        <v>3</v>
      </c>
      <c r="Y244" s="33" t="str">
        <f>IF(T244="","",IF(AND(T244&lt;&gt;'Tabelas auxiliares'!$B$239,T244&lt;&gt;'Tabelas auxiliares'!$B$240,T244&lt;&gt;'Tabelas auxiliares'!$C$239,T244&lt;&gt;'Tabelas auxiliares'!$C$240,T244&lt;&gt;'Tabelas auxiliares'!$D$239),"FOLHA DE PESSOAL",IF(X244='Tabelas auxiliares'!$A$240,"CUSTEIO",IF(X244='Tabelas auxiliares'!$A$239,"INVESTIMENTO","ERRO - VERIFICAR"))))</f>
        <v>CUSTEIO</v>
      </c>
      <c r="Z244" s="46">
        <f t="shared" si="7"/>
        <v>296.33</v>
      </c>
      <c r="AA244" s="26">
        <v>296.33</v>
      </c>
      <c r="AD244" s="54"/>
      <c r="AE244" s="54"/>
      <c r="AF244" s="54"/>
      <c r="AG244" s="54"/>
      <c r="AH244" s="54"/>
      <c r="AI244" s="54"/>
      <c r="AJ244" s="54"/>
      <c r="AK244" s="54"/>
      <c r="AL244" s="54"/>
      <c r="AM244" s="54"/>
      <c r="AN244" s="54"/>
      <c r="AO244" s="54"/>
    </row>
    <row r="245" spans="1:41" x14ac:dyDescent="0.25">
      <c r="A245" t="s">
        <v>459</v>
      </c>
      <c r="B245" t="s">
        <v>281</v>
      </c>
      <c r="C245" t="s">
        <v>460</v>
      </c>
      <c r="D245" t="s">
        <v>44</v>
      </c>
      <c r="E245" t="s">
        <v>105</v>
      </c>
      <c r="F245" s="33" t="str">
        <f>IFERROR(VLOOKUP(D245,'Tabelas auxiliares'!$A$3:$B$61,2,FALSE),"")</f>
        <v>CCNH - COMPRAS COMPARTILHADAS</v>
      </c>
      <c r="G245" s="33" t="str">
        <f>IFERROR(VLOOKUP($B245,'Tabelas auxiliares'!$A$65:$C$102,2,FALSE),"")</f>
        <v>MATERIAIS DIDÁTICOS E SERVIÇOS - GRADUAÇÃO</v>
      </c>
      <c r="H245" s="33" t="str">
        <f>IFERROR(VLOOKUP($B245,'Tabelas auxiliares'!$A$65:$C$102,3,FALSE),"")</f>
        <v>SERVICO DE ENCADERNACAO / VIDRARIAS / MATERIAL DE CONSUMO / RACAO PARA ANIMAIS / REVISTAS E JORNAIS PARA USO DIDÁTICO/ REAGENTES QUIMICOS / MATERIAIS DIVERSOS DE LABORATORIO/MANUTENÇÃO DE EQUIPAMENTOS</v>
      </c>
      <c r="I245" t="s">
        <v>988</v>
      </c>
      <c r="J245" t="s">
        <v>1500</v>
      </c>
      <c r="K245" t="s">
        <v>1531</v>
      </c>
      <c r="L245" t="s">
        <v>1509</v>
      </c>
      <c r="M245" t="s">
        <v>1532</v>
      </c>
      <c r="N245" t="s">
        <v>154</v>
      </c>
      <c r="O245" t="s">
        <v>155</v>
      </c>
      <c r="P245" t="s">
        <v>188</v>
      </c>
      <c r="Q245" t="s">
        <v>156</v>
      </c>
      <c r="R245" t="s">
        <v>153</v>
      </c>
      <c r="S245" t="s">
        <v>107</v>
      </c>
      <c r="T245" t="s">
        <v>152</v>
      </c>
      <c r="U245" t="s">
        <v>803</v>
      </c>
      <c r="V245" t="s">
        <v>1504</v>
      </c>
      <c r="W245" t="s">
        <v>1505</v>
      </c>
      <c r="X245" s="33" t="str">
        <f t="shared" si="6"/>
        <v>3</v>
      </c>
      <c r="Y245" s="33" t="str">
        <f>IF(T245="","",IF(AND(T245&lt;&gt;'Tabelas auxiliares'!$B$239,T245&lt;&gt;'Tabelas auxiliares'!$B$240,T245&lt;&gt;'Tabelas auxiliares'!$C$239,T245&lt;&gt;'Tabelas auxiliares'!$C$240,T245&lt;&gt;'Tabelas auxiliares'!$D$239),"FOLHA DE PESSOAL",IF(X245='Tabelas auxiliares'!$A$240,"CUSTEIO",IF(X245='Tabelas auxiliares'!$A$239,"INVESTIMENTO","ERRO - VERIFICAR"))))</f>
        <v>CUSTEIO</v>
      </c>
      <c r="Z245" s="46">
        <f t="shared" si="7"/>
        <v>2927.3</v>
      </c>
      <c r="AA245" s="26">
        <v>2927.3</v>
      </c>
      <c r="AD245" s="54"/>
      <c r="AE245" s="54"/>
      <c r="AF245" s="54"/>
      <c r="AG245" s="54"/>
      <c r="AH245" s="54"/>
      <c r="AI245" s="54"/>
      <c r="AJ245" s="54"/>
      <c r="AK245" s="54"/>
      <c r="AL245" s="54"/>
      <c r="AM245" s="54"/>
      <c r="AN245" s="54"/>
      <c r="AO245" s="54"/>
    </row>
    <row r="246" spans="1:41" x14ac:dyDescent="0.25">
      <c r="A246" t="s">
        <v>459</v>
      </c>
      <c r="B246" t="s">
        <v>281</v>
      </c>
      <c r="C246" t="s">
        <v>460</v>
      </c>
      <c r="D246" t="s">
        <v>44</v>
      </c>
      <c r="E246" t="s">
        <v>105</v>
      </c>
      <c r="F246" s="33" t="str">
        <f>IFERROR(VLOOKUP(D246,'Tabelas auxiliares'!$A$3:$B$61,2,FALSE),"")</f>
        <v>CCNH - COMPRAS COMPARTILHADAS</v>
      </c>
      <c r="G246" s="33" t="str">
        <f>IFERROR(VLOOKUP($B246,'Tabelas auxiliares'!$A$65:$C$102,2,FALSE),"")</f>
        <v>MATERIAIS DIDÁTICOS E SERVIÇOS - GRADUAÇÃO</v>
      </c>
      <c r="H246" s="33" t="str">
        <f>IFERROR(VLOOKUP($B246,'Tabelas auxiliares'!$A$65:$C$102,3,FALSE),"")</f>
        <v>SERVICO DE ENCADERNACAO / VIDRARIAS / MATERIAL DE CONSUMO / RACAO PARA ANIMAIS / REVISTAS E JORNAIS PARA USO DIDÁTICO/ REAGENTES QUIMICOS / MATERIAIS DIVERSOS DE LABORATORIO/MANUTENÇÃO DE EQUIPAMENTOS</v>
      </c>
      <c r="I246" t="s">
        <v>988</v>
      </c>
      <c r="J246" t="s">
        <v>1500</v>
      </c>
      <c r="K246" t="s">
        <v>1531</v>
      </c>
      <c r="L246" t="s">
        <v>1509</v>
      </c>
      <c r="M246" t="s">
        <v>1532</v>
      </c>
      <c r="N246" t="s">
        <v>154</v>
      </c>
      <c r="O246" t="s">
        <v>155</v>
      </c>
      <c r="P246" t="s">
        <v>188</v>
      </c>
      <c r="Q246" t="s">
        <v>156</v>
      </c>
      <c r="R246" t="s">
        <v>153</v>
      </c>
      <c r="S246" t="s">
        <v>107</v>
      </c>
      <c r="T246" t="s">
        <v>152</v>
      </c>
      <c r="U246" t="s">
        <v>803</v>
      </c>
      <c r="V246" t="s">
        <v>1513</v>
      </c>
      <c r="W246" t="s">
        <v>1514</v>
      </c>
      <c r="X246" s="33" t="str">
        <f t="shared" si="6"/>
        <v>3</v>
      </c>
      <c r="Y246" s="33" t="str">
        <f>IF(T246="","",IF(AND(T246&lt;&gt;'Tabelas auxiliares'!$B$239,T246&lt;&gt;'Tabelas auxiliares'!$B$240,T246&lt;&gt;'Tabelas auxiliares'!$C$239,T246&lt;&gt;'Tabelas auxiliares'!$C$240,T246&lt;&gt;'Tabelas auxiliares'!$D$239),"FOLHA DE PESSOAL",IF(X246='Tabelas auxiliares'!$A$240,"CUSTEIO",IF(X246='Tabelas auxiliares'!$A$239,"INVESTIMENTO","ERRO - VERIFICAR"))))</f>
        <v>CUSTEIO</v>
      </c>
      <c r="Z246" s="46">
        <f t="shared" si="7"/>
        <v>1018.56</v>
      </c>
      <c r="AA246" s="26">
        <v>1018.56</v>
      </c>
      <c r="AD246" s="54"/>
      <c r="AE246" s="54"/>
      <c r="AF246" s="54"/>
      <c r="AG246" s="54"/>
      <c r="AH246" s="54"/>
      <c r="AI246" s="54"/>
      <c r="AJ246" s="54"/>
      <c r="AK246" s="54"/>
      <c r="AL246" s="54"/>
      <c r="AM246" s="54"/>
      <c r="AN246" s="54"/>
      <c r="AO246" s="54"/>
    </row>
    <row r="247" spans="1:41" x14ac:dyDescent="0.25">
      <c r="A247" t="s">
        <v>459</v>
      </c>
      <c r="B247" t="s">
        <v>281</v>
      </c>
      <c r="C247" t="s">
        <v>460</v>
      </c>
      <c r="D247" t="s">
        <v>44</v>
      </c>
      <c r="E247" t="s">
        <v>105</v>
      </c>
      <c r="F247" s="33" t="str">
        <f>IFERROR(VLOOKUP(D247,'Tabelas auxiliares'!$A$3:$B$61,2,FALSE),"")</f>
        <v>CCNH - COMPRAS COMPARTILHADAS</v>
      </c>
      <c r="G247" s="33" t="str">
        <f>IFERROR(VLOOKUP($B247,'Tabelas auxiliares'!$A$65:$C$102,2,FALSE),"")</f>
        <v>MATERIAIS DIDÁTICOS E SERVIÇOS - GRADUAÇÃO</v>
      </c>
      <c r="H247" s="33" t="str">
        <f>IFERROR(VLOOKUP($B247,'Tabelas auxiliares'!$A$65:$C$102,3,FALSE),"")</f>
        <v>SERVICO DE ENCADERNACAO / VIDRARIAS / MATERIAL DE CONSUMO / RACAO PARA ANIMAIS / REVISTAS E JORNAIS PARA USO DIDÁTICO/ REAGENTES QUIMICOS / MATERIAIS DIVERSOS DE LABORATORIO/MANUTENÇÃO DE EQUIPAMENTOS</v>
      </c>
      <c r="I247" t="s">
        <v>988</v>
      </c>
      <c r="J247" t="s">
        <v>1500</v>
      </c>
      <c r="K247" t="s">
        <v>1533</v>
      </c>
      <c r="L247" t="s">
        <v>1509</v>
      </c>
      <c r="M247" t="s">
        <v>1534</v>
      </c>
      <c r="N247" t="s">
        <v>154</v>
      </c>
      <c r="O247" t="s">
        <v>155</v>
      </c>
      <c r="P247" t="s">
        <v>188</v>
      </c>
      <c r="Q247" t="s">
        <v>156</v>
      </c>
      <c r="R247" t="s">
        <v>153</v>
      </c>
      <c r="S247" t="s">
        <v>107</v>
      </c>
      <c r="T247" t="s">
        <v>152</v>
      </c>
      <c r="U247" t="s">
        <v>803</v>
      </c>
      <c r="V247" t="s">
        <v>1504</v>
      </c>
      <c r="W247" t="s">
        <v>1505</v>
      </c>
      <c r="X247" s="33" t="str">
        <f t="shared" si="6"/>
        <v>3</v>
      </c>
      <c r="Y247" s="33" t="str">
        <f>IF(T247="","",IF(AND(T247&lt;&gt;'Tabelas auxiliares'!$B$239,T247&lt;&gt;'Tabelas auxiliares'!$B$240,T247&lt;&gt;'Tabelas auxiliares'!$C$239,T247&lt;&gt;'Tabelas auxiliares'!$C$240,T247&lt;&gt;'Tabelas auxiliares'!$D$239),"FOLHA DE PESSOAL",IF(X247='Tabelas auxiliares'!$A$240,"CUSTEIO",IF(X247='Tabelas auxiliares'!$A$239,"INVESTIMENTO","ERRO - VERIFICAR"))))</f>
        <v>CUSTEIO</v>
      </c>
      <c r="Z247" s="46">
        <f t="shared" si="7"/>
        <v>3470</v>
      </c>
      <c r="AA247" s="26">
        <v>3470</v>
      </c>
      <c r="AD247" s="54"/>
      <c r="AE247" s="54"/>
      <c r="AF247" s="54"/>
      <c r="AG247" s="54"/>
      <c r="AH247" s="54"/>
      <c r="AI247" s="54"/>
      <c r="AJ247" s="54"/>
      <c r="AK247" s="54"/>
      <c r="AL247" s="54"/>
      <c r="AM247" s="54"/>
      <c r="AN247" s="54"/>
      <c r="AO247" s="54"/>
    </row>
    <row r="248" spans="1:41" x14ac:dyDescent="0.25">
      <c r="A248" t="s">
        <v>459</v>
      </c>
      <c r="B248" t="s">
        <v>281</v>
      </c>
      <c r="C248" t="s">
        <v>460</v>
      </c>
      <c r="D248" t="s">
        <v>44</v>
      </c>
      <c r="E248" t="s">
        <v>105</v>
      </c>
      <c r="F248" s="33" t="str">
        <f>IFERROR(VLOOKUP(D248,'Tabelas auxiliares'!$A$3:$B$61,2,FALSE),"")</f>
        <v>CCNH - COMPRAS COMPARTILHADAS</v>
      </c>
      <c r="G248" s="33" t="str">
        <f>IFERROR(VLOOKUP($B248,'Tabelas auxiliares'!$A$65:$C$102,2,FALSE),"")</f>
        <v>MATERIAIS DIDÁTICOS E SERVIÇOS - GRADUAÇÃO</v>
      </c>
      <c r="H248" s="33" t="str">
        <f>IFERROR(VLOOKUP($B248,'Tabelas auxiliares'!$A$65:$C$102,3,FALSE),"")</f>
        <v>SERVICO DE ENCADERNACAO / VIDRARIAS / MATERIAL DE CONSUMO / RACAO PARA ANIMAIS / REVISTAS E JORNAIS PARA USO DIDÁTICO/ REAGENTES QUIMICOS / MATERIAIS DIVERSOS DE LABORATORIO/MANUTENÇÃO DE EQUIPAMENTOS</v>
      </c>
      <c r="I248" t="s">
        <v>988</v>
      </c>
      <c r="J248" t="s">
        <v>903</v>
      </c>
      <c r="K248" t="s">
        <v>1535</v>
      </c>
      <c r="L248" t="s">
        <v>1509</v>
      </c>
      <c r="M248" t="s">
        <v>1536</v>
      </c>
      <c r="N248" t="s">
        <v>154</v>
      </c>
      <c r="O248" t="s">
        <v>155</v>
      </c>
      <c r="P248" t="s">
        <v>188</v>
      </c>
      <c r="Q248" t="s">
        <v>156</v>
      </c>
      <c r="R248" t="s">
        <v>153</v>
      </c>
      <c r="S248" t="s">
        <v>107</v>
      </c>
      <c r="T248" t="s">
        <v>152</v>
      </c>
      <c r="U248" t="s">
        <v>803</v>
      </c>
      <c r="V248" t="s">
        <v>1504</v>
      </c>
      <c r="W248" t="s">
        <v>1505</v>
      </c>
      <c r="X248" s="33" t="str">
        <f t="shared" si="6"/>
        <v>3</v>
      </c>
      <c r="Y248" s="33" t="str">
        <f>IF(T248="","",IF(AND(T248&lt;&gt;'Tabelas auxiliares'!$B$239,T248&lt;&gt;'Tabelas auxiliares'!$B$240,T248&lt;&gt;'Tabelas auxiliares'!$C$239,T248&lt;&gt;'Tabelas auxiliares'!$C$240,T248&lt;&gt;'Tabelas auxiliares'!$D$239),"FOLHA DE PESSOAL",IF(X248='Tabelas auxiliares'!$A$240,"CUSTEIO",IF(X248='Tabelas auxiliares'!$A$239,"INVESTIMENTO","ERRO - VERIFICAR"))))</f>
        <v>CUSTEIO</v>
      </c>
      <c r="Z248" s="46">
        <f t="shared" si="7"/>
        <v>378</v>
      </c>
      <c r="AA248" s="26">
        <v>378</v>
      </c>
      <c r="AD248" s="54"/>
      <c r="AE248" s="54"/>
      <c r="AF248" s="54"/>
      <c r="AG248" s="54"/>
      <c r="AH248" s="54"/>
      <c r="AI248" s="54"/>
      <c r="AJ248" s="54"/>
      <c r="AK248" s="54"/>
      <c r="AL248" s="54"/>
      <c r="AM248" s="54"/>
      <c r="AN248" s="54"/>
      <c r="AO248" s="54"/>
    </row>
    <row r="249" spans="1:41" x14ac:dyDescent="0.25">
      <c r="A249" t="s">
        <v>459</v>
      </c>
      <c r="B249" t="s">
        <v>281</v>
      </c>
      <c r="C249" t="s">
        <v>460</v>
      </c>
      <c r="D249" t="s">
        <v>44</v>
      </c>
      <c r="E249" t="s">
        <v>105</v>
      </c>
      <c r="F249" s="33" t="str">
        <f>IFERROR(VLOOKUP(D249,'Tabelas auxiliares'!$A$3:$B$61,2,FALSE),"")</f>
        <v>CCNH - COMPRAS COMPARTILHADAS</v>
      </c>
      <c r="G249" s="33" t="str">
        <f>IFERROR(VLOOKUP($B249,'Tabelas auxiliares'!$A$65:$C$102,2,FALSE),"")</f>
        <v>MATERIAIS DIDÁTICOS E SERVIÇOS - GRADUAÇÃO</v>
      </c>
      <c r="H249" s="33" t="str">
        <f>IFERROR(VLOOKUP($B249,'Tabelas auxiliares'!$A$65:$C$102,3,FALSE),"")</f>
        <v>SERVICO DE ENCADERNACAO / VIDRARIAS / MATERIAL DE CONSUMO / RACAO PARA ANIMAIS / REVISTAS E JORNAIS PARA USO DIDÁTICO/ REAGENTES QUIMICOS / MATERIAIS DIVERSOS DE LABORATORIO/MANUTENÇÃO DE EQUIPAMENTOS</v>
      </c>
      <c r="I249" t="s">
        <v>848</v>
      </c>
      <c r="J249" t="s">
        <v>1500</v>
      </c>
      <c r="K249" t="s">
        <v>1537</v>
      </c>
      <c r="L249" t="s">
        <v>1509</v>
      </c>
      <c r="M249" t="s">
        <v>1538</v>
      </c>
      <c r="N249" t="s">
        <v>154</v>
      </c>
      <c r="O249" t="s">
        <v>155</v>
      </c>
      <c r="P249" t="s">
        <v>188</v>
      </c>
      <c r="Q249" t="s">
        <v>156</v>
      </c>
      <c r="R249" t="s">
        <v>153</v>
      </c>
      <c r="S249" t="s">
        <v>107</v>
      </c>
      <c r="T249" t="s">
        <v>152</v>
      </c>
      <c r="U249" t="s">
        <v>803</v>
      </c>
      <c r="V249" t="s">
        <v>1504</v>
      </c>
      <c r="W249" t="s">
        <v>1505</v>
      </c>
      <c r="X249" s="33" t="str">
        <f t="shared" si="6"/>
        <v>3</v>
      </c>
      <c r="Y249" s="33" t="str">
        <f>IF(T249="","",IF(AND(T249&lt;&gt;'Tabelas auxiliares'!$B$239,T249&lt;&gt;'Tabelas auxiliares'!$B$240,T249&lt;&gt;'Tabelas auxiliares'!$C$239,T249&lt;&gt;'Tabelas auxiliares'!$C$240,T249&lt;&gt;'Tabelas auxiliares'!$D$239),"FOLHA DE PESSOAL",IF(X249='Tabelas auxiliares'!$A$240,"CUSTEIO",IF(X249='Tabelas auxiliares'!$A$239,"INVESTIMENTO","ERRO - VERIFICAR"))))</f>
        <v>CUSTEIO</v>
      </c>
      <c r="Z249" s="46">
        <f t="shared" si="7"/>
        <v>231.6</v>
      </c>
      <c r="AA249" s="26">
        <v>231.6</v>
      </c>
      <c r="AD249" s="54"/>
      <c r="AE249" s="54"/>
      <c r="AF249" s="54"/>
      <c r="AG249" s="54"/>
      <c r="AH249" s="54"/>
      <c r="AI249" s="54"/>
      <c r="AJ249" s="54"/>
      <c r="AK249" s="54"/>
      <c r="AL249" s="54"/>
      <c r="AM249" s="54"/>
      <c r="AN249" s="54"/>
      <c r="AO249" s="54"/>
    </row>
    <row r="250" spans="1:41" x14ac:dyDescent="0.25">
      <c r="A250" t="s">
        <v>459</v>
      </c>
      <c r="B250" t="s">
        <v>281</v>
      </c>
      <c r="C250" t="s">
        <v>460</v>
      </c>
      <c r="D250" t="s">
        <v>44</v>
      </c>
      <c r="E250" t="s">
        <v>105</v>
      </c>
      <c r="F250" s="33" t="str">
        <f>IFERROR(VLOOKUP(D250,'Tabelas auxiliares'!$A$3:$B$61,2,FALSE),"")</f>
        <v>CCNH - COMPRAS COMPARTILHADAS</v>
      </c>
      <c r="G250" s="33" t="str">
        <f>IFERROR(VLOOKUP($B250,'Tabelas auxiliares'!$A$65:$C$102,2,FALSE),"")</f>
        <v>MATERIAIS DIDÁTICOS E SERVIÇOS - GRADUAÇÃO</v>
      </c>
      <c r="H250" s="33" t="str">
        <f>IFERROR(VLOOKUP($B250,'Tabelas auxiliares'!$A$65:$C$102,3,FALSE),"")</f>
        <v>SERVICO DE ENCADERNACAO / VIDRARIAS / MATERIAL DE CONSUMO / RACAO PARA ANIMAIS / REVISTAS E JORNAIS PARA USO DIDÁTICO/ REAGENTES QUIMICOS / MATERIAIS DIVERSOS DE LABORATORIO/MANUTENÇÃO DE EQUIPAMENTOS</v>
      </c>
      <c r="I250" t="s">
        <v>848</v>
      </c>
      <c r="J250" t="s">
        <v>1500</v>
      </c>
      <c r="K250" t="s">
        <v>1539</v>
      </c>
      <c r="L250" t="s">
        <v>1509</v>
      </c>
      <c r="M250" t="s">
        <v>1540</v>
      </c>
      <c r="N250" t="s">
        <v>154</v>
      </c>
      <c r="O250" t="s">
        <v>155</v>
      </c>
      <c r="P250" t="s">
        <v>188</v>
      </c>
      <c r="Q250" t="s">
        <v>156</v>
      </c>
      <c r="R250" t="s">
        <v>153</v>
      </c>
      <c r="S250" t="s">
        <v>107</v>
      </c>
      <c r="T250" t="s">
        <v>152</v>
      </c>
      <c r="U250" t="s">
        <v>803</v>
      </c>
      <c r="V250" t="s">
        <v>1504</v>
      </c>
      <c r="W250" t="s">
        <v>1505</v>
      </c>
      <c r="X250" s="33" t="str">
        <f t="shared" si="6"/>
        <v>3</v>
      </c>
      <c r="Y250" s="33" t="str">
        <f>IF(T250="","",IF(AND(T250&lt;&gt;'Tabelas auxiliares'!$B$239,T250&lt;&gt;'Tabelas auxiliares'!$B$240,T250&lt;&gt;'Tabelas auxiliares'!$C$239,T250&lt;&gt;'Tabelas auxiliares'!$C$240,T250&lt;&gt;'Tabelas auxiliares'!$D$239),"FOLHA DE PESSOAL",IF(X250='Tabelas auxiliares'!$A$240,"CUSTEIO",IF(X250='Tabelas auxiliares'!$A$239,"INVESTIMENTO","ERRO - VERIFICAR"))))</f>
        <v>CUSTEIO</v>
      </c>
      <c r="Z250" s="46">
        <f t="shared" si="7"/>
        <v>520</v>
      </c>
      <c r="AA250" s="26">
        <v>520</v>
      </c>
      <c r="AD250" s="54"/>
      <c r="AE250" s="54"/>
      <c r="AF250" s="54"/>
      <c r="AG250" s="54"/>
      <c r="AH250" s="54"/>
      <c r="AI250" s="54"/>
      <c r="AJ250" s="54"/>
      <c r="AK250" s="54"/>
      <c r="AL250" s="54"/>
      <c r="AM250" s="54"/>
      <c r="AN250" s="54"/>
      <c r="AO250" s="54"/>
    </row>
    <row r="251" spans="1:41" x14ac:dyDescent="0.25">
      <c r="A251" t="s">
        <v>459</v>
      </c>
      <c r="B251" t="s">
        <v>284</v>
      </c>
      <c r="C251" t="s">
        <v>460</v>
      </c>
      <c r="D251" t="s">
        <v>48</v>
      </c>
      <c r="E251" t="s">
        <v>105</v>
      </c>
      <c r="F251" s="33" t="str">
        <f>IFERROR(VLOOKUP(D251,'Tabelas auxiliares'!$A$3:$B$61,2,FALSE),"")</f>
        <v>PROEC - PRÓ-REITORIA DE EXTENSÃO E CULTURA</v>
      </c>
      <c r="G251" s="33" t="str">
        <f>IFERROR(VLOOKUP($B251,'Tabelas auxiliares'!$A$65:$C$102,2,FALSE),"")</f>
        <v>MATERIAIS DIDÁTICOS E SERVIÇOS - EXTENSÃO</v>
      </c>
      <c r="H251" s="33" t="str">
        <f>IFERROR(VLOOKUP($B251,'Tabelas auxiliares'!$A$65:$C$102,3,FALSE),"")</f>
        <v>SERVICO DE ENCADERNACAO /MATERIAL DE CONSUMO / MATERIAL PARA ATIVIDADES CULTURAIS E DE EXTENSÃO / CORAL</v>
      </c>
      <c r="I251" t="s">
        <v>961</v>
      </c>
      <c r="J251" t="s">
        <v>1541</v>
      </c>
      <c r="K251" t="s">
        <v>1542</v>
      </c>
      <c r="L251" t="s">
        <v>1543</v>
      </c>
      <c r="M251" t="s">
        <v>1544</v>
      </c>
      <c r="N251" t="s">
        <v>154</v>
      </c>
      <c r="O251" t="s">
        <v>155</v>
      </c>
      <c r="P251" t="s">
        <v>188</v>
      </c>
      <c r="Q251" t="s">
        <v>156</v>
      </c>
      <c r="R251" t="s">
        <v>153</v>
      </c>
      <c r="S251" t="s">
        <v>107</v>
      </c>
      <c r="T251" t="s">
        <v>152</v>
      </c>
      <c r="U251" t="s">
        <v>803</v>
      </c>
      <c r="V251" t="s">
        <v>1159</v>
      </c>
      <c r="W251" t="s">
        <v>1056</v>
      </c>
      <c r="X251" s="33" t="str">
        <f t="shared" si="6"/>
        <v>3</v>
      </c>
      <c r="Y251" s="33" t="str">
        <f>IF(T251="","",IF(AND(T251&lt;&gt;'Tabelas auxiliares'!$B$239,T251&lt;&gt;'Tabelas auxiliares'!$B$240,T251&lt;&gt;'Tabelas auxiliares'!$C$239,T251&lt;&gt;'Tabelas auxiliares'!$C$240,T251&lt;&gt;'Tabelas auxiliares'!$D$239),"FOLHA DE PESSOAL",IF(X251='Tabelas auxiliares'!$A$240,"CUSTEIO",IF(X251='Tabelas auxiliares'!$A$239,"INVESTIMENTO","ERRO - VERIFICAR"))))</f>
        <v>CUSTEIO</v>
      </c>
      <c r="Z251" s="46">
        <f t="shared" si="7"/>
        <v>53070</v>
      </c>
      <c r="AA251" s="26">
        <v>53070</v>
      </c>
      <c r="AD251" s="54"/>
      <c r="AE251" s="54"/>
      <c r="AF251" s="54"/>
      <c r="AG251" s="54"/>
      <c r="AH251" s="54"/>
      <c r="AI251" s="54"/>
      <c r="AJ251" s="54"/>
      <c r="AK251" s="54"/>
      <c r="AL251" s="54"/>
      <c r="AM251" s="54"/>
      <c r="AN251" s="54"/>
      <c r="AO251" s="54"/>
    </row>
    <row r="252" spans="1:41" x14ac:dyDescent="0.25">
      <c r="A252" t="s">
        <v>459</v>
      </c>
      <c r="B252" t="s">
        <v>284</v>
      </c>
      <c r="C252" t="s">
        <v>460</v>
      </c>
      <c r="D252" t="s">
        <v>48</v>
      </c>
      <c r="E252" t="s">
        <v>105</v>
      </c>
      <c r="F252" s="33" t="str">
        <f>IFERROR(VLOOKUP(D252,'Tabelas auxiliares'!$A$3:$B$61,2,FALSE),"")</f>
        <v>PROEC - PRÓ-REITORIA DE EXTENSÃO E CULTURA</v>
      </c>
      <c r="G252" s="33" t="str">
        <f>IFERROR(VLOOKUP($B252,'Tabelas auxiliares'!$A$65:$C$102,2,FALSE),"")</f>
        <v>MATERIAIS DIDÁTICOS E SERVIÇOS - EXTENSÃO</v>
      </c>
      <c r="H252" s="33" t="str">
        <f>IFERROR(VLOOKUP($B252,'Tabelas auxiliares'!$A$65:$C$102,3,FALSE),"")</f>
        <v>SERVICO DE ENCADERNACAO /MATERIAL DE CONSUMO / MATERIAL PARA ATIVIDADES CULTURAIS E DE EXTENSÃO / CORAL</v>
      </c>
      <c r="I252" t="s">
        <v>808</v>
      </c>
      <c r="J252" t="s">
        <v>1545</v>
      </c>
      <c r="K252" t="s">
        <v>1546</v>
      </c>
      <c r="L252" t="s">
        <v>1547</v>
      </c>
      <c r="M252" t="s">
        <v>1459</v>
      </c>
      <c r="N252" t="s">
        <v>154</v>
      </c>
      <c r="O252" t="s">
        <v>155</v>
      </c>
      <c r="P252" t="s">
        <v>188</v>
      </c>
      <c r="Q252" t="s">
        <v>156</v>
      </c>
      <c r="R252" t="s">
        <v>153</v>
      </c>
      <c r="S252" t="s">
        <v>107</v>
      </c>
      <c r="T252" t="s">
        <v>152</v>
      </c>
      <c r="U252" t="s">
        <v>803</v>
      </c>
      <c r="V252" t="s">
        <v>1460</v>
      </c>
      <c r="W252" t="s">
        <v>1461</v>
      </c>
      <c r="X252" s="33" t="str">
        <f t="shared" si="6"/>
        <v>3</v>
      </c>
      <c r="Y252" s="33" t="str">
        <f>IF(T252="","",IF(AND(T252&lt;&gt;'Tabelas auxiliares'!$B$239,T252&lt;&gt;'Tabelas auxiliares'!$B$240,T252&lt;&gt;'Tabelas auxiliares'!$C$239,T252&lt;&gt;'Tabelas auxiliares'!$C$240,T252&lt;&gt;'Tabelas auxiliares'!$D$239),"FOLHA DE PESSOAL",IF(X252='Tabelas auxiliares'!$A$240,"CUSTEIO",IF(X252='Tabelas auxiliares'!$A$239,"INVESTIMENTO","ERRO - VERIFICAR"))))</f>
        <v>CUSTEIO</v>
      </c>
      <c r="Z252" s="46">
        <f t="shared" si="7"/>
        <v>4275</v>
      </c>
      <c r="AA252" s="26">
        <v>4275</v>
      </c>
      <c r="AD252" s="54"/>
      <c r="AE252" s="54"/>
      <c r="AF252" s="54"/>
      <c r="AG252" s="54"/>
      <c r="AH252" s="54"/>
      <c r="AI252" s="54"/>
      <c r="AJ252" s="54"/>
      <c r="AK252" s="54"/>
      <c r="AL252" s="54"/>
      <c r="AM252" s="54"/>
      <c r="AN252" s="54"/>
      <c r="AO252" s="54"/>
    </row>
    <row r="253" spans="1:41" x14ac:dyDescent="0.25">
      <c r="A253" t="s">
        <v>459</v>
      </c>
      <c r="B253" t="s">
        <v>285</v>
      </c>
      <c r="C253" t="s">
        <v>460</v>
      </c>
      <c r="D253" t="s">
        <v>50</v>
      </c>
      <c r="E253" t="s">
        <v>105</v>
      </c>
      <c r="F253" s="33" t="str">
        <f>IFERROR(VLOOKUP(D253,'Tabelas auxiliares'!$A$3:$B$61,2,FALSE),"")</f>
        <v>EDITORA DA UFABC</v>
      </c>
      <c r="G253" s="33" t="str">
        <f>IFERROR(VLOOKUP($B253,'Tabelas auxiliares'!$A$65:$C$102,2,FALSE),"")</f>
        <v>MATERIAIS DIDÁTICOS E SERVIÇOS - EDITORA</v>
      </c>
      <c r="H253" s="33" t="str">
        <f>IFERROR(VLOOKUP($B253,'Tabelas auxiliares'!$A$65:$C$102,3,FALSE),"")</f>
        <v>LOCAÇÃO DE ESPAÇO EM ESTANDE COLETIVO/MATERIAL DE CONSUMO/MATERIAL PARA ATIVIDADES DA EDITORA/ REGISTRO ISBN/SERVICO DE ENCADERNACAO</v>
      </c>
      <c r="I253" t="s">
        <v>1548</v>
      </c>
      <c r="J253" t="s">
        <v>1549</v>
      </c>
      <c r="K253" t="s">
        <v>1550</v>
      </c>
      <c r="L253" t="s">
        <v>1551</v>
      </c>
      <c r="M253" t="s">
        <v>1552</v>
      </c>
      <c r="N253" t="s">
        <v>154</v>
      </c>
      <c r="O253" t="s">
        <v>155</v>
      </c>
      <c r="P253" t="s">
        <v>188</v>
      </c>
      <c r="Q253" t="s">
        <v>156</v>
      </c>
      <c r="R253" t="s">
        <v>153</v>
      </c>
      <c r="S253" t="s">
        <v>107</v>
      </c>
      <c r="T253" t="s">
        <v>152</v>
      </c>
      <c r="U253" t="s">
        <v>803</v>
      </c>
      <c r="V253" t="s">
        <v>1553</v>
      </c>
      <c r="W253" t="s">
        <v>1554</v>
      </c>
      <c r="X253" s="33" t="str">
        <f t="shared" si="6"/>
        <v>3</v>
      </c>
      <c r="Y253" s="33" t="str">
        <f>IF(T253="","",IF(AND(T253&lt;&gt;'Tabelas auxiliares'!$B$239,T253&lt;&gt;'Tabelas auxiliares'!$B$240,T253&lt;&gt;'Tabelas auxiliares'!$C$239,T253&lt;&gt;'Tabelas auxiliares'!$C$240,T253&lt;&gt;'Tabelas auxiliares'!$D$239),"FOLHA DE PESSOAL",IF(X253='Tabelas auxiliares'!$A$240,"CUSTEIO",IF(X253='Tabelas auxiliares'!$A$239,"INVESTIMENTO","ERRO - VERIFICAR"))))</f>
        <v>CUSTEIO</v>
      </c>
      <c r="Z253" s="46">
        <f t="shared" si="7"/>
        <v>450</v>
      </c>
      <c r="AA253" s="26">
        <v>80</v>
      </c>
      <c r="AC253" s="26">
        <v>370</v>
      </c>
      <c r="AD253" s="54"/>
      <c r="AE253" s="54"/>
      <c r="AF253" s="54"/>
      <c r="AG253" s="54"/>
      <c r="AH253" s="54"/>
      <c r="AI253" s="54"/>
      <c r="AJ253" s="54"/>
      <c r="AK253" s="54"/>
      <c r="AL253" s="54"/>
      <c r="AM253" s="54"/>
      <c r="AN253" s="54"/>
      <c r="AO253" s="54"/>
    </row>
    <row r="254" spans="1:41" x14ac:dyDescent="0.25">
      <c r="A254" t="s">
        <v>459</v>
      </c>
      <c r="B254" t="s">
        <v>286</v>
      </c>
      <c r="C254" t="s">
        <v>460</v>
      </c>
      <c r="D254" t="s">
        <v>28</v>
      </c>
      <c r="E254" t="s">
        <v>105</v>
      </c>
      <c r="F254" s="33" t="str">
        <f>IFERROR(VLOOKUP(D254,'Tabelas auxiliares'!$A$3:$B$61,2,FALSE),"")</f>
        <v>PU - PREFEITURA UNIVERSITÁRIA</v>
      </c>
      <c r="G254" s="33" t="str">
        <f>IFERROR(VLOOKUP($B254,'Tabelas auxiliares'!$A$65:$C$102,2,FALSE),"")</f>
        <v>MATERIAIS DE CONSUMO NÃO ACADÊMICOS</v>
      </c>
      <c r="H254" s="33" t="str">
        <f>IFERROR(VLOOKUP($B254,'Tabelas auxiliares'!$A$65:$C$102,3,FALSE),"")</f>
        <v>ALMOXARIFADO VIRTUAL/ CARIMBOS/ INSUMOS IMPRESSORA PLOTTER E IMPRESSORA 3D/MATERIAL DE SAÚDE (Ex. PROAP, DSQV, EPI) / MATERIAL DE EXPEDIENTE /MATERIAL ESPORTIVO /TINTAS</v>
      </c>
      <c r="I254" t="s">
        <v>1057</v>
      </c>
      <c r="J254" t="s">
        <v>1555</v>
      </c>
      <c r="K254" t="s">
        <v>1556</v>
      </c>
      <c r="L254" t="s">
        <v>1557</v>
      </c>
      <c r="M254" t="s">
        <v>1558</v>
      </c>
      <c r="N254" t="s">
        <v>154</v>
      </c>
      <c r="O254" t="s">
        <v>155</v>
      </c>
      <c r="P254" t="s">
        <v>188</v>
      </c>
      <c r="Q254" t="s">
        <v>156</v>
      </c>
      <c r="R254" t="s">
        <v>153</v>
      </c>
      <c r="S254" t="s">
        <v>107</v>
      </c>
      <c r="T254" t="s">
        <v>152</v>
      </c>
      <c r="U254" t="s">
        <v>803</v>
      </c>
      <c r="V254" t="s">
        <v>1559</v>
      </c>
      <c r="W254" t="s">
        <v>1560</v>
      </c>
      <c r="X254" s="33" t="str">
        <f t="shared" si="6"/>
        <v>3</v>
      </c>
      <c r="Y254" s="33" t="str">
        <f>IF(T254="","",IF(AND(T254&lt;&gt;'Tabelas auxiliares'!$B$239,T254&lt;&gt;'Tabelas auxiliares'!$B$240,T254&lt;&gt;'Tabelas auxiliares'!$C$239,T254&lt;&gt;'Tabelas auxiliares'!$C$240,T254&lt;&gt;'Tabelas auxiliares'!$D$239),"FOLHA DE PESSOAL",IF(X254='Tabelas auxiliares'!$A$240,"CUSTEIO",IF(X254='Tabelas auxiliares'!$A$239,"INVESTIMENTO","ERRO - VERIFICAR"))))</f>
        <v>CUSTEIO</v>
      </c>
      <c r="Z254" s="46">
        <f t="shared" si="7"/>
        <v>600</v>
      </c>
      <c r="AC254" s="26">
        <v>600</v>
      </c>
      <c r="AD254" s="54"/>
      <c r="AE254" s="54"/>
      <c r="AF254" s="54"/>
      <c r="AG254" s="54"/>
      <c r="AH254" s="54"/>
      <c r="AI254" s="54"/>
      <c r="AJ254" s="54"/>
      <c r="AK254" s="54"/>
      <c r="AL254" s="54"/>
      <c r="AM254" s="54"/>
      <c r="AN254" s="54"/>
      <c r="AO254" s="54"/>
    </row>
    <row r="255" spans="1:41" x14ac:dyDescent="0.25">
      <c r="A255" t="s">
        <v>459</v>
      </c>
      <c r="B255" t="s">
        <v>286</v>
      </c>
      <c r="C255" t="s">
        <v>460</v>
      </c>
      <c r="D255" t="s">
        <v>28</v>
      </c>
      <c r="E255" t="s">
        <v>105</v>
      </c>
      <c r="F255" s="33" t="str">
        <f>IFERROR(VLOOKUP(D255,'Tabelas auxiliares'!$A$3:$B$61,2,FALSE),"")</f>
        <v>PU - PREFEITURA UNIVERSITÁRIA</v>
      </c>
      <c r="G255" s="33" t="str">
        <f>IFERROR(VLOOKUP($B255,'Tabelas auxiliares'!$A$65:$C$102,2,FALSE),"")</f>
        <v>MATERIAIS DE CONSUMO NÃO ACADÊMICOS</v>
      </c>
      <c r="H255" s="33" t="str">
        <f>IFERROR(VLOOKUP($B255,'Tabelas auxiliares'!$A$65:$C$102,3,FALSE),"")</f>
        <v>ALMOXARIFADO VIRTUAL/ CARIMBOS/ INSUMOS IMPRESSORA PLOTTER E IMPRESSORA 3D/MATERIAL DE SAÚDE (Ex. PROAP, DSQV, EPI) / MATERIAL DE EXPEDIENTE /MATERIAL ESPORTIVO /TINTAS</v>
      </c>
      <c r="I255" t="s">
        <v>1455</v>
      </c>
      <c r="J255" t="s">
        <v>1181</v>
      </c>
      <c r="K255" t="s">
        <v>1561</v>
      </c>
      <c r="L255" t="s">
        <v>1562</v>
      </c>
      <c r="M255" t="s">
        <v>1563</v>
      </c>
      <c r="N255" t="s">
        <v>154</v>
      </c>
      <c r="O255" t="s">
        <v>155</v>
      </c>
      <c r="P255" t="s">
        <v>188</v>
      </c>
      <c r="Q255" t="s">
        <v>156</v>
      </c>
      <c r="R255" t="s">
        <v>153</v>
      </c>
      <c r="S255" t="s">
        <v>107</v>
      </c>
      <c r="T255" t="s">
        <v>152</v>
      </c>
      <c r="U255" t="s">
        <v>803</v>
      </c>
      <c r="V255" t="s">
        <v>1564</v>
      </c>
      <c r="W255" t="s">
        <v>1565</v>
      </c>
      <c r="X255" s="33" t="str">
        <f t="shared" si="6"/>
        <v>3</v>
      </c>
      <c r="Y255" s="33" t="str">
        <f>IF(T255="","",IF(AND(T255&lt;&gt;'Tabelas auxiliares'!$B$239,T255&lt;&gt;'Tabelas auxiliares'!$B$240,T255&lt;&gt;'Tabelas auxiliares'!$C$239,T255&lt;&gt;'Tabelas auxiliares'!$C$240,T255&lt;&gt;'Tabelas auxiliares'!$D$239),"FOLHA DE PESSOAL",IF(X255='Tabelas auxiliares'!$A$240,"CUSTEIO",IF(X255='Tabelas auxiliares'!$A$239,"INVESTIMENTO","ERRO - VERIFICAR"))))</f>
        <v>CUSTEIO</v>
      </c>
      <c r="Z255" s="46">
        <f t="shared" si="7"/>
        <v>12710</v>
      </c>
      <c r="AA255" s="26">
        <v>12710</v>
      </c>
      <c r="AD255" s="54"/>
      <c r="AE255" s="54"/>
      <c r="AF255" s="54"/>
      <c r="AG255" s="54"/>
      <c r="AH255" s="54"/>
      <c r="AI255" s="54"/>
      <c r="AJ255" s="54"/>
      <c r="AK255" s="54"/>
      <c r="AL255" s="54"/>
      <c r="AM255" s="54"/>
      <c r="AN255" s="54"/>
      <c r="AO255" s="54"/>
    </row>
    <row r="256" spans="1:41" x14ac:dyDescent="0.25">
      <c r="A256" t="s">
        <v>459</v>
      </c>
      <c r="B256" t="s">
        <v>286</v>
      </c>
      <c r="C256" t="s">
        <v>460</v>
      </c>
      <c r="D256" t="s">
        <v>28</v>
      </c>
      <c r="E256" t="s">
        <v>105</v>
      </c>
      <c r="F256" s="33" t="str">
        <f>IFERROR(VLOOKUP(D256,'Tabelas auxiliares'!$A$3:$B$61,2,FALSE),"")</f>
        <v>PU - PREFEITURA UNIVERSITÁRIA</v>
      </c>
      <c r="G256" s="33" t="str">
        <f>IFERROR(VLOOKUP($B256,'Tabelas auxiliares'!$A$65:$C$102,2,FALSE),"")</f>
        <v>MATERIAIS DE CONSUMO NÃO ACADÊMICOS</v>
      </c>
      <c r="H256" s="33" t="str">
        <f>IFERROR(VLOOKUP($B256,'Tabelas auxiliares'!$A$65:$C$102,3,FALSE),"")</f>
        <v>ALMOXARIFADO VIRTUAL/ CARIMBOS/ INSUMOS IMPRESSORA PLOTTER E IMPRESSORA 3D/MATERIAL DE SAÚDE (Ex. PROAP, DSQV, EPI) / MATERIAL DE EXPEDIENTE /MATERIAL ESPORTIVO /TINTAS</v>
      </c>
      <c r="I256" t="s">
        <v>1455</v>
      </c>
      <c r="J256" t="s">
        <v>1566</v>
      </c>
      <c r="K256" t="s">
        <v>1567</v>
      </c>
      <c r="L256" t="s">
        <v>1568</v>
      </c>
      <c r="M256" t="s">
        <v>1569</v>
      </c>
      <c r="N256" t="s">
        <v>154</v>
      </c>
      <c r="O256" t="s">
        <v>155</v>
      </c>
      <c r="P256" t="s">
        <v>188</v>
      </c>
      <c r="Q256" t="s">
        <v>156</v>
      </c>
      <c r="R256" t="s">
        <v>153</v>
      </c>
      <c r="S256" t="s">
        <v>107</v>
      </c>
      <c r="T256" t="s">
        <v>152</v>
      </c>
      <c r="U256" t="s">
        <v>803</v>
      </c>
      <c r="V256" t="s">
        <v>1504</v>
      </c>
      <c r="W256" t="s">
        <v>1505</v>
      </c>
      <c r="X256" s="33" t="str">
        <f t="shared" si="6"/>
        <v>3</v>
      </c>
      <c r="Y256" s="33" t="str">
        <f>IF(T256="","",IF(AND(T256&lt;&gt;'Tabelas auxiliares'!$B$239,T256&lt;&gt;'Tabelas auxiliares'!$B$240,T256&lt;&gt;'Tabelas auxiliares'!$C$239,T256&lt;&gt;'Tabelas auxiliares'!$C$240,T256&lt;&gt;'Tabelas auxiliares'!$D$239),"FOLHA DE PESSOAL",IF(X256='Tabelas auxiliares'!$A$240,"CUSTEIO",IF(X256='Tabelas auxiliares'!$A$239,"INVESTIMENTO","ERRO - VERIFICAR"))))</f>
        <v>CUSTEIO</v>
      </c>
      <c r="Z256" s="46">
        <f t="shared" si="7"/>
        <v>324</v>
      </c>
      <c r="AC256" s="26">
        <v>324</v>
      </c>
      <c r="AD256" s="54"/>
      <c r="AE256" s="54"/>
      <c r="AF256" s="54"/>
      <c r="AG256" s="54"/>
      <c r="AH256" s="54"/>
      <c r="AI256" s="54"/>
      <c r="AJ256" s="54"/>
      <c r="AK256" s="54"/>
      <c r="AL256" s="54"/>
      <c r="AM256" s="54"/>
      <c r="AN256" s="54"/>
      <c r="AO256" s="54"/>
    </row>
    <row r="257" spans="1:41" x14ac:dyDescent="0.25">
      <c r="A257" t="s">
        <v>459</v>
      </c>
      <c r="B257" t="s">
        <v>286</v>
      </c>
      <c r="C257" t="s">
        <v>460</v>
      </c>
      <c r="D257" t="s">
        <v>28</v>
      </c>
      <c r="E257" t="s">
        <v>105</v>
      </c>
      <c r="F257" s="33" t="str">
        <f>IFERROR(VLOOKUP(D257,'Tabelas auxiliares'!$A$3:$B$61,2,FALSE),"")</f>
        <v>PU - PREFEITURA UNIVERSITÁRIA</v>
      </c>
      <c r="G257" s="33" t="str">
        <f>IFERROR(VLOOKUP($B257,'Tabelas auxiliares'!$A$65:$C$102,2,FALSE),"")</f>
        <v>MATERIAIS DE CONSUMO NÃO ACADÊMICOS</v>
      </c>
      <c r="H257" s="33" t="str">
        <f>IFERROR(VLOOKUP($B257,'Tabelas auxiliares'!$A$65:$C$102,3,FALSE),"")</f>
        <v>ALMOXARIFADO VIRTUAL/ CARIMBOS/ INSUMOS IMPRESSORA PLOTTER E IMPRESSORA 3D/MATERIAL DE SAÚDE (Ex. PROAP, DSQV, EPI) / MATERIAL DE EXPEDIENTE /MATERIAL ESPORTIVO /TINTAS</v>
      </c>
      <c r="I257" t="s">
        <v>891</v>
      </c>
      <c r="J257" t="s">
        <v>1570</v>
      </c>
      <c r="K257" t="s">
        <v>1571</v>
      </c>
      <c r="L257" t="s">
        <v>1572</v>
      </c>
      <c r="M257" t="s">
        <v>1573</v>
      </c>
      <c r="N257" t="s">
        <v>154</v>
      </c>
      <c r="O257" t="s">
        <v>155</v>
      </c>
      <c r="P257" t="s">
        <v>188</v>
      </c>
      <c r="Q257" t="s">
        <v>156</v>
      </c>
      <c r="R257" t="s">
        <v>153</v>
      </c>
      <c r="S257" t="s">
        <v>107</v>
      </c>
      <c r="T257" t="s">
        <v>152</v>
      </c>
      <c r="U257" t="s">
        <v>803</v>
      </c>
      <c r="V257" t="s">
        <v>1574</v>
      </c>
      <c r="W257" t="s">
        <v>1575</v>
      </c>
      <c r="X257" s="33" t="str">
        <f t="shared" si="6"/>
        <v>3</v>
      </c>
      <c r="Y257" s="33" t="str">
        <f>IF(T257="","",IF(AND(T257&lt;&gt;'Tabelas auxiliares'!$B$239,T257&lt;&gt;'Tabelas auxiliares'!$B$240,T257&lt;&gt;'Tabelas auxiliares'!$C$239,T257&lt;&gt;'Tabelas auxiliares'!$C$240,T257&lt;&gt;'Tabelas auxiliares'!$D$239),"FOLHA DE PESSOAL",IF(X257='Tabelas auxiliares'!$A$240,"CUSTEIO",IF(X257='Tabelas auxiliares'!$A$239,"INVESTIMENTO","ERRO - VERIFICAR"))))</f>
        <v>CUSTEIO</v>
      </c>
      <c r="Z257" s="46">
        <f t="shared" si="7"/>
        <v>62392</v>
      </c>
      <c r="AA257" s="26">
        <v>62392</v>
      </c>
      <c r="AD257" s="54"/>
      <c r="AE257" s="54"/>
      <c r="AF257" s="54"/>
      <c r="AG257" s="54"/>
      <c r="AH257" s="54"/>
      <c r="AI257" s="54"/>
      <c r="AJ257" s="54"/>
      <c r="AK257" s="54"/>
      <c r="AL257" s="54"/>
      <c r="AM257" s="54"/>
      <c r="AN257" s="54"/>
      <c r="AO257" s="54"/>
    </row>
    <row r="258" spans="1:41" x14ac:dyDescent="0.25">
      <c r="A258" t="s">
        <v>459</v>
      </c>
      <c r="B258" t="s">
        <v>287</v>
      </c>
      <c r="C258" t="s">
        <v>460</v>
      </c>
      <c r="D258" t="s">
        <v>28</v>
      </c>
      <c r="E258" t="s">
        <v>105</v>
      </c>
      <c r="F258" s="33" t="str">
        <f>IFERROR(VLOOKUP(D258,'Tabelas auxiliares'!$A$3:$B$61,2,FALSE),"")</f>
        <v>PU - PREFEITURA UNIVERSITÁRIA</v>
      </c>
      <c r="G258" s="33" t="str">
        <f>IFERROR(VLOOKUP($B258,'Tabelas auxiliares'!$A$65:$C$102,2,FALSE),"")</f>
        <v>MANUTENÇÃO</v>
      </c>
      <c r="H258" s="33" t="str">
        <f>IFERROR(VLOOKUP($B258,'Tabelas auxiliares'!$A$65:$C$102,3,FALSE),"")</f>
        <v>GERENCIAMENTO ALMOXARIFADO / AR CONDICIONADO / COMBATE INCÊNDIO / CORTINAS / ELEVADORES / GERADORES DE ENERGIA / HIDRÁULICA / IMÓVEIS / INSTALAÇÕES ELÉTRICAS  / JARDINAGEM / MANUTENÇÃO PREDIAL / DESINSETIZAÇÃO / CHAVEIRO / INVENTÁRIO PATRIMONIAL/EQUIPAMENTOS ACADEMIA</v>
      </c>
      <c r="I258" t="s">
        <v>1444</v>
      </c>
      <c r="J258" t="s">
        <v>1576</v>
      </c>
      <c r="K258" t="s">
        <v>1577</v>
      </c>
      <c r="L258" t="s">
        <v>1578</v>
      </c>
      <c r="M258" t="s">
        <v>1579</v>
      </c>
      <c r="N258" t="s">
        <v>154</v>
      </c>
      <c r="O258" t="s">
        <v>155</v>
      </c>
      <c r="P258" t="s">
        <v>188</v>
      </c>
      <c r="Q258" t="s">
        <v>156</v>
      </c>
      <c r="R258" t="s">
        <v>153</v>
      </c>
      <c r="S258" t="s">
        <v>107</v>
      </c>
      <c r="T258" t="s">
        <v>152</v>
      </c>
      <c r="U258" t="s">
        <v>803</v>
      </c>
      <c r="V258" t="s">
        <v>396</v>
      </c>
      <c r="W258" t="s">
        <v>377</v>
      </c>
      <c r="X258" s="33" t="str">
        <f t="shared" si="6"/>
        <v>3</v>
      </c>
      <c r="Y258" s="33" t="str">
        <f>IF(T258="","",IF(AND(T258&lt;&gt;'Tabelas auxiliares'!$B$239,T258&lt;&gt;'Tabelas auxiliares'!$B$240,T258&lt;&gt;'Tabelas auxiliares'!$C$239,T258&lt;&gt;'Tabelas auxiliares'!$C$240,T258&lt;&gt;'Tabelas auxiliares'!$D$239),"FOLHA DE PESSOAL",IF(X258='Tabelas auxiliares'!$A$240,"CUSTEIO",IF(X258='Tabelas auxiliares'!$A$239,"INVESTIMENTO","ERRO - VERIFICAR"))))</f>
        <v>CUSTEIO</v>
      </c>
      <c r="Z258" s="46">
        <f t="shared" si="7"/>
        <v>54413.66</v>
      </c>
      <c r="AA258" s="26">
        <v>30609.37</v>
      </c>
      <c r="AB258" s="26">
        <v>5537.03</v>
      </c>
      <c r="AC258" s="26">
        <v>18267.259999999998</v>
      </c>
      <c r="AD258" s="54"/>
      <c r="AE258" s="54"/>
      <c r="AF258" s="54"/>
      <c r="AG258" s="54"/>
      <c r="AH258" s="54"/>
      <c r="AI258" s="54"/>
      <c r="AJ258" s="54"/>
      <c r="AK258" s="54"/>
      <c r="AL258" s="54"/>
      <c r="AM258" s="54"/>
      <c r="AN258" s="54"/>
      <c r="AO258" s="54"/>
    </row>
    <row r="259" spans="1:41" x14ac:dyDescent="0.25">
      <c r="A259" t="s">
        <v>459</v>
      </c>
      <c r="B259" t="s">
        <v>287</v>
      </c>
      <c r="C259" t="s">
        <v>460</v>
      </c>
      <c r="D259" t="s">
        <v>28</v>
      </c>
      <c r="E259" t="s">
        <v>105</v>
      </c>
      <c r="F259" s="33" t="str">
        <f>IFERROR(VLOOKUP(D259,'Tabelas auxiliares'!$A$3:$B$61,2,FALSE),"")</f>
        <v>PU - PREFEITURA UNIVERSITÁRIA</v>
      </c>
      <c r="G259" s="33" t="str">
        <f>IFERROR(VLOOKUP($B259,'Tabelas auxiliares'!$A$65:$C$102,2,FALSE),"")</f>
        <v>MANUTENÇÃO</v>
      </c>
      <c r="H259" s="33" t="str">
        <f>IFERROR(VLOOKUP($B259,'Tabelas auxiliares'!$A$65:$C$102,3,FALSE),"")</f>
        <v>GERENCIAMENTO ALMOXARIFADO / AR CONDICIONADO / COMBATE INCÊNDIO / CORTINAS / ELEVADORES / GERADORES DE ENERGIA / HIDRÁULICA / IMÓVEIS / INSTALAÇÕES ELÉTRICAS  / JARDINAGEM / MANUTENÇÃO PREDIAL / DESINSETIZAÇÃO / CHAVEIRO / INVENTÁRIO PATRIMONIAL/EQUIPAMENTOS ACADEMIA</v>
      </c>
      <c r="I259" t="s">
        <v>1444</v>
      </c>
      <c r="J259" t="s">
        <v>1580</v>
      </c>
      <c r="K259" t="s">
        <v>1581</v>
      </c>
      <c r="L259" t="s">
        <v>1582</v>
      </c>
      <c r="M259" t="s">
        <v>1583</v>
      </c>
      <c r="N259" t="s">
        <v>154</v>
      </c>
      <c r="O259" t="s">
        <v>155</v>
      </c>
      <c r="P259" t="s">
        <v>188</v>
      </c>
      <c r="Q259" t="s">
        <v>156</v>
      </c>
      <c r="R259" t="s">
        <v>153</v>
      </c>
      <c r="S259" t="s">
        <v>107</v>
      </c>
      <c r="T259" t="s">
        <v>152</v>
      </c>
      <c r="U259" t="s">
        <v>803</v>
      </c>
      <c r="V259" t="s">
        <v>1584</v>
      </c>
      <c r="W259" t="s">
        <v>1585</v>
      </c>
      <c r="X259" s="33" t="str">
        <f t="shared" si="6"/>
        <v>3</v>
      </c>
      <c r="Y259" s="33" t="str">
        <f>IF(T259="","",IF(AND(T259&lt;&gt;'Tabelas auxiliares'!$B$239,T259&lt;&gt;'Tabelas auxiliares'!$B$240,T259&lt;&gt;'Tabelas auxiliares'!$C$239,T259&lt;&gt;'Tabelas auxiliares'!$C$240,T259&lt;&gt;'Tabelas auxiliares'!$D$239),"FOLHA DE PESSOAL",IF(X259='Tabelas auxiliares'!$A$240,"CUSTEIO",IF(X259='Tabelas auxiliares'!$A$239,"INVESTIMENTO","ERRO - VERIFICAR"))))</f>
        <v>CUSTEIO</v>
      </c>
      <c r="Z259" s="46">
        <f t="shared" si="7"/>
        <v>336184.24</v>
      </c>
      <c r="AA259" s="26">
        <v>253381.87</v>
      </c>
      <c r="AB259" s="26">
        <v>8846.58</v>
      </c>
      <c r="AC259" s="26">
        <v>73955.789999999994</v>
      </c>
      <c r="AD259" s="54"/>
      <c r="AE259" s="54"/>
      <c r="AF259" s="54"/>
      <c r="AG259" s="54"/>
      <c r="AH259" s="54"/>
      <c r="AI259" s="54"/>
      <c r="AJ259" s="54"/>
      <c r="AK259" s="54"/>
      <c r="AL259" s="54"/>
      <c r="AM259" s="54"/>
      <c r="AN259" s="54"/>
      <c r="AO259" s="54"/>
    </row>
    <row r="260" spans="1:41" x14ac:dyDescent="0.25">
      <c r="A260" t="s">
        <v>459</v>
      </c>
      <c r="B260" t="s">
        <v>287</v>
      </c>
      <c r="C260" t="s">
        <v>460</v>
      </c>
      <c r="D260" t="s">
        <v>28</v>
      </c>
      <c r="E260" t="s">
        <v>105</v>
      </c>
      <c r="F260" s="33" t="str">
        <f>IFERROR(VLOOKUP(D260,'Tabelas auxiliares'!$A$3:$B$61,2,FALSE),"")</f>
        <v>PU - PREFEITURA UNIVERSITÁRIA</v>
      </c>
      <c r="G260" s="33" t="str">
        <f>IFERROR(VLOOKUP($B260,'Tabelas auxiliares'!$A$65:$C$102,2,FALSE),"")</f>
        <v>MANUTENÇÃO</v>
      </c>
      <c r="H260" s="33" t="str">
        <f>IFERROR(VLOOKUP($B260,'Tabelas auxiliares'!$A$65:$C$102,3,FALSE),"")</f>
        <v>GERENCIAMENTO ALMOXARIFADO / AR CONDICIONADO / COMBATE INCÊNDIO / CORTINAS / ELEVADORES / GERADORES DE ENERGIA / HIDRÁULICA / IMÓVEIS / INSTALAÇÕES ELÉTRICAS  / JARDINAGEM / MANUTENÇÃO PREDIAL / DESINSETIZAÇÃO / CHAVEIRO / INVENTÁRIO PATRIMONIAL/EQUIPAMENTOS ACADEMIA</v>
      </c>
      <c r="I260" t="s">
        <v>1586</v>
      </c>
      <c r="J260" t="s">
        <v>1587</v>
      </c>
      <c r="K260" t="s">
        <v>1588</v>
      </c>
      <c r="L260" t="s">
        <v>1589</v>
      </c>
      <c r="M260" t="s">
        <v>1590</v>
      </c>
      <c r="N260" t="s">
        <v>154</v>
      </c>
      <c r="O260" t="s">
        <v>155</v>
      </c>
      <c r="P260" t="s">
        <v>188</v>
      </c>
      <c r="Q260" t="s">
        <v>156</v>
      </c>
      <c r="R260" t="s">
        <v>153</v>
      </c>
      <c r="S260" t="s">
        <v>107</v>
      </c>
      <c r="T260" t="s">
        <v>152</v>
      </c>
      <c r="U260" t="s">
        <v>803</v>
      </c>
      <c r="V260" t="s">
        <v>1591</v>
      </c>
      <c r="W260" t="s">
        <v>1592</v>
      </c>
      <c r="X260" s="33" t="str">
        <f t="shared" si="6"/>
        <v>3</v>
      </c>
      <c r="Y260" s="33" t="str">
        <f>IF(T260="","",IF(AND(T260&lt;&gt;'Tabelas auxiliares'!$B$239,T260&lt;&gt;'Tabelas auxiliares'!$B$240,T260&lt;&gt;'Tabelas auxiliares'!$C$239,T260&lt;&gt;'Tabelas auxiliares'!$C$240,T260&lt;&gt;'Tabelas auxiliares'!$D$239),"FOLHA DE PESSOAL",IF(X260='Tabelas auxiliares'!$A$240,"CUSTEIO",IF(X260='Tabelas auxiliares'!$A$239,"INVESTIMENTO","ERRO - VERIFICAR"))))</f>
        <v>CUSTEIO</v>
      </c>
      <c r="Z260" s="46">
        <f t="shared" si="7"/>
        <v>15766.779999999999</v>
      </c>
      <c r="AA260" s="26">
        <v>5228.88</v>
      </c>
      <c r="AC260" s="26">
        <v>10537.9</v>
      </c>
      <c r="AD260" s="54"/>
      <c r="AE260" s="54"/>
      <c r="AF260" s="54"/>
      <c r="AG260" s="54"/>
      <c r="AH260" s="54"/>
      <c r="AI260" s="54"/>
      <c r="AJ260" s="54"/>
      <c r="AK260" s="54"/>
      <c r="AL260" s="54"/>
      <c r="AM260" s="54"/>
      <c r="AN260" s="54"/>
      <c r="AO260" s="54"/>
    </row>
    <row r="261" spans="1:41" x14ac:dyDescent="0.25">
      <c r="A261" t="s">
        <v>459</v>
      </c>
      <c r="B261" t="s">
        <v>287</v>
      </c>
      <c r="C261" t="s">
        <v>460</v>
      </c>
      <c r="D261" t="s">
        <v>28</v>
      </c>
      <c r="E261" t="s">
        <v>105</v>
      </c>
      <c r="F261" s="33" t="str">
        <f>IFERROR(VLOOKUP(D261,'Tabelas auxiliares'!$A$3:$B$61,2,FALSE),"")</f>
        <v>PU - PREFEITURA UNIVERSITÁRIA</v>
      </c>
      <c r="G261" s="33" t="str">
        <f>IFERROR(VLOOKUP($B261,'Tabelas auxiliares'!$A$65:$C$102,2,FALSE),"")</f>
        <v>MANUTENÇÃO</v>
      </c>
      <c r="H261" s="33" t="str">
        <f>IFERROR(VLOOKUP($B261,'Tabelas auxiliares'!$A$65:$C$102,3,FALSE),"")</f>
        <v>GERENCIAMENTO ALMOXARIFADO / AR CONDICIONADO / COMBATE INCÊNDIO / CORTINAS / ELEVADORES / GERADORES DE ENERGIA / HIDRÁULICA / IMÓVEIS / INSTALAÇÕES ELÉTRICAS  / JARDINAGEM / MANUTENÇÃO PREDIAL / DESINSETIZAÇÃO / CHAVEIRO / INVENTÁRIO PATRIMONIAL/EQUIPAMENTOS ACADEMIA</v>
      </c>
      <c r="I261" t="s">
        <v>852</v>
      </c>
      <c r="J261" t="s">
        <v>1593</v>
      </c>
      <c r="K261" t="s">
        <v>1594</v>
      </c>
      <c r="L261" t="s">
        <v>1595</v>
      </c>
      <c r="M261" t="s">
        <v>1596</v>
      </c>
      <c r="N261" t="s">
        <v>154</v>
      </c>
      <c r="O261" t="s">
        <v>155</v>
      </c>
      <c r="P261" t="s">
        <v>188</v>
      </c>
      <c r="Q261" t="s">
        <v>156</v>
      </c>
      <c r="R261" t="s">
        <v>153</v>
      </c>
      <c r="S261" t="s">
        <v>107</v>
      </c>
      <c r="T261" t="s">
        <v>152</v>
      </c>
      <c r="U261" t="s">
        <v>803</v>
      </c>
      <c r="V261" t="s">
        <v>396</v>
      </c>
      <c r="W261" t="s">
        <v>377</v>
      </c>
      <c r="X261" s="33" t="str">
        <f t="shared" si="6"/>
        <v>3</v>
      </c>
      <c r="Y261" s="33" t="str">
        <f>IF(T261="","",IF(AND(T261&lt;&gt;'Tabelas auxiliares'!$B$239,T261&lt;&gt;'Tabelas auxiliares'!$B$240,T261&lt;&gt;'Tabelas auxiliares'!$C$239,T261&lt;&gt;'Tabelas auxiliares'!$C$240,T261&lt;&gt;'Tabelas auxiliares'!$D$239),"FOLHA DE PESSOAL",IF(X261='Tabelas auxiliares'!$A$240,"CUSTEIO",IF(X261='Tabelas auxiliares'!$A$239,"INVESTIMENTO","ERRO - VERIFICAR"))))</f>
        <v>CUSTEIO</v>
      </c>
      <c r="Z261" s="46">
        <f t="shared" si="7"/>
        <v>55995.06</v>
      </c>
      <c r="AA261" s="26">
        <v>25464.7</v>
      </c>
      <c r="AB261" s="26">
        <v>3691.88</v>
      </c>
      <c r="AC261" s="26">
        <v>26838.48</v>
      </c>
      <c r="AD261" s="54"/>
      <c r="AE261" s="54"/>
      <c r="AF261" s="54"/>
      <c r="AG261" s="54"/>
      <c r="AH261" s="54"/>
      <c r="AI261" s="54"/>
      <c r="AJ261" s="54"/>
      <c r="AK261" s="54"/>
      <c r="AL261" s="54"/>
      <c r="AM261" s="54"/>
      <c r="AN261" s="54"/>
      <c r="AO261" s="54"/>
    </row>
    <row r="262" spans="1:41" x14ac:dyDescent="0.25">
      <c r="A262" t="s">
        <v>459</v>
      </c>
      <c r="B262" t="s">
        <v>287</v>
      </c>
      <c r="C262" t="s">
        <v>460</v>
      </c>
      <c r="D262" t="s">
        <v>28</v>
      </c>
      <c r="E262" t="s">
        <v>105</v>
      </c>
      <c r="F262" s="33" t="str">
        <f>IFERROR(VLOOKUP(D262,'Tabelas auxiliares'!$A$3:$B$61,2,FALSE),"")</f>
        <v>PU - PREFEITURA UNIVERSITÁRIA</v>
      </c>
      <c r="G262" s="33" t="str">
        <f>IFERROR(VLOOKUP($B262,'Tabelas auxiliares'!$A$65:$C$102,2,FALSE),"")</f>
        <v>MANUTENÇÃO</v>
      </c>
      <c r="H262" s="33" t="str">
        <f>IFERROR(VLOOKUP($B262,'Tabelas auxiliares'!$A$65:$C$102,3,FALSE),"")</f>
        <v>GERENCIAMENTO ALMOXARIFADO / AR CONDICIONADO / COMBATE INCÊNDIO / CORTINAS / ELEVADORES / GERADORES DE ENERGIA / HIDRÁULICA / IMÓVEIS / INSTALAÇÕES ELÉTRICAS  / JARDINAGEM / MANUTENÇÃO PREDIAL / DESINSETIZAÇÃO / CHAVEIRO / INVENTÁRIO PATRIMONIAL/EQUIPAMENTOS ACADEMIA</v>
      </c>
      <c r="I262" t="s">
        <v>857</v>
      </c>
      <c r="J262" t="s">
        <v>1597</v>
      </c>
      <c r="K262" t="s">
        <v>1598</v>
      </c>
      <c r="L262" t="s">
        <v>1599</v>
      </c>
      <c r="M262" t="s">
        <v>1600</v>
      </c>
      <c r="N262" t="s">
        <v>154</v>
      </c>
      <c r="O262" t="s">
        <v>155</v>
      </c>
      <c r="P262" t="s">
        <v>188</v>
      </c>
      <c r="Q262" t="s">
        <v>156</v>
      </c>
      <c r="R262" t="s">
        <v>153</v>
      </c>
      <c r="S262" t="s">
        <v>107</v>
      </c>
      <c r="T262" t="s">
        <v>152</v>
      </c>
      <c r="U262" t="s">
        <v>803</v>
      </c>
      <c r="V262" t="s">
        <v>1584</v>
      </c>
      <c r="W262" t="s">
        <v>1585</v>
      </c>
      <c r="X262" s="33" t="str">
        <f t="shared" si="6"/>
        <v>3</v>
      </c>
      <c r="Y262" s="33" t="str">
        <f>IF(T262="","",IF(AND(T262&lt;&gt;'Tabelas auxiliares'!$B$239,T262&lt;&gt;'Tabelas auxiliares'!$B$240,T262&lt;&gt;'Tabelas auxiliares'!$C$239,T262&lt;&gt;'Tabelas auxiliares'!$C$240,T262&lt;&gt;'Tabelas auxiliares'!$D$239),"FOLHA DE PESSOAL",IF(X262='Tabelas auxiliares'!$A$240,"CUSTEIO",IF(X262='Tabelas auxiliares'!$A$239,"INVESTIMENTO","ERRO - VERIFICAR"))))</f>
        <v>CUSTEIO</v>
      </c>
      <c r="Z262" s="46">
        <f t="shared" si="7"/>
        <v>20742.55</v>
      </c>
      <c r="AA262" s="26">
        <v>13173.07</v>
      </c>
      <c r="AC262" s="26">
        <v>7569.48</v>
      </c>
      <c r="AD262" s="54"/>
      <c r="AE262" s="54"/>
      <c r="AF262" s="54"/>
      <c r="AG262" s="54"/>
      <c r="AH262" s="54"/>
      <c r="AI262" s="54"/>
      <c r="AJ262" s="54"/>
      <c r="AK262" s="54"/>
      <c r="AL262" s="54"/>
      <c r="AM262" s="54"/>
      <c r="AN262" s="54"/>
      <c r="AO262" s="54"/>
    </row>
    <row r="263" spans="1:41" x14ac:dyDescent="0.25">
      <c r="A263" t="s">
        <v>459</v>
      </c>
      <c r="B263" t="s">
        <v>287</v>
      </c>
      <c r="C263" t="s">
        <v>460</v>
      </c>
      <c r="D263" t="s">
        <v>28</v>
      </c>
      <c r="E263" t="s">
        <v>105</v>
      </c>
      <c r="F263" s="33" t="str">
        <f>IFERROR(VLOOKUP(D263,'Tabelas auxiliares'!$A$3:$B$61,2,FALSE),"")</f>
        <v>PU - PREFEITURA UNIVERSITÁRIA</v>
      </c>
      <c r="G263" s="33" t="str">
        <f>IFERROR(VLOOKUP($B263,'Tabelas auxiliares'!$A$65:$C$102,2,FALSE),"")</f>
        <v>MANUTENÇÃO</v>
      </c>
      <c r="H263" s="33" t="str">
        <f>IFERROR(VLOOKUP($B263,'Tabelas auxiliares'!$A$65:$C$102,3,FALSE),"")</f>
        <v>GERENCIAMENTO ALMOXARIFADO / AR CONDICIONADO / COMBATE INCÊNDIO / CORTINAS / ELEVADORES / GERADORES DE ENERGIA / HIDRÁULICA / IMÓVEIS / INSTALAÇÕES ELÉTRICAS  / JARDINAGEM / MANUTENÇÃO PREDIAL / DESINSETIZAÇÃO / CHAVEIRO / INVENTÁRIO PATRIMONIAL/EQUIPAMENTOS ACADEMIA</v>
      </c>
      <c r="I263" t="s">
        <v>974</v>
      </c>
      <c r="J263" t="s">
        <v>1601</v>
      </c>
      <c r="K263" t="s">
        <v>1602</v>
      </c>
      <c r="L263" t="s">
        <v>1603</v>
      </c>
      <c r="M263" t="s">
        <v>1604</v>
      </c>
      <c r="N263" t="s">
        <v>154</v>
      </c>
      <c r="O263" t="s">
        <v>155</v>
      </c>
      <c r="P263" t="s">
        <v>188</v>
      </c>
      <c r="Q263" t="s">
        <v>156</v>
      </c>
      <c r="R263" t="s">
        <v>153</v>
      </c>
      <c r="S263" t="s">
        <v>107</v>
      </c>
      <c r="T263" t="s">
        <v>152</v>
      </c>
      <c r="U263" t="s">
        <v>803</v>
      </c>
      <c r="V263" t="s">
        <v>1591</v>
      </c>
      <c r="W263" t="s">
        <v>1592</v>
      </c>
      <c r="X263" s="33" t="str">
        <f t="shared" si="6"/>
        <v>3</v>
      </c>
      <c r="Y263" s="33" t="str">
        <f>IF(T263="","",IF(AND(T263&lt;&gt;'Tabelas auxiliares'!$B$239,T263&lt;&gt;'Tabelas auxiliares'!$B$240,T263&lt;&gt;'Tabelas auxiliares'!$C$239,T263&lt;&gt;'Tabelas auxiliares'!$C$240,T263&lt;&gt;'Tabelas auxiliares'!$D$239),"FOLHA DE PESSOAL",IF(X263='Tabelas auxiliares'!$A$240,"CUSTEIO",IF(X263='Tabelas auxiliares'!$A$239,"INVESTIMENTO","ERRO - VERIFICAR"))))</f>
        <v>CUSTEIO</v>
      </c>
      <c r="Z263" s="46">
        <f t="shared" si="7"/>
        <v>1188895.05</v>
      </c>
      <c r="AA263" s="26">
        <v>1153575.6100000001</v>
      </c>
      <c r="AC263" s="26">
        <v>35319.440000000002</v>
      </c>
      <c r="AD263" s="54"/>
      <c r="AE263" s="54"/>
      <c r="AF263" s="54"/>
      <c r="AG263" s="54"/>
      <c r="AH263" s="54"/>
      <c r="AI263" s="54"/>
      <c r="AJ263" s="54"/>
      <c r="AK263" s="54"/>
      <c r="AL263" s="54"/>
      <c r="AM263" s="54"/>
      <c r="AN263" s="54"/>
      <c r="AO263" s="54"/>
    </row>
    <row r="264" spans="1:41" x14ac:dyDescent="0.25">
      <c r="A264" t="s">
        <v>459</v>
      </c>
      <c r="B264" t="s">
        <v>287</v>
      </c>
      <c r="C264" t="s">
        <v>460</v>
      </c>
      <c r="D264" t="s">
        <v>28</v>
      </c>
      <c r="E264" t="s">
        <v>105</v>
      </c>
      <c r="F264" s="33" t="str">
        <f>IFERROR(VLOOKUP(D264,'Tabelas auxiliares'!$A$3:$B$61,2,FALSE),"")</f>
        <v>PU - PREFEITURA UNIVERSITÁRIA</v>
      </c>
      <c r="G264" s="33" t="str">
        <f>IFERROR(VLOOKUP($B264,'Tabelas auxiliares'!$A$65:$C$102,2,FALSE),"")</f>
        <v>MANUTENÇÃO</v>
      </c>
      <c r="H264" s="33" t="str">
        <f>IFERROR(VLOOKUP($B264,'Tabelas auxiliares'!$A$65:$C$102,3,FALSE),"")</f>
        <v>GERENCIAMENTO ALMOXARIFADO / AR CONDICIONADO / COMBATE INCÊNDIO / CORTINAS / ELEVADORES / GERADORES DE ENERGIA / HIDRÁULICA / IMÓVEIS / INSTALAÇÕES ELÉTRICAS  / JARDINAGEM / MANUTENÇÃO PREDIAL / DESINSETIZAÇÃO / CHAVEIRO / INVENTÁRIO PATRIMONIAL/EQUIPAMENTOS ACADEMIA</v>
      </c>
      <c r="I264" t="s">
        <v>848</v>
      </c>
      <c r="J264" t="s">
        <v>1580</v>
      </c>
      <c r="K264" t="s">
        <v>1605</v>
      </c>
      <c r="L264" t="s">
        <v>1606</v>
      </c>
      <c r="M264" t="s">
        <v>1583</v>
      </c>
      <c r="N264" t="s">
        <v>154</v>
      </c>
      <c r="O264" t="s">
        <v>155</v>
      </c>
      <c r="P264" t="s">
        <v>188</v>
      </c>
      <c r="Q264" t="s">
        <v>156</v>
      </c>
      <c r="R264" t="s">
        <v>153</v>
      </c>
      <c r="S264" t="s">
        <v>107</v>
      </c>
      <c r="T264" t="s">
        <v>152</v>
      </c>
      <c r="U264" t="s">
        <v>803</v>
      </c>
      <c r="V264" t="s">
        <v>1584</v>
      </c>
      <c r="W264" t="s">
        <v>1585</v>
      </c>
      <c r="X264" s="33" t="str">
        <f t="shared" si="6"/>
        <v>3</v>
      </c>
      <c r="Y264" s="33" t="str">
        <f>IF(T264="","",IF(AND(T264&lt;&gt;'Tabelas auxiliares'!$B$239,T264&lt;&gt;'Tabelas auxiliares'!$B$240,T264&lt;&gt;'Tabelas auxiliares'!$C$239,T264&lt;&gt;'Tabelas auxiliares'!$C$240,T264&lt;&gt;'Tabelas auxiliares'!$D$239),"FOLHA DE PESSOAL",IF(X264='Tabelas auxiliares'!$A$240,"CUSTEIO",IF(X264='Tabelas auxiliares'!$A$239,"INVESTIMENTO","ERRO - VERIFICAR"))))</f>
        <v>CUSTEIO</v>
      </c>
      <c r="Z264" s="46">
        <f t="shared" si="7"/>
        <v>17211.48</v>
      </c>
      <c r="AA264" s="26">
        <v>17211.48</v>
      </c>
      <c r="AD264" s="54"/>
      <c r="AE264" s="54"/>
      <c r="AF264" s="54"/>
      <c r="AG264" s="54"/>
      <c r="AH264" s="54"/>
      <c r="AI264" s="54"/>
      <c r="AJ264" s="54"/>
      <c r="AK264" s="54"/>
      <c r="AL264" s="54"/>
      <c r="AM264" s="54"/>
      <c r="AN264" s="54"/>
      <c r="AO264" s="54"/>
    </row>
    <row r="265" spans="1:41" x14ac:dyDescent="0.25">
      <c r="A265" t="s">
        <v>459</v>
      </c>
      <c r="B265" t="s">
        <v>290</v>
      </c>
      <c r="C265" t="s">
        <v>460</v>
      </c>
      <c r="D265" t="s">
        <v>28</v>
      </c>
      <c r="E265" t="s">
        <v>105</v>
      </c>
      <c r="F265" s="33" t="str">
        <f>IFERROR(VLOOKUP(D265,'Tabelas auxiliares'!$A$3:$B$61,2,FALSE),"")</f>
        <v>PU - PREFEITURA UNIVERSITÁRIA</v>
      </c>
      <c r="G265" s="33" t="str">
        <f>IFERROR(VLOOKUP($B265,'Tabelas auxiliares'!$A$65:$C$102,2,FALSE),"")</f>
        <v>RECEPÇÃO, PORTARIA E ZELADORIA</v>
      </c>
      <c r="H265" s="33" t="str">
        <f>IFERROR(VLOOKUP($B265,'Tabelas auxiliares'!$A$65:$C$102,3,FALSE),"")</f>
        <v>PORTARIA / RECEPÇÃO / ZELADORIA</v>
      </c>
      <c r="I265" t="s">
        <v>852</v>
      </c>
      <c r="J265" t="s">
        <v>1607</v>
      </c>
      <c r="K265" t="s">
        <v>1608</v>
      </c>
      <c r="L265" t="s">
        <v>1609</v>
      </c>
      <c r="M265" t="s">
        <v>1579</v>
      </c>
      <c r="N265" t="s">
        <v>154</v>
      </c>
      <c r="O265" t="s">
        <v>155</v>
      </c>
      <c r="P265" t="s">
        <v>188</v>
      </c>
      <c r="Q265" t="s">
        <v>156</v>
      </c>
      <c r="R265" t="s">
        <v>153</v>
      </c>
      <c r="S265" t="s">
        <v>107</v>
      </c>
      <c r="T265" t="s">
        <v>152</v>
      </c>
      <c r="U265" t="s">
        <v>803</v>
      </c>
      <c r="V265" t="s">
        <v>396</v>
      </c>
      <c r="W265" t="s">
        <v>377</v>
      </c>
      <c r="X265" s="33" t="str">
        <f t="shared" si="6"/>
        <v>3</v>
      </c>
      <c r="Y265" s="33" t="str">
        <f>IF(T265="","",IF(AND(T265&lt;&gt;'Tabelas auxiliares'!$B$239,T265&lt;&gt;'Tabelas auxiliares'!$B$240,T265&lt;&gt;'Tabelas auxiliares'!$C$239,T265&lt;&gt;'Tabelas auxiliares'!$C$240,T265&lt;&gt;'Tabelas auxiliares'!$D$239),"FOLHA DE PESSOAL",IF(X265='Tabelas auxiliares'!$A$240,"CUSTEIO",IF(X265='Tabelas auxiliares'!$A$239,"INVESTIMENTO","ERRO - VERIFICAR"))))</f>
        <v>CUSTEIO</v>
      </c>
      <c r="Z265" s="46">
        <f t="shared" si="7"/>
        <v>159726.51</v>
      </c>
      <c r="AA265" s="26">
        <v>110302.97</v>
      </c>
      <c r="AB265" s="26">
        <v>11045.35</v>
      </c>
      <c r="AC265" s="26">
        <v>38378.19</v>
      </c>
      <c r="AD265" s="54"/>
      <c r="AE265" s="54"/>
      <c r="AF265" s="54"/>
      <c r="AG265" s="54"/>
      <c r="AH265" s="54"/>
      <c r="AI265" s="54"/>
      <c r="AJ265" s="54"/>
      <c r="AK265" s="54"/>
      <c r="AL265" s="54"/>
      <c r="AM265" s="54"/>
      <c r="AN265" s="54"/>
      <c r="AO265" s="54"/>
    </row>
    <row r="266" spans="1:41" x14ac:dyDescent="0.25">
      <c r="A266" t="s">
        <v>459</v>
      </c>
      <c r="B266" t="s">
        <v>290</v>
      </c>
      <c r="C266" t="s">
        <v>460</v>
      </c>
      <c r="D266" t="s">
        <v>60</v>
      </c>
      <c r="E266" t="s">
        <v>105</v>
      </c>
      <c r="F266" s="33" t="str">
        <f>IFERROR(VLOOKUP(D266,'Tabelas auxiliares'!$A$3:$B$61,2,FALSE),"")</f>
        <v>PROAP - PRÓ-REITORIA DE POLÍTICAS AFIRMATIVAS</v>
      </c>
      <c r="G266" s="33" t="str">
        <f>IFERROR(VLOOKUP($B266,'Tabelas auxiliares'!$A$65:$C$102,2,FALSE),"")</f>
        <v>RECEPÇÃO, PORTARIA E ZELADORIA</v>
      </c>
      <c r="H266" s="33" t="str">
        <f>IFERROR(VLOOKUP($B266,'Tabelas auxiliares'!$A$65:$C$102,3,FALSE),"")</f>
        <v>PORTARIA / RECEPÇÃO / ZELADORIA</v>
      </c>
      <c r="I266" t="s">
        <v>1096</v>
      </c>
      <c r="J266" t="s">
        <v>1610</v>
      </c>
      <c r="K266" t="s">
        <v>1611</v>
      </c>
      <c r="L266" t="s">
        <v>1612</v>
      </c>
      <c r="M266" t="s">
        <v>1613</v>
      </c>
      <c r="N266" t="s">
        <v>154</v>
      </c>
      <c r="O266" t="s">
        <v>155</v>
      </c>
      <c r="P266" t="s">
        <v>188</v>
      </c>
      <c r="Q266" t="s">
        <v>156</v>
      </c>
      <c r="R266" t="s">
        <v>153</v>
      </c>
      <c r="S266" t="s">
        <v>107</v>
      </c>
      <c r="T266" t="s">
        <v>152</v>
      </c>
      <c r="U266" t="s">
        <v>803</v>
      </c>
      <c r="V266" t="s">
        <v>396</v>
      </c>
      <c r="W266" t="s">
        <v>377</v>
      </c>
      <c r="X266" s="33" t="str">
        <f t="shared" si="6"/>
        <v>3</v>
      </c>
      <c r="Y266" s="33" t="str">
        <f>IF(T266="","",IF(AND(T266&lt;&gt;'Tabelas auxiliares'!$B$239,T266&lt;&gt;'Tabelas auxiliares'!$B$240,T266&lt;&gt;'Tabelas auxiliares'!$C$239,T266&lt;&gt;'Tabelas auxiliares'!$C$240,T266&lt;&gt;'Tabelas auxiliares'!$D$239),"FOLHA DE PESSOAL",IF(X266='Tabelas auxiliares'!$A$240,"CUSTEIO",IF(X266='Tabelas auxiliares'!$A$239,"INVESTIMENTO","ERRO - VERIFICAR"))))</f>
        <v>CUSTEIO</v>
      </c>
      <c r="Z266" s="46">
        <f t="shared" si="7"/>
        <v>3000</v>
      </c>
      <c r="AA266" s="26">
        <v>655.78</v>
      </c>
      <c r="AB266" s="26">
        <v>2344.2199999999998</v>
      </c>
      <c r="AD266" s="54"/>
      <c r="AE266" s="54"/>
      <c r="AF266" s="54"/>
      <c r="AG266" s="54"/>
      <c r="AH266" s="54"/>
      <c r="AI266" s="54"/>
      <c r="AJ266" s="54"/>
      <c r="AK266" s="54"/>
      <c r="AL266" s="54"/>
      <c r="AM266" s="54"/>
      <c r="AN266" s="54"/>
      <c r="AO266" s="54"/>
    </row>
    <row r="267" spans="1:41" x14ac:dyDescent="0.25">
      <c r="A267" t="s">
        <v>459</v>
      </c>
      <c r="B267" t="s">
        <v>292</v>
      </c>
      <c r="C267" t="s">
        <v>460</v>
      </c>
      <c r="D267" t="s">
        <v>60</v>
      </c>
      <c r="E267" t="s">
        <v>105</v>
      </c>
      <c r="F267" s="33" t="str">
        <f>IFERROR(VLOOKUP(D267,'Tabelas auxiliares'!$A$3:$B$61,2,FALSE),"")</f>
        <v>PROAP - PRÓ-REITORIA DE POLÍTICAS AFIRMATIVAS</v>
      </c>
      <c r="G267" s="33" t="str">
        <f>IFERROR(VLOOKUP($B267,'Tabelas auxiliares'!$A$65:$C$102,2,FALSE),"")</f>
        <v>SEGURANÇA E VIGILÂNCIA</v>
      </c>
      <c r="H267" s="33" t="str">
        <f>IFERROR(VLOOKUP($B267,'Tabelas auxiliares'!$A$65:$C$102,3,FALSE),"")</f>
        <v>SISTEMA DE SEGURANÇA / VIGILÂNCIA</v>
      </c>
      <c r="I267" t="s">
        <v>961</v>
      </c>
      <c r="J267" t="s">
        <v>1614</v>
      </c>
      <c r="K267" t="s">
        <v>1615</v>
      </c>
      <c r="L267" t="s">
        <v>1616</v>
      </c>
      <c r="M267" t="s">
        <v>1617</v>
      </c>
      <c r="N267" t="s">
        <v>154</v>
      </c>
      <c r="O267" t="s">
        <v>155</v>
      </c>
      <c r="P267" t="s">
        <v>188</v>
      </c>
      <c r="Q267" t="s">
        <v>156</v>
      </c>
      <c r="R267" t="s">
        <v>153</v>
      </c>
      <c r="S267" t="s">
        <v>107</v>
      </c>
      <c r="T267" t="s">
        <v>152</v>
      </c>
      <c r="U267" t="s">
        <v>803</v>
      </c>
      <c r="V267" t="s">
        <v>1618</v>
      </c>
      <c r="W267" t="s">
        <v>1619</v>
      </c>
      <c r="X267" s="33" t="str">
        <f t="shared" si="6"/>
        <v>3</v>
      </c>
      <c r="Y267" s="33" t="str">
        <f>IF(T267="","",IF(AND(T267&lt;&gt;'Tabelas auxiliares'!$B$239,T267&lt;&gt;'Tabelas auxiliares'!$B$240,T267&lt;&gt;'Tabelas auxiliares'!$C$239,T267&lt;&gt;'Tabelas auxiliares'!$C$240,T267&lt;&gt;'Tabelas auxiliares'!$D$239),"FOLHA DE PESSOAL",IF(X267='Tabelas auxiliares'!$A$240,"CUSTEIO",IF(X267='Tabelas auxiliares'!$A$239,"INVESTIMENTO","ERRO - VERIFICAR"))))</f>
        <v>CUSTEIO</v>
      </c>
      <c r="Z267" s="46">
        <f t="shared" si="7"/>
        <v>141000</v>
      </c>
      <c r="AA267" s="26">
        <v>38450.44</v>
      </c>
      <c r="AC267" s="26">
        <v>102549.56</v>
      </c>
      <c r="AD267" s="54"/>
      <c r="AE267" s="54"/>
      <c r="AF267" s="54"/>
      <c r="AG267" s="54"/>
      <c r="AH267" s="54"/>
      <c r="AI267" s="54"/>
      <c r="AJ267" s="54"/>
      <c r="AK267" s="54"/>
      <c r="AL267" s="54"/>
      <c r="AM267" s="54"/>
      <c r="AN267" s="54"/>
      <c r="AO267" s="54"/>
    </row>
    <row r="268" spans="1:41" x14ac:dyDescent="0.25">
      <c r="A268" t="s">
        <v>459</v>
      </c>
      <c r="B268" t="s">
        <v>294</v>
      </c>
      <c r="C268" t="s">
        <v>460</v>
      </c>
      <c r="D268" t="s">
        <v>20</v>
      </c>
      <c r="E268" t="s">
        <v>105</v>
      </c>
      <c r="F268" s="33" t="str">
        <f>IFERROR(VLOOKUP(D268,'Tabelas auxiliares'!$A$3:$B$61,2,FALSE),"")</f>
        <v>ACI - ASSESSORIA DE COMUNICAÇÃO E IMPRENSA</v>
      </c>
      <c r="G268" s="33" t="str">
        <f>IFERROR(VLOOKUP($B268,'Tabelas auxiliares'!$A$65:$C$102,2,FALSE),"")</f>
        <v>TECNOLOGIA DA INFORMAÇÃO E COMUNICAÇÃO</v>
      </c>
      <c r="H268" s="33" t="str">
        <f>IFERROR(VLOOKUP($B268,'Tabelas auxiliares'!$A$65:$C$102,3,FALSE),"")</f>
        <v>TELEFONIA / TI</v>
      </c>
      <c r="I268" t="s">
        <v>1051</v>
      </c>
      <c r="J268" t="s">
        <v>1620</v>
      </c>
      <c r="K268" t="s">
        <v>1621</v>
      </c>
      <c r="L268" t="s">
        <v>1622</v>
      </c>
      <c r="M268" t="s">
        <v>1623</v>
      </c>
      <c r="N268" t="s">
        <v>154</v>
      </c>
      <c r="O268" t="s">
        <v>155</v>
      </c>
      <c r="P268" t="s">
        <v>188</v>
      </c>
      <c r="Q268" t="s">
        <v>156</v>
      </c>
      <c r="R268" t="s">
        <v>153</v>
      </c>
      <c r="S268" t="s">
        <v>107</v>
      </c>
      <c r="T268" t="s">
        <v>152</v>
      </c>
      <c r="U268" t="s">
        <v>803</v>
      </c>
      <c r="V268" t="s">
        <v>1624</v>
      </c>
      <c r="W268" t="s">
        <v>1625</v>
      </c>
      <c r="X268" s="33" t="str">
        <f t="shared" si="6"/>
        <v>3</v>
      </c>
      <c r="Y268" s="33" t="str">
        <f>IF(T268="","",IF(AND(T268&lt;&gt;'Tabelas auxiliares'!$B$239,T268&lt;&gt;'Tabelas auxiliares'!$B$240,T268&lt;&gt;'Tabelas auxiliares'!$C$239,T268&lt;&gt;'Tabelas auxiliares'!$C$240,T268&lt;&gt;'Tabelas auxiliares'!$D$239),"FOLHA DE PESSOAL",IF(X268='Tabelas auxiliares'!$A$240,"CUSTEIO",IF(X268='Tabelas auxiliares'!$A$239,"INVESTIMENTO","ERRO - VERIFICAR"))))</f>
        <v>CUSTEIO</v>
      </c>
      <c r="Z268" s="46">
        <f t="shared" si="7"/>
        <v>4552.13</v>
      </c>
      <c r="AA268" s="26">
        <v>4552.13</v>
      </c>
      <c r="AD268" s="54"/>
      <c r="AE268" s="54"/>
      <c r="AF268" s="54"/>
      <c r="AG268" s="54"/>
      <c r="AH268" s="54"/>
      <c r="AI268" s="54"/>
      <c r="AJ268" s="54"/>
      <c r="AK268" s="54"/>
      <c r="AL268" s="54"/>
      <c r="AM268" s="54"/>
      <c r="AN268" s="54"/>
      <c r="AO268" s="54"/>
    </row>
    <row r="269" spans="1:41" x14ac:dyDescent="0.25">
      <c r="A269" t="s">
        <v>459</v>
      </c>
      <c r="B269" t="s">
        <v>294</v>
      </c>
      <c r="C269" t="s">
        <v>460</v>
      </c>
      <c r="D269" t="s">
        <v>70</v>
      </c>
      <c r="E269" t="s">
        <v>105</v>
      </c>
      <c r="F269" s="33" t="str">
        <f>IFERROR(VLOOKUP(D269,'Tabelas auxiliares'!$A$3:$B$61,2,FALSE),"")</f>
        <v>NTI - NÚCLEO DE TECNOLOGIA DA INFORMAÇÃO</v>
      </c>
      <c r="G269" s="33" t="str">
        <f>IFERROR(VLOOKUP($B269,'Tabelas auxiliares'!$A$65:$C$102,2,FALSE),"")</f>
        <v>TECNOLOGIA DA INFORMAÇÃO E COMUNICAÇÃO</v>
      </c>
      <c r="H269" s="33" t="str">
        <f>IFERROR(VLOOKUP($B269,'Tabelas auxiliares'!$A$65:$C$102,3,FALSE),"")</f>
        <v>TELEFONIA / TI</v>
      </c>
      <c r="I269" t="s">
        <v>797</v>
      </c>
      <c r="J269" t="s">
        <v>1626</v>
      </c>
      <c r="K269" t="s">
        <v>1627</v>
      </c>
      <c r="L269" t="s">
        <v>1628</v>
      </c>
      <c r="M269" t="s">
        <v>1629</v>
      </c>
      <c r="N269" t="s">
        <v>154</v>
      </c>
      <c r="O269" t="s">
        <v>155</v>
      </c>
      <c r="P269" t="s">
        <v>188</v>
      </c>
      <c r="Q269" t="s">
        <v>156</v>
      </c>
      <c r="R269" t="s">
        <v>153</v>
      </c>
      <c r="S269" t="s">
        <v>107</v>
      </c>
      <c r="T269" t="s">
        <v>152</v>
      </c>
      <c r="U269" t="s">
        <v>803</v>
      </c>
      <c r="V269" t="s">
        <v>1630</v>
      </c>
      <c r="W269" t="s">
        <v>1631</v>
      </c>
      <c r="X269" s="33" t="str">
        <f t="shared" si="4"/>
        <v>3</v>
      </c>
      <c r="Y269" s="33" t="str">
        <f>IF(T269="","",IF(AND(T269&lt;&gt;'Tabelas auxiliares'!$B$239,T269&lt;&gt;'Tabelas auxiliares'!$B$240,T269&lt;&gt;'Tabelas auxiliares'!$C$239,T269&lt;&gt;'Tabelas auxiliares'!$C$240,T269&lt;&gt;'Tabelas auxiliares'!$D$239),"FOLHA DE PESSOAL",IF(X269='Tabelas auxiliares'!$A$240,"CUSTEIO",IF(X269='Tabelas auxiliares'!$A$239,"INVESTIMENTO","ERRO - VERIFICAR"))))</f>
        <v>CUSTEIO</v>
      </c>
      <c r="Z269" s="46">
        <f t="shared" si="5"/>
        <v>9741.6</v>
      </c>
      <c r="AA269" s="26">
        <v>8670.42</v>
      </c>
      <c r="AB269" s="26">
        <v>90.04</v>
      </c>
      <c r="AC269" s="26">
        <v>981.14</v>
      </c>
      <c r="AD269" s="54"/>
      <c r="AE269" s="54"/>
      <c r="AF269" s="54"/>
      <c r="AG269" s="54"/>
      <c r="AH269" s="54"/>
      <c r="AI269" s="54"/>
      <c r="AJ269" s="54"/>
      <c r="AK269" s="54"/>
      <c r="AL269" s="54"/>
      <c r="AM269" s="54"/>
      <c r="AN269" s="54"/>
      <c r="AO269" s="54"/>
    </row>
    <row r="270" spans="1:41" x14ac:dyDescent="0.25">
      <c r="A270" t="s">
        <v>459</v>
      </c>
      <c r="B270" t="s">
        <v>294</v>
      </c>
      <c r="C270" t="s">
        <v>460</v>
      </c>
      <c r="D270" t="s">
        <v>70</v>
      </c>
      <c r="E270" t="s">
        <v>105</v>
      </c>
      <c r="F270" s="33" t="str">
        <f>IFERROR(VLOOKUP(D270,'Tabelas auxiliares'!$A$3:$B$61,2,FALSE),"")</f>
        <v>NTI - NÚCLEO DE TECNOLOGIA DA INFORMAÇÃO</v>
      </c>
      <c r="G270" s="33" t="str">
        <f>IFERROR(VLOOKUP($B270,'Tabelas auxiliares'!$A$65:$C$102,2,FALSE),"")</f>
        <v>TECNOLOGIA DA INFORMAÇÃO E COMUNICAÇÃO</v>
      </c>
      <c r="H270" s="33" t="str">
        <f>IFERROR(VLOOKUP($B270,'Tabelas auxiliares'!$A$65:$C$102,3,FALSE),"")</f>
        <v>TELEFONIA / TI</v>
      </c>
      <c r="I270" t="s">
        <v>874</v>
      </c>
      <c r="J270" t="s">
        <v>1632</v>
      </c>
      <c r="K270" t="s">
        <v>1633</v>
      </c>
      <c r="L270" t="s">
        <v>1634</v>
      </c>
      <c r="M270" t="s">
        <v>1635</v>
      </c>
      <c r="N270" t="s">
        <v>154</v>
      </c>
      <c r="O270" t="s">
        <v>155</v>
      </c>
      <c r="P270" t="s">
        <v>188</v>
      </c>
      <c r="Q270" t="s">
        <v>156</v>
      </c>
      <c r="R270" t="s">
        <v>153</v>
      </c>
      <c r="S270" t="s">
        <v>107</v>
      </c>
      <c r="T270" t="s">
        <v>152</v>
      </c>
      <c r="U270" t="s">
        <v>803</v>
      </c>
      <c r="V270" t="s">
        <v>1636</v>
      </c>
      <c r="W270" t="s">
        <v>1637</v>
      </c>
      <c r="X270" s="33" t="str">
        <f t="shared" si="4"/>
        <v>3</v>
      </c>
      <c r="Y270" s="33" t="str">
        <f>IF(T270="","",IF(AND(T270&lt;&gt;'Tabelas auxiliares'!$B$239,T270&lt;&gt;'Tabelas auxiliares'!$B$240,T270&lt;&gt;'Tabelas auxiliares'!$C$239,T270&lt;&gt;'Tabelas auxiliares'!$C$240,T270&lt;&gt;'Tabelas auxiliares'!$D$239),"FOLHA DE PESSOAL",IF(X270='Tabelas auxiliares'!$A$240,"CUSTEIO",IF(X270='Tabelas auxiliares'!$A$239,"INVESTIMENTO","ERRO - VERIFICAR"))))</f>
        <v>CUSTEIO</v>
      </c>
      <c r="Z270" s="46">
        <f t="shared" si="5"/>
        <v>24672.800000000003</v>
      </c>
      <c r="AA270" s="26">
        <v>21990.65</v>
      </c>
      <c r="AB270" s="26">
        <v>218.47</v>
      </c>
      <c r="AC270" s="26">
        <v>2463.6799999999998</v>
      </c>
      <c r="AD270" s="54"/>
      <c r="AE270" s="54"/>
      <c r="AF270" s="54"/>
      <c r="AG270" s="54"/>
      <c r="AH270" s="54"/>
      <c r="AI270" s="54"/>
      <c r="AJ270" s="54"/>
      <c r="AK270" s="54"/>
      <c r="AL270" s="54"/>
      <c r="AM270" s="54"/>
      <c r="AN270" s="54"/>
      <c r="AO270" s="54"/>
    </row>
    <row r="271" spans="1:41" x14ac:dyDescent="0.25">
      <c r="A271" t="s">
        <v>459</v>
      </c>
      <c r="B271" t="s">
        <v>294</v>
      </c>
      <c r="C271" t="s">
        <v>460</v>
      </c>
      <c r="D271" t="s">
        <v>70</v>
      </c>
      <c r="E271" t="s">
        <v>105</v>
      </c>
      <c r="F271" s="33" t="str">
        <f>IFERROR(VLOOKUP(D271,'Tabelas auxiliares'!$A$3:$B$61,2,FALSE),"")</f>
        <v>NTI - NÚCLEO DE TECNOLOGIA DA INFORMAÇÃO</v>
      </c>
      <c r="G271" s="33" t="str">
        <f>IFERROR(VLOOKUP($B271,'Tabelas auxiliares'!$A$65:$C$102,2,FALSE),"")</f>
        <v>TECNOLOGIA DA INFORMAÇÃO E COMUNICAÇÃO</v>
      </c>
      <c r="H271" s="33" t="str">
        <f>IFERROR(VLOOKUP($B271,'Tabelas auxiliares'!$A$65:$C$102,3,FALSE),"")</f>
        <v>TELEFONIA / TI</v>
      </c>
      <c r="I271" t="s">
        <v>1493</v>
      </c>
      <c r="J271" t="s">
        <v>1638</v>
      </c>
      <c r="K271" t="s">
        <v>1639</v>
      </c>
      <c r="L271" t="s">
        <v>1640</v>
      </c>
      <c r="M271" t="s">
        <v>1641</v>
      </c>
      <c r="N271" t="s">
        <v>154</v>
      </c>
      <c r="O271" t="s">
        <v>155</v>
      </c>
      <c r="P271" t="s">
        <v>188</v>
      </c>
      <c r="Q271" t="s">
        <v>156</v>
      </c>
      <c r="R271" t="s">
        <v>153</v>
      </c>
      <c r="S271" t="s">
        <v>107</v>
      </c>
      <c r="T271" t="s">
        <v>152</v>
      </c>
      <c r="U271" t="s">
        <v>803</v>
      </c>
      <c r="V271" t="s">
        <v>1636</v>
      </c>
      <c r="W271" t="s">
        <v>1637</v>
      </c>
      <c r="X271" s="33" t="str">
        <f t="shared" si="4"/>
        <v>3</v>
      </c>
      <c r="Y271" s="33" t="str">
        <f>IF(T271="","",IF(AND(T271&lt;&gt;'Tabelas auxiliares'!$B$239,T271&lt;&gt;'Tabelas auxiliares'!$B$240,T271&lt;&gt;'Tabelas auxiliares'!$C$239,T271&lt;&gt;'Tabelas auxiliares'!$C$240,T271&lt;&gt;'Tabelas auxiliares'!$D$239),"FOLHA DE PESSOAL",IF(X271='Tabelas auxiliares'!$A$240,"CUSTEIO",IF(X271='Tabelas auxiliares'!$A$239,"INVESTIMENTO","ERRO - VERIFICAR"))))</f>
        <v>CUSTEIO</v>
      </c>
      <c r="Z271" s="46">
        <f t="shared" si="5"/>
        <v>3106.76</v>
      </c>
      <c r="AB271" s="26">
        <v>1929.82</v>
      </c>
      <c r="AC271" s="26">
        <v>1176.94</v>
      </c>
      <c r="AD271" s="54"/>
      <c r="AE271" s="54"/>
      <c r="AF271" s="54"/>
      <c r="AG271" s="54"/>
      <c r="AH271" s="54"/>
      <c r="AI271" s="54"/>
      <c r="AJ271" s="54"/>
      <c r="AK271" s="54"/>
      <c r="AL271" s="54"/>
      <c r="AM271" s="54"/>
      <c r="AN271" s="54"/>
      <c r="AO271" s="54"/>
    </row>
    <row r="272" spans="1:41" x14ac:dyDescent="0.25">
      <c r="A272" t="s">
        <v>459</v>
      </c>
      <c r="B272" t="s">
        <v>294</v>
      </c>
      <c r="C272" t="s">
        <v>460</v>
      </c>
      <c r="D272" t="s">
        <v>70</v>
      </c>
      <c r="E272" t="s">
        <v>105</v>
      </c>
      <c r="F272" s="33" t="str">
        <f>IFERROR(VLOOKUP(D272,'Tabelas auxiliares'!$A$3:$B$61,2,FALSE),"")</f>
        <v>NTI - NÚCLEO DE TECNOLOGIA DA INFORMAÇÃO</v>
      </c>
      <c r="G272" s="33" t="str">
        <f>IFERROR(VLOOKUP($B272,'Tabelas auxiliares'!$A$65:$C$102,2,FALSE),"")</f>
        <v>TECNOLOGIA DA INFORMAÇÃO E COMUNICAÇÃO</v>
      </c>
      <c r="H272" s="33" t="str">
        <f>IFERROR(VLOOKUP($B272,'Tabelas auxiliares'!$A$65:$C$102,3,FALSE),"")</f>
        <v>TELEFONIA / TI</v>
      </c>
      <c r="I272" t="s">
        <v>822</v>
      </c>
      <c r="J272" t="s">
        <v>1642</v>
      </c>
      <c r="K272" t="s">
        <v>1643</v>
      </c>
      <c r="L272" t="s">
        <v>1644</v>
      </c>
      <c r="M272" t="s">
        <v>1645</v>
      </c>
      <c r="N272" t="s">
        <v>154</v>
      </c>
      <c r="O272" t="s">
        <v>155</v>
      </c>
      <c r="P272" t="s">
        <v>188</v>
      </c>
      <c r="Q272" t="s">
        <v>156</v>
      </c>
      <c r="R272" t="s">
        <v>153</v>
      </c>
      <c r="S272" t="s">
        <v>107</v>
      </c>
      <c r="T272" t="s">
        <v>152</v>
      </c>
      <c r="U272" t="s">
        <v>803</v>
      </c>
      <c r="V272" t="s">
        <v>1646</v>
      </c>
      <c r="W272" t="s">
        <v>1647</v>
      </c>
      <c r="X272" s="33" t="str">
        <f t="shared" si="4"/>
        <v>3</v>
      </c>
      <c r="Y272" s="33" t="str">
        <f>IF(T272="","",IF(AND(T272&lt;&gt;'Tabelas auxiliares'!$B$239,T272&lt;&gt;'Tabelas auxiliares'!$B$240,T272&lt;&gt;'Tabelas auxiliares'!$C$239,T272&lt;&gt;'Tabelas auxiliares'!$C$240,T272&lt;&gt;'Tabelas auxiliares'!$D$239),"FOLHA DE PESSOAL",IF(X272='Tabelas auxiliares'!$A$240,"CUSTEIO",IF(X272='Tabelas auxiliares'!$A$239,"INVESTIMENTO","ERRO - VERIFICAR"))))</f>
        <v>CUSTEIO</v>
      </c>
      <c r="Z272" s="46">
        <f t="shared" si="5"/>
        <v>50184.59</v>
      </c>
      <c r="AA272" s="26">
        <v>50184.59</v>
      </c>
      <c r="AD272" s="54"/>
      <c r="AE272" s="54"/>
      <c r="AF272" s="54"/>
      <c r="AG272" s="54"/>
      <c r="AH272" s="54"/>
      <c r="AI272" s="54"/>
      <c r="AJ272" s="54"/>
      <c r="AK272" s="54"/>
      <c r="AL272" s="54"/>
      <c r="AM272" s="54"/>
      <c r="AN272" s="54"/>
      <c r="AO272" s="54"/>
    </row>
    <row r="273" spans="1:41" x14ac:dyDescent="0.25">
      <c r="A273" t="s">
        <v>459</v>
      </c>
      <c r="B273" t="s">
        <v>294</v>
      </c>
      <c r="C273" t="s">
        <v>460</v>
      </c>
      <c r="D273" t="s">
        <v>70</v>
      </c>
      <c r="E273" t="s">
        <v>105</v>
      </c>
      <c r="F273" s="33" t="str">
        <f>IFERROR(VLOOKUP(D273,'Tabelas auxiliares'!$A$3:$B$61,2,FALSE),"")</f>
        <v>NTI - NÚCLEO DE TECNOLOGIA DA INFORMAÇÃO</v>
      </c>
      <c r="G273" s="33" t="str">
        <f>IFERROR(VLOOKUP($B273,'Tabelas auxiliares'!$A$65:$C$102,2,FALSE),"")</f>
        <v>TECNOLOGIA DA INFORMAÇÃO E COMUNICAÇÃO</v>
      </c>
      <c r="H273" s="33" t="str">
        <f>IFERROR(VLOOKUP($B273,'Tabelas auxiliares'!$A$65:$C$102,3,FALSE),"")</f>
        <v>TELEFONIA / TI</v>
      </c>
      <c r="I273" t="s">
        <v>848</v>
      </c>
      <c r="J273" t="s">
        <v>1648</v>
      </c>
      <c r="K273" t="s">
        <v>1649</v>
      </c>
      <c r="L273" t="s">
        <v>1650</v>
      </c>
      <c r="M273" t="s">
        <v>1651</v>
      </c>
      <c r="N273" t="s">
        <v>154</v>
      </c>
      <c r="O273" t="s">
        <v>155</v>
      </c>
      <c r="P273" t="s">
        <v>188</v>
      </c>
      <c r="Q273" t="s">
        <v>156</v>
      </c>
      <c r="R273" t="s">
        <v>153</v>
      </c>
      <c r="S273" t="s">
        <v>107</v>
      </c>
      <c r="T273" t="s">
        <v>152</v>
      </c>
      <c r="U273" t="s">
        <v>803</v>
      </c>
      <c r="V273" t="s">
        <v>1630</v>
      </c>
      <c r="W273" t="s">
        <v>1631</v>
      </c>
      <c r="X273" s="33" t="str">
        <f t="shared" si="4"/>
        <v>3</v>
      </c>
      <c r="Y273" s="33" t="str">
        <f>IF(T273="","",IF(AND(T273&lt;&gt;'Tabelas auxiliares'!$B$239,T273&lt;&gt;'Tabelas auxiliares'!$B$240,T273&lt;&gt;'Tabelas auxiliares'!$C$239,T273&lt;&gt;'Tabelas auxiliares'!$C$240,T273&lt;&gt;'Tabelas auxiliares'!$D$239),"FOLHA DE PESSOAL",IF(X273='Tabelas auxiliares'!$A$240,"CUSTEIO",IF(X273='Tabelas auxiliares'!$A$239,"INVESTIMENTO","ERRO - VERIFICAR"))))</f>
        <v>CUSTEIO</v>
      </c>
      <c r="Z273" s="46">
        <f t="shared" si="5"/>
        <v>6143.62</v>
      </c>
      <c r="AA273" s="26">
        <v>6143.62</v>
      </c>
      <c r="AD273" s="54"/>
      <c r="AE273" s="54"/>
      <c r="AF273" s="54"/>
      <c r="AG273" s="54"/>
      <c r="AH273" s="54"/>
      <c r="AI273" s="54"/>
      <c r="AJ273" s="54"/>
      <c r="AK273" s="54"/>
      <c r="AL273" s="54"/>
      <c r="AM273" s="54"/>
      <c r="AN273" s="54"/>
      <c r="AO273" s="54"/>
    </row>
    <row r="274" spans="1:41" x14ac:dyDescent="0.25">
      <c r="A274" t="s">
        <v>459</v>
      </c>
      <c r="B274" t="s">
        <v>294</v>
      </c>
      <c r="C274" t="s">
        <v>460</v>
      </c>
      <c r="D274" t="s">
        <v>70</v>
      </c>
      <c r="E274" t="s">
        <v>105</v>
      </c>
      <c r="F274" s="33" t="str">
        <f>IFERROR(VLOOKUP(D274,'Tabelas auxiliares'!$A$3:$B$61,2,FALSE),"")</f>
        <v>NTI - NÚCLEO DE TECNOLOGIA DA INFORMAÇÃO</v>
      </c>
      <c r="G274" s="33" t="str">
        <f>IFERROR(VLOOKUP($B274,'Tabelas auxiliares'!$A$65:$C$102,2,FALSE),"")</f>
        <v>TECNOLOGIA DA INFORMAÇÃO E COMUNICAÇÃO</v>
      </c>
      <c r="H274" s="33" t="str">
        <f>IFERROR(VLOOKUP($B274,'Tabelas auxiliares'!$A$65:$C$102,3,FALSE),"")</f>
        <v>TELEFONIA / TI</v>
      </c>
      <c r="I274" t="s">
        <v>848</v>
      </c>
      <c r="J274" t="s">
        <v>1648</v>
      </c>
      <c r="K274" t="s">
        <v>1652</v>
      </c>
      <c r="L274" t="s">
        <v>1650</v>
      </c>
      <c r="M274" t="s">
        <v>1651</v>
      </c>
      <c r="N274" t="s">
        <v>154</v>
      </c>
      <c r="O274" t="s">
        <v>155</v>
      </c>
      <c r="P274" t="s">
        <v>188</v>
      </c>
      <c r="Q274" t="s">
        <v>156</v>
      </c>
      <c r="R274" t="s">
        <v>153</v>
      </c>
      <c r="S274" t="s">
        <v>107</v>
      </c>
      <c r="T274" t="s">
        <v>152</v>
      </c>
      <c r="U274" t="s">
        <v>803</v>
      </c>
      <c r="V274" t="s">
        <v>1653</v>
      </c>
      <c r="W274" t="s">
        <v>1654</v>
      </c>
      <c r="X274" s="33" t="str">
        <f t="shared" si="4"/>
        <v>3</v>
      </c>
      <c r="Y274" s="33" t="str">
        <f>IF(T274="","",IF(AND(T274&lt;&gt;'Tabelas auxiliares'!$B$239,T274&lt;&gt;'Tabelas auxiliares'!$B$240,T274&lt;&gt;'Tabelas auxiliares'!$C$239,T274&lt;&gt;'Tabelas auxiliares'!$C$240,T274&lt;&gt;'Tabelas auxiliares'!$D$239),"FOLHA DE PESSOAL",IF(X274='Tabelas auxiliares'!$A$240,"CUSTEIO",IF(X274='Tabelas auxiliares'!$A$239,"INVESTIMENTO","ERRO - VERIFICAR"))))</f>
        <v>CUSTEIO</v>
      </c>
      <c r="Z274" s="46">
        <f t="shared" si="5"/>
        <v>66</v>
      </c>
      <c r="AA274" s="26">
        <v>66</v>
      </c>
      <c r="AD274" s="54"/>
      <c r="AE274" s="54"/>
      <c r="AF274" s="54"/>
      <c r="AG274" s="54"/>
      <c r="AH274" s="54"/>
      <c r="AI274" s="54"/>
      <c r="AJ274" s="54"/>
      <c r="AK274" s="54"/>
      <c r="AL274" s="54"/>
      <c r="AM274" s="54"/>
      <c r="AN274" s="54"/>
      <c r="AO274" s="54"/>
    </row>
    <row r="275" spans="1:41" x14ac:dyDescent="0.25">
      <c r="A275" t="s">
        <v>459</v>
      </c>
      <c r="B275" t="s">
        <v>294</v>
      </c>
      <c r="C275" t="s">
        <v>460</v>
      </c>
      <c r="D275" t="s">
        <v>196</v>
      </c>
      <c r="E275" t="s">
        <v>105</v>
      </c>
      <c r="F275" s="33" t="str">
        <f>IFERROR(VLOOKUP(D275,'Tabelas auxiliares'!$A$3:$B$61,2,FALSE),"")</f>
        <v>SPO - OBRAS SANTO ANDRÉ</v>
      </c>
      <c r="G275" s="33" t="str">
        <f>IFERROR(VLOOKUP($B275,'Tabelas auxiliares'!$A$65:$C$102,2,FALSE),"")</f>
        <v>TECNOLOGIA DA INFORMAÇÃO E COMUNICAÇÃO</v>
      </c>
      <c r="H275" s="33" t="str">
        <f>IFERROR(VLOOKUP($B275,'Tabelas auxiliares'!$A$65:$C$102,3,FALSE),"")</f>
        <v>TELEFONIA / TI</v>
      </c>
      <c r="I275" t="s">
        <v>887</v>
      </c>
      <c r="J275" t="s">
        <v>1655</v>
      </c>
      <c r="K275" t="s">
        <v>1656</v>
      </c>
      <c r="L275" t="s">
        <v>1657</v>
      </c>
      <c r="M275" t="s">
        <v>1658</v>
      </c>
      <c r="N275" t="s">
        <v>154</v>
      </c>
      <c r="O275" t="s">
        <v>155</v>
      </c>
      <c r="P275" t="s">
        <v>188</v>
      </c>
      <c r="Q275" t="s">
        <v>156</v>
      </c>
      <c r="R275" t="s">
        <v>153</v>
      </c>
      <c r="S275" t="s">
        <v>107</v>
      </c>
      <c r="T275" t="s">
        <v>152</v>
      </c>
      <c r="U275" t="s">
        <v>803</v>
      </c>
      <c r="V275" t="s">
        <v>1624</v>
      </c>
      <c r="W275" t="s">
        <v>1625</v>
      </c>
      <c r="X275" s="33" t="str">
        <f t="shared" si="4"/>
        <v>3</v>
      </c>
      <c r="Y275" s="33" t="str">
        <f>IF(T275="","",IF(AND(T275&lt;&gt;'Tabelas auxiliares'!$B$239,T275&lt;&gt;'Tabelas auxiliares'!$B$240,T275&lt;&gt;'Tabelas auxiliares'!$C$239,T275&lt;&gt;'Tabelas auxiliares'!$C$240,T275&lt;&gt;'Tabelas auxiliares'!$D$239),"FOLHA DE PESSOAL",IF(X275='Tabelas auxiliares'!$A$240,"CUSTEIO",IF(X275='Tabelas auxiliares'!$A$239,"INVESTIMENTO","ERRO - VERIFICAR"))))</f>
        <v>CUSTEIO</v>
      </c>
      <c r="Z275" s="46">
        <f t="shared" si="5"/>
        <v>6650</v>
      </c>
      <c r="AB275" s="26">
        <v>628.41999999999996</v>
      </c>
      <c r="AC275" s="26">
        <v>6021.58</v>
      </c>
      <c r="AD275" s="54"/>
      <c r="AE275" s="54"/>
      <c r="AF275" s="54"/>
      <c r="AG275" s="54"/>
      <c r="AH275" s="54"/>
      <c r="AI275" s="54"/>
      <c r="AJ275" s="54"/>
      <c r="AK275" s="54"/>
      <c r="AL275" s="54"/>
      <c r="AM275" s="54"/>
      <c r="AN275" s="54"/>
      <c r="AO275" s="54"/>
    </row>
    <row r="276" spans="1:41" x14ac:dyDescent="0.25">
      <c r="A276" t="s">
        <v>459</v>
      </c>
      <c r="B276" t="s">
        <v>294</v>
      </c>
      <c r="C276" t="s">
        <v>913</v>
      </c>
      <c r="D276" t="s">
        <v>34</v>
      </c>
      <c r="E276" t="s">
        <v>105</v>
      </c>
      <c r="F276" s="33" t="str">
        <f>IFERROR(VLOOKUP(D276,'Tabelas auxiliares'!$A$3:$B$61,2,FALSE),"")</f>
        <v>CECS - CENTRO DE ENG., MODELAGEM E CIÊNCIAS SOCIAIS APLICADAS</v>
      </c>
      <c r="G276" s="33" t="str">
        <f>IFERROR(VLOOKUP($B276,'Tabelas auxiliares'!$A$65:$C$102,2,FALSE),"")</f>
        <v>TECNOLOGIA DA INFORMAÇÃO E COMUNICAÇÃO</v>
      </c>
      <c r="H276" s="33" t="str">
        <f>IFERROR(VLOOKUP($B276,'Tabelas auxiliares'!$A$65:$C$102,3,FALSE),"")</f>
        <v>TELEFONIA / TI</v>
      </c>
      <c r="I276" t="s">
        <v>808</v>
      </c>
      <c r="J276" t="s">
        <v>1659</v>
      </c>
      <c r="K276" t="s">
        <v>1660</v>
      </c>
      <c r="L276" t="s">
        <v>1661</v>
      </c>
      <c r="M276" t="s">
        <v>1662</v>
      </c>
      <c r="N276" t="s">
        <v>154</v>
      </c>
      <c r="O276" t="s">
        <v>155</v>
      </c>
      <c r="P276" t="s">
        <v>188</v>
      </c>
      <c r="Q276" t="s">
        <v>156</v>
      </c>
      <c r="R276" t="s">
        <v>153</v>
      </c>
      <c r="S276" t="s">
        <v>107</v>
      </c>
      <c r="T276" t="s">
        <v>152</v>
      </c>
      <c r="U276" t="s">
        <v>803</v>
      </c>
      <c r="V276" t="s">
        <v>1624</v>
      </c>
      <c r="W276" t="s">
        <v>1625</v>
      </c>
      <c r="X276" s="33" t="str">
        <f t="shared" si="4"/>
        <v>3</v>
      </c>
      <c r="Y276" s="33" t="str">
        <f>IF(T276="","",IF(AND(T276&lt;&gt;'Tabelas auxiliares'!$B$239,T276&lt;&gt;'Tabelas auxiliares'!$B$240,T276&lt;&gt;'Tabelas auxiliares'!$C$239,T276&lt;&gt;'Tabelas auxiliares'!$C$240,T276&lt;&gt;'Tabelas auxiliares'!$D$239),"FOLHA DE PESSOAL",IF(X276='Tabelas auxiliares'!$A$240,"CUSTEIO",IF(X276='Tabelas auxiliares'!$A$239,"INVESTIMENTO","ERRO - VERIFICAR"))))</f>
        <v>CUSTEIO</v>
      </c>
      <c r="Z276" s="46">
        <f t="shared" si="5"/>
        <v>42251.25</v>
      </c>
      <c r="AA276" s="26">
        <v>42251.25</v>
      </c>
      <c r="AD276" s="54"/>
      <c r="AE276" s="54"/>
      <c r="AF276" s="54"/>
      <c r="AG276" s="54"/>
      <c r="AH276" s="54"/>
      <c r="AI276" s="54"/>
      <c r="AJ276" s="54"/>
      <c r="AK276" s="54"/>
      <c r="AL276" s="54"/>
      <c r="AM276" s="54"/>
      <c r="AN276" s="54"/>
      <c r="AO276" s="54"/>
    </row>
    <row r="277" spans="1:41" x14ac:dyDescent="0.25">
      <c r="A277" t="s">
        <v>459</v>
      </c>
      <c r="B277" t="s">
        <v>296</v>
      </c>
      <c r="C277" t="s">
        <v>460</v>
      </c>
      <c r="D277" t="s">
        <v>54</v>
      </c>
      <c r="E277" t="s">
        <v>105</v>
      </c>
      <c r="F277" s="33" t="str">
        <f>IFERROR(VLOOKUP(D277,'Tabelas auxiliares'!$A$3:$B$61,2,FALSE),"")</f>
        <v>PROAD - PRÓ-REITORIA DE ADMINISTRAÇÃO</v>
      </c>
      <c r="G277" s="33" t="str">
        <f>IFERROR(VLOOKUP($B277,'Tabelas auxiliares'!$A$65:$C$102,2,FALSE),"")</f>
        <v/>
      </c>
      <c r="H277" s="33" t="str">
        <f>IFERROR(VLOOKUP($B277,'Tabelas auxiliares'!$A$65:$C$102,3,FALSE),"")</f>
        <v/>
      </c>
      <c r="I277" t="s">
        <v>1361</v>
      </c>
      <c r="J277" t="s">
        <v>1576</v>
      </c>
      <c r="K277" t="s">
        <v>1663</v>
      </c>
      <c r="L277" t="s">
        <v>1664</v>
      </c>
      <c r="M277" t="s">
        <v>1469</v>
      </c>
      <c r="N277" t="s">
        <v>154</v>
      </c>
      <c r="O277" t="s">
        <v>155</v>
      </c>
      <c r="P277" t="s">
        <v>188</v>
      </c>
      <c r="Q277" t="s">
        <v>156</v>
      </c>
      <c r="R277" t="s">
        <v>153</v>
      </c>
      <c r="S277" t="s">
        <v>107</v>
      </c>
      <c r="T277" t="s">
        <v>152</v>
      </c>
      <c r="U277" t="s">
        <v>803</v>
      </c>
      <c r="V277" t="s">
        <v>1665</v>
      </c>
      <c r="W277" t="s">
        <v>438</v>
      </c>
      <c r="X277" s="33" t="str">
        <f t="shared" si="4"/>
        <v>3</v>
      </c>
      <c r="Y277" s="33" t="str">
        <f>IF(T277="","",IF(AND(T277&lt;&gt;'Tabelas auxiliares'!$B$239,T277&lt;&gt;'Tabelas auxiliares'!$B$240,T277&lt;&gt;'Tabelas auxiliares'!$C$239,T277&lt;&gt;'Tabelas auxiliares'!$C$240,T277&lt;&gt;'Tabelas auxiliares'!$D$239),"FOLHA DE PESSOAL",IF(X277='Tabelas auxiliares'!$A$240,"CUSTEIO",IF(X277='Tabelas auxiliares'!$A$239,"INVESTIMENTO","ERRO - VERIFICAR"))))</f>
        <v>CUSTEIO</v>
      </c>
      <c r="Z277" s="46">
        <f t="shared" si="5"/>
        <v>9.65</v>
      </c>
      <c r="AA277" s="26">
        <v>9.65</v>
      </c>
      <c r="AD277" s="54"/>
      <c r="AE277" s="54"/>
      <c r="AF277" s="54"/>
      <c r="AG277" s="54"/>
      <c r="AH277" s="54"/>
      <c r="AI277" s="54"/>
      <c r="AJ277" s="54"/>
      <c r="AK277" s="54"/>
      <c r="AL277" s="54"/>
      <c r="AM277" s="54"/>
      <c r="AN277" s="54"/>
      <c r="AO277" s="54"/>
    </row>
    <row r="278" spans="1:41" x14ac:dyDescent="0.25">
      <c r="A278" t="s">
        <v>459</v>
      </c>
      <c r="B278" t="s">
        <v>296</v>
      </c>
      <c r="C278" t="s">
        <v>460</v>
      </c>
      <c r="D278" t="s">
        <v>54</v>
      </c>
      <c r="E278" t="s">
        <v>105</v>
      </c>
      <c r="F278" s="33" t="str">
        <f>IFERROR(VLOOKUP(D278,'Tabelas auxiliares'!$A$3:$B$61,2,FALSE),"")</f>
        <v>PROAD - PRÓ-REITORIA DE ADMINISTRAÇÃO</v>
      </c>
      <c r="G278" s="33" t="str">
        <f>IFERROR(VLOOKUP($B278,'Tabelas auxiliares'!$A$65:$C$102,2,FALSE),"")</f>
        <v/>
      </c>
      <c r="H278" s="33" t="str">
        <f>IFERROR(VLOOKUP($B278,'Tabelas auxiliares'!$A$65:$C$102,3,FALSE),"")</f>
        <v/>
      </c>
      <c r="I278" t="s">
        <v>1361</v>
      </c>
      <c r="J278" t="s">
        <v>1580</v>
      </c>
      <c r="K278" t="s">
        <v>1666</v>
      </c>
      <c r="L278" t="s">
        <v>1667</v>
      </c>
      <c r="M278" t="s">
        <v>1469</v>
      </c>
      <c r="N278" t="s">
        <v>154</v>
      </c>
      <c r="O278" t="s">
        <v>155</v>
      </c>
      <c r="P278" t="s">
        <v>188</v>
      </c>
      <c r="Q278" t="s">
        <v>156</v>
      </c>
      <c r="R278" t="s">
        <v>153</v>
      </c>
      <c r="S278" t="s">
        <v>107</v>
      </c>
      <c r="T278" t="s">
        <v>152</v>
      </c>
      <c r="U278" t="s">
        <v>803</v>
      </c>
      <c r="V278" t="s">
        <v>1665</v>
      </c>
      <c r="W278" t="s">
        <v>438</v>
      </c>
      <c r="X278" s="33" t="str">
        <f t="shared" si="4"/>
        <v>3</v>
      </c>
      <c r="Y278" s="33" t="str">
        <f>IF(T278="","",IF(AND(T278&lt;&gt;'Tabelas auxiliares'!$B$239,T278&lt;&gt;'Tabelas auxiliares'!$B$240,T278&lt;&gt;'Tabelas auxiliares'!$C$239,T278&lt;&gt;'Tabelas auxiliares'!$C$240,T278&lt;&gt;'Tabelas auxiliares'!$D$239),"FOLHA DE PESSOAL",IF(X278='Tabelas auxiliares'!$A$240,"CUSTEIO",IF(X278='Tabelas auxiliares'!$A$239,"INVESTIMENTO","ERRO - VERIFICAR"))))</f>
        <v>CUSTEIO</v>
      </c>
      <c r="Z278" s="46">
        <f t="shared" si="5"/>
        <v>34.17</v>
      </c>
      <c r="AA278" s="26">
        <v>34.17</v>
      </c>
      <c r="AD278" s="54"/>
      <c r="AE278" s="54"/>
      <c r="AF278" s="54"/>
      <c r="AG278" s="54"/>
      <c r="AH278" s="54"/>
      <c r="AI278" s="54"/>
      <c r="AJ278" s="54"/>
      <c r="AK278" s="54"/>
      <c r="AL278" s="54"/>
      <c r="AM278" s="54"/>
      <c r="AN278" s="54"/>
      <c r="AO278" s="54"/>
    </row>
    <row r="279" spans="1:41" x14ac:dyDescent="0.25">
      <c r="A279" t="s">
        <v>459</v>
      </c>
      <c r="B279" t="s">
        <v>296</v>
      </c>
      <c r="C279" t="s">
        <v>460</v>
      </c>
      <c r="D279" t="s">
        <v>54</v>
      </c>
      <c r="E279" t="s">
        <v>105</v>
      </c>
      <c r="F279" s="33" t="str">
        <f>IFERROR(VLOOKUP(D279,'Tabelas auxiliares'!$A$3:$B$61,2,FALSE),"")</f>
        <v>PROAD - PRÓ-REITORIA DE ADMINISTRAÇÃO</v>
      </c>
      <c r="G279" s="33" t="str">
        <f>IFERROR(VLOOKUP($B279,'Tabelas auxiliares'!$A$65:$C$102,2,FALSE),"")</f>
        <v/>
      </c>
      <c r="H279" s="33" t="str">
        <f>IFERROR(VLOOKUP($B279,'Tabelas auxiliares'!$A$65:$C$102,3,FALSE),"")</f>
        <v/>
      </c>
      <c r="I279" t="s">
        <v>1361</v>
      </c>
      <c r="J279" t="s">
        <v>1601</v>
      </c>
      <c r="K279" t="s">
        <v>1668</v>
      </c>
      <c r="L279" t="s">
        <v>1669</v>
      </c>
      <c r="M279" t="s">
        <v>1469</v>
      </c>
      <c r="N279" t="s">
        <v>154</v>
      </c>
      <c r="O279" t="s">
        <v>155</v>
      </c>
      <c r="P279" t="s">
        <v>188</v>
      </c>
      <c r="Q279" t="s">
        <v>156</v>
      </c>
      <c r="R279" t="s">
        <v>153</v>
      </c>
      <c r="S279" t="s">
        <v>107</v>
      </c>
      <c r="T279" t="s">
        <v>152</v>
      </c>
      <c r="U279" t="s">
        <v>803</v>
      </c>
      <c r="V279" t="s">
        <v>1665</v>
      </c>
      <c r="W279" t="s">
        <v>438</v>
      </c>
      <c r="X279" s="33" t="str">
        <f t="shared" si="4"/>
        <v>3</v>
      </c>
      <c r="Y279" s="33" t="str">
        <f>IF(T279="","",IF(AND(T279&lt;&gt;'Tabelas auxiliares'!$B$239,T279&lt;&gt;'Tabelas auxiliares'!$B$240,T279&lt;&gt;'Tabelas auxiliares'!$C$239,T279&lt;&gt;'Tabelas auxiliares'!$C$240,T279&lt;&gt;'Tabelas auxiliares'!$D$239),"FOLHA DE PESSOAL",IF(X279='Tabelas auxiliares'!$A$240,"CUSTEIO",IF(X279='Tabelas auxiliares'!$A$239,"INVESTIMENTO","ERRO - VERIFICAR"))))</f>
        <v>CUSTEIO</v>
      </c>
      <c r="Z279" s="46">
        <f t="shared" si="5"/>
        <v>103.94</v>
      </c>
      <c r="AA279" s="26">
        <v>103.94</v>
      </c>
      <c r="AD279" s="54"/>
      <c r="AE279" s="54"/>
      <c r="AF279" s="54"/>
      <c r="AG279" s="54"/>
      <c r="AH279" s="54"/>
      <c r="AI279" s="54"/>
      <c r="AJ279" s="54"/>
      <c r="AK279" s="54"/>
      <c r="AL279" s="54"/>
      <c r="AM279" s="54"/>
      <c r="AN279" s="54"/>
      <c r="AO279" s="54"/>
    </row>
    <row r="280" spans="1:41" x14ac:dyDescent="0.25">
      <c r="A280" t="s">
        <v>459</v>
      </c>
      <c r="B280" t="s">
        <v>296</v>
      </c>
      <c r="C280" t="s">
        <v>460</v>
      </c>
      <c r="D280" t="s">
        <v>54</v>
      </c>
      <c r="E280" t="s">
        <v>105</v>
      </c>
      <c r="F280" s="33" t="str">
        <f>IFERROR(VLOOKUP(D280,'Tabelas auxiliares'!$A$3:$B$61,2,FALSE),"")</f>
        <v>PROAD - PRÓ-REITORIA DE ADMINISTRAÇÃO</v>
      </c>
      <c r="G280" s="33" t="str">
        <f>IFERROR(VLOOKUP($B280,'Tabelas auxiliares'!$A$65:$C$102,2,FALSE),"")</f>
        <v/>
      </c>
      <c r="H280" s="33" t="str">
        <f>IFERROR(VLOOKUP($B280,'Tabelas auxiliares'!$A$65:$C$102,3,FALSE),"")</f>
        <v/>
      </c>
      <c r="I280" t="s">
        <v>1361</v>
      </c>
      <c r="J280" t="s">
        <v>1614</v>
      </c>
      <c r="K280" t="s">
        <v>1670</v>
      </c>
      <c r="L280" t="s">
        <v>1671</v>
      </c>
      <c r="M280" t="s">
        <v>1469</v>
      </c>
      <c r="N280" t="s">
        <v>154</v>
      </c>
      <c r="O280" t="s">
        <v>155</v>
      </c>
      <c r="P280" t="s">
        <v>188</v>
      </c>
      <c r="Q280" t="s">
        <v>156</v>
      </c>
      <c r="R280" t="s">
        <v>153</v>
      </c>
      <c r="S280" t="s">
        <v>107</v>
      </c>
      <c r="T280" t="s">
        <v>152</v>
      </c>
      <c r="U280" t="s">
        <v>803</v>
      </c>
      <c r="V280" t="s">
        <v>1665</v>
      </c>
      <c r="W280" t="s">
        <v>438</v>
      </c>
      <c r="X280" s="33" t="str">
        <f t="shared" si="4"/>
        <v>3</v>
      </c>
      <c r="Y280" s="33" t="str">
        <f>IF(T280="","",IF(AND(T280&lt;&gt;'Tabelas auxiliares'!$B$239,T280&lt;&gt;'Tabelas auxiliares'!$B$240,T280&lt;&gt;'Tabelas auxiliares'!$C$239,T280&lt;&gt;'Tabelas auxiliares'!$C$240,T280&lt;&gt;'Tabelas auxiliares'!$D$239),"FOLHA DE PESSOAL",IF(X280='Tabelas auxiliares'!$A$240,"CUSTEIO",IF(X280='Tabelas auxiliares'!$A$239,"INVESTIMENTO","ERRO - VERIFICAR"))))</f>
        <v>CUSTEIO</v>
      </c>
      <c r="Z280" s="46">
        <f t="shared" si="5"/>
        <v>73.09</v>
      </c>
      <c r="AA280" s="26">
        <v>73.09</v>
      </c>
      <c r="AD280" s="54"/>
      <c r="AE280" s="54"/>
      <c r="AF280" s="54"/>
      <c r="AG280" s="54"/>
      <c r="AH280" s="54"/>
      <c r="AI280" s="54"/>
      <c r="AJ280" s="54"/>
      <c r="AK280" s="54"/>
      <c r="AL280" s="54"/>
      <c r="AM280" s="54"/>
      <c r="AN280" s="54"/>
      <c r="AO280" s="54"/>
    </row>
    <row r="281" spans="1:41" x14ac:dyDescent="0.25">
      <c r="A281" t="s">
        <v>459</v>
      </c>
      <c r="B281" t="s">
        <v>296</v>
      </c>
      <c r="C281" t="s">
        <v>460</v>
      </c>
      <c r="D281" t="s">
        <v>54</v>
      </c>
      <c r="E281" t="s">
        <v>105</v>
      </c>
      <c r="F281" s="33" t="str">
        <f>IFERROR(VLOOKUP(D281,'Tabelas auxiliares'!$A$3:$B$61,2,FALSE),"")</f>
        <v>PROAD - PRÓ-REITORIA DE ADMINISTRAÇÃO</v>
      </c>
      <c r="G281" s="33" t="str">
        <f>IFERROR(VLOOKUP($B281,'Tabelas auxiliares'!$A$65:$C$102,2,FALSE),"")</f>
        <v/>
      </c>
      <c r="H281" s="33" t="str">
        <f>IFERROR(VLOOKUP($B281,'Tabelas auxiliares'!$A$65:$C$102,3,FALSE),"")</f>
        <v/>
      </c>
      <c r="I281" t="s">
        <v>1361</v>
      </c>
      <c r="J281" t="s">
        <v>1607</v>
      </c>
      <c r="K281" t="s">
        <v>1672</v>
      </c>
      <c r="L281" t="s">
        <v>1673</v>
      </c>
      <c r="M281" t="s">
        <v>1469</v>
      </c>
      <c r="N281" t="s">
        <v>154</v>
      </c>
      <c r="O281" t="s">
        <v>155</v>
      </c>
      <c r="P281" t="s">
        <v>188</v>
      </c>
      <c r="Q281" t="s">
        <v>156</v>
      </c>
      <c r="R281" t="s">
        <v>153</v>
      </c>
      <c r="S281" t="s">
        <v>107</v>
      </c>
      <c r="T281" t="s">
        <v>152</v>
      </c>
      <c r="U281" t="s">
        <v>803</v>
      </c>
      <c r="V281" t="s">
        <v>1665</v>
      </c>
      <c r="W281" t="s">
        <v>438</v>
      </c>
      <c r="X281" s="33" t="str">
        <f t="shared" si="4"/>
        <v>3</v>
      </c>
      <c r="Y281" s="33" t="str">
        <f>IF(T281="","",IF(AND(T281&lt;&gt;'Tabelas auxiliares'!$B$239,T281&lt;&gt;'Tabelas auxiliares'!$B$240,T281&lt;&gt;'Tabelas auxiliares'!$C$239,T281&lt;&gt;'Tabelas auxiliares'!$C$240,T281&lt;&gt;'Tabelas auxiliares'!$D$239),"FOLHA DE PESSOAL",IF(X281='Tabelas auxiliares'!$A$240,"CUSTEIO",IF(X281='Tabelas auxiliares'!$A$239,"INVESTIMENTO","ERRO - VERIFICAR"))))</f>
        <v>CUSTEIO</v>
      </c>
      <c r="Z281" s="46">
        <f t="shared" si="5"/>
        <v>10.9</v>
      </c>
      <c r="AA281" s="26">
        <v>10.9</v>
      </c>
      <c r="AD281" s="54"/>
      <c r="AE281" s="54"/>
      <c r="AF281" s="54"/>
      <c r="AG281" s="54"/>
      <c r="AH281" s="54"/>
      <c r="AI281" s="54"/>
      <c r="AJ281" s="54"/>
      <c r="AK281" s="54"/>
      <c r="AL281" s="54"/>
      <c r="AM281" s="54"/>
      <c r="AN281" s="54"/>
      <c r="AO281" s="54"/>
    </row>
    <row r="282" spans="1:41" x14ac:dyDescent="0.25">
      <c r="A282" t="s">
        <v>459</v>
      </c>
      <c r="B282" t="s">
        <v>296</v>
      </c>
      <c r="C282" t="s">
        <v>460</v>
      </c>
      <c r="D282" t="s">
        <v>54</v>
      </c>
      <c r="E282" t="s">
        <v>105</v>
      </c>
      <c r="F282" s="33" t="str">
        <f>IFERROR(VLOOKUP(D282,'Tabelas auxiliares'!$A$3:$B$61,2,FALSE),"")</f>
        <v>PROAD - PRÓ-REITORIA DE ADMINISTRAÇÃO</v>
      </c>
      <c r="G282" s="33" t="str">
        <f>IFERROR(VLOOKUP($B282,'Tabelas auxiliares'!$A$65:$C$102,2,FALSE),"")</f>
        <v/>
      </c>
      <c r="H282" s="33" t="str">
        <f>IFERROR(VLOOKUP($B282,'Tabelas auxiliares'!$A$65:$C$102,3,FALSE),"")</f>
        <v/>
      </c>
      <c r="I282" t="s">
        <v>1361</v>
      </c>
      <c r="J282" t="s">
        <v>1610</v>
      </c>
      <c r="K282" t="s">
        <v>1674</v>
      </c>
      <c r="L282" t="s">
        <v>1675</v>
      </c>
      <c r="M282" t="s">
        <v>1469</v>
      </c>
      <c r="N282" t="s">
        <v>154</v>
      </c>
      <c r="O282" t="s">
        <v>155</v>
      </c>
      <c r="P282" t="s">
        <v>188</v>
      </c>
      <c r="Q282" t="s">
        <v>156</v>
      </c>
      <c r="R282" t="s">
        <v>153</v>
      </c>
      <c r="S282" t="s">
        <v>107</v>
      </c>
      <c r="T282" t="s">
        <v>152</v>
      </c>
      <c r="U282" t="s">
        <v>803</v>
      </c>
      <c r="V282" t="s">
        <v>1665</v>
      </c>
      <c r="W282" t="s">
        <v>438</v>
      </c>
      <c r="X282" s="33" t="str">
        <f t="shared" si="4"/>
        <v>3</v>
      </c>
      <c r="Y282" s="33" t="str">
        <f>IF(T282="","",IF(AND(T282&lt;&gt;'Tabelas auxiliares'!$B$239,T282&lt;&gt;'Tabelas auxiliares'!$B$240,T282&lt;&gt;'Tabelas auxiliares'!$C$239,T282&lt;&gt;'Tabelas auxiliares'!$C$240,T282&lt;&gt;'Tabelas auxiliares'!$D$239),"FOLHA DE PESSOAL",IF(X282='Tabelas auxiliares'!$A$240,"CUSTEIO",IF(X282='Tabelas auxiliares'!$A$239,"INVESTIMENTO","ERRO - VERIFICAR"))))</f>
        <v>CUSTEIO</v>
      </c>
      <c r="Z282" s="46">
        <f t="shared" si="5"/>
        <v>34.64</v>
      </c>
      <c r="AA282" s="26">
        <v>34.64</v>
      </c>
      <c r="AD282" s="54"/>
      <c r="AE282" s="54"/>
      <c r="AF282" s="54"/>
      <c r="AG282" s="54"/>
      <c r="AH282" s="54"/>
      <c r="AI282" s="54"/>
      <c r="AJ282" s="54"/>
      <c r="AK282" s="54"/>
      <c r="AL282" s="54"/>
      <c r="AM282" s="54"/>
      <c r="AN282" s="54"/>
      <c r="AO282" s="54"/>
    </row>
    <row r="283" spans="1:41" x14ac:dyDescent="0.25">
      <c r="A283" t="s">
        <v>459</v>
      </c>
      <c r="B283" t="s">
        <v>296</v>
      </c>
      <c r="C283" t="s">
        <v>460</v>
      </c>
      <c r="D283" t="s">
        <v>54</v>
      </c>
      <c r="E283" t="s">
        <v>105</v>
      </c>
      <c r="F283" s="33" t="str">
        <f>IFERROR(VLOOKUP(D283,'Tabelas auxiliares'!$A$3:$B$61,2,FALSE),"")</f>
        <v>PROAD - PRÓ-REITORIA DE ADMINISTRAÇÃO</v>
      </c>
      <c r="G283" s="33" t="str">
        <f>IFERROR(VLOOKUP($B283,'Tabelas auxiliares'!$A$65:$C$102,2,FALSE),"")</f>
        <v/>
      </c>
      <c r="H283" s="33" t="str">
        <f>IFERROR(VLOOKUP($B283,'Tabelas auxiliares'!$A$65:$C$102,3,FALSE),"")</f>
        <v/>
      </c>
      <c r="I283" t="s">
        <v>1361</v>
      </c>
      <c r="J283" t="s">
        <v>1472</v>
      </c>
      <c r="K283" t="s">
        <v>1676</v>
      </c>
      <c r="L283" t="s">
        <v>1474</v>
      </c>
      <c r="M283" t="s">
        <v>1469</v>
      </c>
      <c r="N283" t="s">
        <v>154</v>
      </c>
      <c r="O283" t="s">
        <v>155</v>
      </c>
      <c r="P283" t="s">
        <v>188</v>
      </c>
      <c r="Q283" t="s">
        <v>156</v>
      </c>
      <c r="R283" t="s">
        <v>153</v>
      </c>
      <c r="S283" t="s">
        <v>107</v>
      </c>
      <c r="T283" t="s">
        <v>152</v>
      </c>
      <c r="U283" t="s">
        <v>803</v>
      </c>
      <c r="V283" t="s">
        <v>1665</v>
      </c>
      <c r="W283" t="s">
        <v>438</v>
      </c>
      <c r="X283" s="33" t="str">
        <f t="shared" si="4"/>
        <v>3</v>
      </c>
      <c r="Y283" s="33" t="str">
        <f>IF(T283="","",IF(AND(T283&lt;&gt;'Tabelas auxiliares'!$B$239,T283&lt;&gt;'Tabelas auxiliares'!$B$240,T283&lt;&gt;'Tabelas auxiliares'!$C$239,T283&lt;&gt;'Tabelas auxiliares'!$C$240,T283&lt;&gt;'Tabelas auxiliares'!$D$239),"FOLHA DE PESSOAL",IF(X283='Tabelas auxiliares'!$A$240,"CUSTEIO",IF(X283='Tabelas auxiliares'!$A$239,"INVESTIMENTO","ERRO - VERIFICAR"))))</f>
        <v>CUSTEIO</v>
      </c>
      <c r="Z283" s="46">
        <f t="shared" si="5"/>
        <v>1.89</v>
      </c>
      <c r="AC283" s="26">
        <v>1.89</v>
      </c>
      <c r="AD283" s="54"/>
      <c r="AE283" s="54"/>
      <c r="AF283" s="54"/>
      <c r="AG283" s="54"/>
      <c r="AH283" s="54"/>
      <c r="AI283" s="54"/>
      <c r="AJ283" s="54"/>
      <c r="AK283" s="54"/>
      <c r="AL283" s="54"/>
      <c r="AM283" s="54"/>
      <c r="AN283" s="54"/>
      <c r="AO283" s="54"/>
    </row>
    <row r="284" spans="1:41" x14ac:dyDescent="0.25">
      <c r="A284" t="s">
        <v>459</v>
      </c>
      <c r="B284" t="s">
        <v>296</v>
      </c>
      <c r="C284" t="s">
        <v>460</v>
      </c>
      <c r="D284" t="s">
        <v>54</v>
      </c>
      <c r="E284" t="s">
        <v>105</v>
      </c>
      <c r="F284" s="33" t="str">
        <f>IFERROR(VLOOKUP(D284,'Tabelas auxiliares'!$A$3:$B$61,2,FALSE),"")</f>
        <v>PROAD - PRÓ-REITORIA DE ADMINISTRAÇÃO</v>
      </c>
      <c r="G284" s="33" t="str">
        <f>IFERROR(VLOOKUP($B284,'Tabelas auxiliares'!$A$65:$C$102,2,FALSE),"")</f>
        <v/>
      </c>
      <c r="H284" s="33" t="str">
        <f>IFERROR(VLOOKUP($B284,'Tabelas auxiliares'!$A$65:$C$102,3,FALSE),"")</f>
        <v/>
      </c>
      <c r="I284" t="s">
        <v>1361</v>
      </c>
      <c r="J284" t="s">
        <v>1478</v>
      </c>
      <c r="K284" t="s">
        <v>1677</v>
      </c>
      <c r="L284" t="s">
        <v>1678</v>
      </c>
      <c r="M284" t="s">
        <v>1469</v>
      </c>
      <c r="N284" t="s">
        <v>154</v>
      </c>
      <c r="O284" t="s">
        <v>155</v>
      </c>
      <c r="P284" t="s">
        <v>188</v>
      </c>
      <c r="Q284" t="s">
        <v>156</v>
      </c>
      <c r="R284" t="s">
        <v>153</v>
      </c>
      <c r="S284" t="s">
        <v>107</v>
      </c>
      <c r="T284" t="s">
        <v>152</v>
      </c>
      <c r="U284" t="s">
        <v>803</v>
      </c>
      <c r="V284" t="s">
        <v>1665</v>
      </c>
      <c r="W284" t="s">
        <v>438</v>
      </c>
      <c r="X284" s="33" t="str">
        <f t="shared" si="4"/>
        <v>3</v>
      </c>
      <c r="Y284" s="33" t="str">
        <f>IF(T284="","",IF(AND(T284&lt;&gt;'Tabelas auxiliares'!$B$239,T284&lt;&gt;'Tabelas auxiliares'!$B$240,T284&lt;&gt;'Tabelas auxiliares'!$C$239,T284&lt;&gt;'Tabelas auxiliares'!$C$240,T284&lt;&gt;'Tabelas auxiliares'!$D$239),"FOLHA DE PESSOAL",IF(X284='Tabelas auxiliares'!$A$240,"CUSTEIO",IF(X284='Tabelas auxiliares'!$A$239,"INVESTIMENTO","ERRO - VERIFICAR"))))</f>
        <v>CUSTEIO</v>
      </c>
      <c r="Z284" s="46">
        <f t="shared" si="5"/>
        <v>63.37</v>
      </c>
      <c r="AA284" s="26">
        <v>63.37</v>
      </c>
      <c r="AD284" s="54"/>
      <c r="AE284" s="54"/>
      <c r="AF284" s="54"/>
      <c r="AG284" s="54"/>
      <c r="AH284" s="54"/>
      <c r="AI284" s="54"/>
      <c r="AJ284" s="54"/>
      <c r="AK284" s="54"/>
      <c r="AL284" s="54"/>
      <c r="AM284" s="54"/>
      <c r="AN284" s="54"/>
      <c r="AO284" s="54"/>
    </row>
    <row r="285" spans="1:41" x14ac:dyDescent="0.25">
      <c r="A285" t="s">
        <v>459</v>
      </c>
      <c r="B285" t="s">
        <v>296</v>
      </c>
      <c r="C285" t="s">
        <v>460</v>
      </c>
      <c r="D285" t="s">
        <v>83</v>
      </c>
      <c r="E285" t="s">
        <v>105</v>
      </c>
      <c r="F285" s="33" t="str">
        <f>IFERROR(VLOOKUP(D285,'Tabelas auxiliares'!$A$3:$B$61,2,FALSE),"")</f>
        <v>SUGEPE-FOLHA - PASEP + AUX. MORADIA</v>
      </c>
      <c r="G285" s="33" t="str">
        <f>IFERROR(VLOOKUP($B285,'Tabelas auxiliares'!$A$65:$C$102,2,FALSE),"")</f>
        <v/>
      </c>
      <c r="H285" s="33" t="str">
        <f>IFERROR(VLOOKUP($B285,'Tabelas auxiliares'!$A$65:$C$102,3,FALSE),"")</f>
        <v/>
      </c>
      <c r="I285" t="s">
        <v>1307</v>
      </c>
      <c r="J285" t="s">
        <v>1302</v>
      </c>
      <c r="K285" t="s">
        <v>1679</v>
      </c>
      <c r="L285" t="s">
        <v>1304</v>
      </c>
      <c r="M285" t="s">
        <v>158</v>
      </c>
      <c r="N285" t="s">
        <v>154</v>
      </c>
      <c r="O285" t="s">
        <v>155</v>
      </c>
      <c r="P285" t="s">
        <v>188</v>
      </c>
      <c r="Q285" t="s">
        <v>156</v>
      </c>
      <c r="R285" t="s">
        <v>153</v>
      </c>
      <c r="S285" t="s">
        <v>107</v>
      </c>
      <c r="T285" t="s">
        <v>152</v>
      </c>
      <c r="U285" t="s">
        <v>803</v>
      </c>
      <c r="V285" t="s">
        <v>394</v>
      </c>
      <c r="W285" t="s">
        <v>438</v>
      </c>
      <c r="X285" s="33" t="str">
        <f t="shared" si="4"/>
        <v>3</v>
      </c>
      <c r="Y285" s="33" t="str">
        <f>IF(T285="","",IF(AND(T285&lt;&gt;'Tabelas auxiliares'!$B$239,T285&lt;&gt;'Tabelas auxiliares'!$B$240,T285&lt;&gt;'Tabelas auxiliares'!$C$239,T285&lt;&gt;'Tabelas auxiliares'!$C$240,T285&lt;&gt;'Tabelas auxiliares'!$D$239),"FOLHA DE PESSOAL",IF(X285='Tabelas auxiliares'!$A$240,"CUSTEIO",IF(X285='Tabelas auxiliares'!$A$239,"INVESTIMENTO","ERRO - VERIFICAR"))))</f>
        <v>CUSTEIO</v>
      </c>
      <c r="Z285" s="46">
        <f t="shared" si="5"/>
        <v>63.66</v>
      </c>
      <c r="AC285" s="26">
        <v>63.66</v>
      </c>
      <c r="AD285" s="54"/>
      <c r="AE285" s="54"/>
      <c r="AF285" s="54"/>
      <c r="AG285" s="54"/>
      <c r="AH285" s="54"/>
      <c r="AI285" s="54"/>
      <c r="AJ285" s="54"/>
      <c r="AK285" s="54"/>
      <c r="AL285" s="54"/>
      <c r="AM285" s="54"/>
      <c r="AN285" s="54"/>
      <c r="AO285" s="54"/>
    </row>
    <row r="286" spans="1:41" x14ac:dyDescent="0.25">
      <c r="A286" t="s">
        <v>459</v>
      </c>
      <c r="B286" t="s">
        <v>296</v>
      </c>
      <c r="C286" t="s">
        <v>460</v>
      </c>
      <c r="D286" t="s">
        <v>83</v>
      </c>
      <c r="E286" t="s">
        <v>105</v>
      </c>
      <c r="F286" s="33" t="str">
        <f>IFERROR(VLOOKUP(D286,'Tabelas auxiliares'!$A$3:$B$61,2,FALSE),"")</f>
        <v>SUGEPE-FOLHA - PASEP + AUX. MORADIA</v>
      </c>
      <c r="G286" s="33" t="str">
        <f>IFERROR(VLOOKUP($B286,'Tabelas auxiliares'!$A$65:$C$102,2,FALSE),"")</f>
        <v/>
      </c>
      <c r="H286" s="33" t="str">
        <f>IFERROR(VLOOKUP($B286,'Tabelas auxiliares'!$A$65:$C$102,3,FALSE),"")</f>
        <v/>
      </c>
      <c r="I286" t="s">
        <v>1307</v>
      </c>
      <c r="J286" t="s">
        <v>1299</v>
      </c>
      <c r="K286" t="s">
        <v>1680</v>
      </c>
      <c r="L286" t="s">
        <v>1301</v>
      </c>
      <c r="M286" t="s">
        <v>158</v>
      </c>
      <c r="N286" t="s">
        <v>154</v>
      </c>
      <c r="O286" t="s">
        <v>155</v>
      </c>
      <c r="P286" t="s">
        <v>188</v>
      </c>
      <c r="Q286" t="s">
        <v>156</v>
      </c>
      <c r="R286" t="s">
        <v>153</v>
      </c>
      <c r="S286" t="s">
        <v>107</v>
      </c>
      <c r="T286" t="s">
        <v>152</v>
      </c>
      <c r="U286" t="s">
        <v>803</v>
      </c>
      <c r="V286" t="s">
        <v>394</v>
      </c>
      <c r="W286" t="s">
        <v>438</v>
      </c>
      <c r="X286" s="33" t="str">
        <f t="shared" si="4"/>
        <v>3</v>
      </c>
      <c r="Y286" s="33" t="str">
        <f>IF(T286="","",IF(AND(T286&lt;&gt;'Tabelas auxiliares'!$B$239,T286&lt;&gt;'Tabelas auxiliares'!$B$240,T286&lt;&gt;'Tabelas auxiliares'!$C$239,T286&lt;&gt;'Tabelas auxiliares'!$C$240,T286&lt;&gt;'Tabelas auxiliares'!$D$239),"FOLHA DE PESSOAL",IF(X286='Tabelas auxiliares'!$A$240,"CUSTEIO",IF(X286='Tabelas auxiliares'!$A$239,"INVESTIMENTO","ERRO - VERIFICAR"))))</f>
        <v>CUSTEIO</v>
      </c>
      <c r="Z286" s="46">
        <f t="shared" si="5"/>
        <v>16.62</v>
      </c>
      <c r="AC286" s="26">
        <v>16.62</v>
      </c>
      <c r="AD286" s="54"/>
      <c r="AE286" s="54"/>
      <c r="AF286" s="54"/>
      <c r="AG286" s="54"/>
      <c r="AH286" s="54"/>
      <c r="AI286" s="54"/>
      <c r="AJ286" s="54"/>
      <c r="AK286" s="54"/>
      <c r="AL286" s="54"/>
      <c r="AM286" s="54"/>
      <c r="AN286" s="54"/>
      <c r="AO286" s="54"/>
    </row>
    <row r="287" spans="1:41" x14ac:dyDescent="0.25">
      <c r="A287" t="s">
        <v>459</v>
      </c>
      <c r="B287" t="s">
        <v>298</v>
      </c>
      <c r="C287" t="s">
        <v>460</v>
      </c>
      <c r="D287" t="s">
        <v>28</v>
      </c>
      <c r="E287" t="s">
        <v>105</v>
      </c>
      <c r="F287" s="33" t="str">
        <f>IFERROR(VLOOKUP(D287,'Tabelas auxiliares'!$A$3:$B$61,2,FALSE),"")</f>
        <v>PU - PREFEITURA UNIVERSITÁRIA</v>
      </c>
      <c r="G287" s="33" t="str">
        <f>IFERROR(VLOOKUP($B287,'Tabelas auxiliares'!$A$65:$C$102,2,FALSE),"")</f>
        <v/>
      </c>
      <c r="H287" s="33" t="str">
        <f>IFERROR(VLOOKUP($B287,'Tabelas auxiliares'!$A$65:$C$102,3,FALSE),"")</f>
        <v/>
      </c>
      <c r="I287" t="s">
        <v>1586</v>
      </c>
      <c r="J287" t="s">
        <v>508</v>
      </c>
      <c r="K287" t="s">
        <v>1681</v>
      </c>
      <c r="L287" t="s">
        <v>220</v>
      </c>
      <c r="M287" t="s">
        <v>221</v>
      </c>
      <c r="N287" t="s">
        <v>154</v>
      </c>
      <c r="O287" t="s">
        <v>155</v>
      </c>
      <c r="P287" t="s">
        <v>188</v>
      </c>
      <c r="Q287" t="s">
        <v>156</v>
      </c>
      <c r="R287" t="s">
        <v>153</v>
      </c>
      <c r="S287" t="s">
        <v>107</v>
      </c>
      <c r="T287" t="s">
        <v>152</v>
      </c>
      <c r="U287" t="s">
        <v>803</v>
      </c>
      <c r="V287" t="s">
        <v>400</v>
      </c>
      <c r="W287" t="s">
        <v>381</v>
      </c>
      <c r="X287" s="33" t="str">
        <f t="shared" si="4"/>
        <v>3</v>
      </c>
      <c r="Y287" s="33" t="str">
        <f>IF(T287="","",IF(AND(T287&lt;&gt;'Tabelas auxiliares'!$B$239,T287&lt;&gt;'Tabelas auxiliares'!$B$240,T287&lt;&gt;'Tabelas auxiliares'!$C$239,T287&lt;&gt;'Tabelas auxiliares'!$C$240,T287&lt;&gt;'Tabelas auxiliares'!$D$239),"FOLHA DE PESSOAL",IF(X287='Tabelas auxiliares'!$A$240,"CUSTEIO",IF(X287='Tabelas auxiliares'!$A$239,"INVESTIMENTO","ERRO - VERIFICAR"))))</f>
        <v>CUSTEIO</v>
      </c>
      <c r="Z287" s="46">
        <f t="shared" si="5"/>
        <v>12966.74</v>
      </c>
      <c r="AA287" s="26">
        <v>12966.74</v>
      </c>
      <c r="AD287" s="54"/>
      <c r="AE287" s="54"/>
      <c r="AF287" s="54"/>
      <c r="AG287" s="54"/>
      <c r="AH287" s="54"/>
      <c r="AI287" s="54"/>
      <c r="AJ287" s="54"/>
      <c r="AK287" s="54"/>
      <c r="AL287" s="54"/>
      <c r="AM287" s="54"/>
      <c r="AN287" s="54"/>
      <c r="AO287" s="54"/>
    </row>
    <row r="288" spans="1:41" x14ac:dyDescent="0.25">
      <c r="A288" t="s">
        <v>459</v>
      </c>
      <c r="B288" t="s">
        <v>298</v>
      </c>
      <c r="C288" t="s">
        <v>460</v>
      </c>
      <c r="D288" t="s">
        <v>28</v>
      </c>
      <c r="E288" t="s">
        <v>105</v>
      </c>
      <c r="F288" s="33" t="str">
        <f>IFERROR(VLOOKUP(D288,'Tabelas auxiliares'!$A$3:$B$61,2,FALSE),"")</f>
        <v>PU - PREFEITURA UNIVERSITÁRIA</v>
      </c>
      <c r="G288" s="33" t="str">
        <f>IFERROR(VLOOKUP($B288,'Tabelas auxiliares'!$A$65:$C$102,2,FALSE),"")</f>
        <v/>
      </c>
      <c r="H288" s="33" t="str">
        <f>IFERROR(VLOOKUP($B288,'Tabelas auxiliares'!$A$65:$C$102,3,FALSE),"")</f>
        <v/>
      </c>
      <c r="I288" t="s">
        <v>1586</v>
      </c>
      <c r="J288" t="s">
        <v>508</v>
      </c>
      <c r="K288" t="s">
        <v>1681</v>
      </c>
      <c r="L288" t="s">
        <v>220</v>
      </c>
      <c r="M288" t="s">
        <v>221</v>
      </c>
      <c r="N288" t="s">
        <v>154</v>
      </c>
      <c r="O288" t="s">
        <v>155</v>
      </c>
      <c r="P288" t="s">
        <v>188</v>
      </c>
      <c r="Q288" t="s">
        <v>156</v>
      </c>
      <c r="R288" t="s">
        <v>153</v>
      </c>
      <c r="S288" t="s">
        <v>107</v>
      </c>
      <c r="T288" t="s">
        <v>152</v>
      </c>
      <c r="U288" t="s">
        <v>803</v>
      </c>
      <c r="V288" t="s">
        <v>401</v>
      </c>
      <c r="W288" t="s">
        <v>382</v>
      </c>
      <c r="X288" s="33" t="str">
        <f t="shared" si="4"/>
        <v>3</v>
      </c>
      <c r="Y288" s="33" t="str">
        <f>IF(T288="","",IF(AND(T288&lt;&gt;'Tabelas auxiliares'!$B$239,T288&lt;&gt;'Tabelas auxiliares'!$B$240,T288&lt;&gt;'Tabelas auxiliares'!$C$239,T288&lt;&gt;'Tabelas auxiliares'!$C$240,T288&lt;&gt;'Tabelas auxiliares'!$D$239),"FOLHA DE PESSOAL",IF(X288='Tabelas auxiliares'!$A$240,"CUSTEIO",IF(X288='Tabelas auxiliares'!$A$239,"INVESTIMENTO","ERRO - VERIFICAR"))))</f>
        <v>CUSTEIO</v>
      </c>
      <c r="Z288" s="46">
        <f t="shared" si="5"/>
        <v>420.29</v>
      </c>
      <c r="AA288" s="26">
        <v>420.29</v>
      </c>
      <c r="AD288" s="54"/>
      <c r="AE288" s="54"/>
      <c r="AF288" s="54"/>
      <c r="AG288" s="54"/>
      <c r="AH288" s="54"/>
      <c r="AI288" s="54"/>
      <c r="AJ288" s="54"/>
      <c r="AK288" s="54"/>
      <c r="AL288" s="54"/>
      <c r="AM288" s="54"/>
      <c r="AN288" s="54"/>
      <c r="AO288" s="54"/>
    </row>
    <row r="289" spans="1:41" x14ac:dyDescent="0.25">
      <c r="A289" t="s">
        <v>459</v>
      </c>
      <c r="B289" t="s">
        <v>298</v>
      </c>
      <c r="C289" t="s">
        <v>460</v>
      </c>
      <c r="D289" t="s">
        <v>28</v>
      </c>
      <c r="E289" t="s">
        <v>105</v>
      </c>
      <c r="F289" s="33" t="str">
        <f>IFERROR(VLOOKUP(D289,'Tabelas auxiliares'!$A$3:$B$61,2,FALSE),"")</f>
        <v>PU - PREFEITURA UNIVERSITÁRIA</v>
      </c>
      <c r="G289" s="33" t="str">
        <f>IFERROR(VLOOKUP($B289,'Tabelas auxiliares'!$A$65:$C$102,2,FALSE),"")</f>
        <v/>
      </c>
      <c r="H289" s="33" t="str">
        <f>IFERROR(VLOOKUP($B289,'Tabelas auxiliares'!$A$65:$C$102,3,FALSE),"")</f>
        <v/>
      </c>
      <c r="I289" t="s">
        <v>1586</v>
      </c>
      <c r="J289" t="s">
        <v>508</v>
      </c>
      <c r="K289" t="s">
        <v>1681</v>
      </c>
      <c r="L289" t="s">
        <v>220</v>
      </c>
      <c r="M289" t="s">
        <v>221</v>
      </c>
      <c r="N289" t="s">
        <v>154</v>
      </c>
      <c r="O289" t="s">
        <v>155</v>
      </c>
      <c r="P289" t="s">
        <v>188</v>
      </c>
      <c r="Q289" t="s">
        <v>156</v>
      </c>
      <c r="R289" t="s">
        <v>153</v>
      </c>
      <c r="S289" t="s">
        <v>107</v>
      </c>
      <c r="T289" t="s">
        <v>152</v>
      </c>
      <c r="U289" t="s">
        <v>803</v>
      </c>
      <c r="V289" t="s">
        <v>405</v>
      </c>
      <c r="W289" t="s">
        <v>389</v>
      </c>
      <c r="X289" s="33" t="str">
        <f t="shared" si="4"/>
        <v>3</v>
      </c>
      <c r="Y289" s="33" t="str">
        <f>IF(T289="","",IF(AND(T289&lt;&gt;'Tabelas auxiliares'!$B$239,T289&lt;&gt;'Tabelas auxiliares'!$B$240,T289&lt;&gt;'Tabelas auxiliares'!$C$239,T289&lt;&gt;'Tabelas auxiliares'!$C$240,T289&lt;&gt;'Tabelas auxiliares'!$D$239),"FOLHA DE PESSOAL",IF(X289='Tabelas auxiliares'!$A$240,"CUSTEIO",IF(X289='Tabelas auxiliares'!$A$239,"INVESTIMENTO","ERRO - VERIFICAR"))))</f>
        <v>CUSTEIO</v>
      </c>
      <c r="Z289" s="46">
        <f t="shared" si="5"/>
        <v>10434.77</v>
      </c>
      <c r="AA289" s="26">
        <v>10434.77</v>
      </c>
      <c r="AD289" s="54"/>
      <c r="AE289" s="54"/>
      <c r="AF289" s="54"/>
      <c r="AG289" s="54"/>
      <c r="AH289" s="54"/>
      <c r="AI289" s="54"/>
      <c r="AJ289" s="54"/>
      <c r="AK289" s="54"/>
      <c r="AL289" s="54"/>
      <c r="AM289" s="54"/>
      <c r="AN289" s="54"/>
      <c r="AO289" s="54"/>
    </row>
    <row r="290" spans="1:41" x14ac:dyDescent="0.25">
      <c r="A290" t="s">
        <v>459</v>
      </c>
      <c r="B290" t="s">
        <v>298</v>
      </c>
      <c r="C290" t="s">
        <v>460</v>
      </c>
      <c r="D290" t="s">
        <v>28</v>
      </c>
      <c r="E290" t="s">
        <v>105</v>
      </c>
      <c r="F290" s="33" t="str">
        <f>IFERROR(VLOOKUP(D290,'Tabelas auxiliares'!$A$3:$B$61,2,FALSE),"")</f>
        <v>PU - PREFEITURA UNIVERSITÁRIA</v>
      </c>
      <c r="G290" s="33" t="str">
        <f>IFERROR(VLOOKUP($B290,'Tabelas auxiliares'!$A$65:$C$102,2,FALSE),"")</f>
        <v/>
      </c>
      <c r="H290" s="33" t="str">
        <f>IFERROR(VLOOKUP($B290,'Tabelas auxiliares'!$A$65:$C$102,3,FALSE),"")</f>
        <v/>
      </c>
      <c r="I290" t="s">
        <v>1057</v>
      </c>
      <c r="J290" t="s">
        <v>516</v>
      </c>
      <c r="K290" t="s">
        <v>1682</v>
      </c>
      <c r="L290" t="s">
        <v>1683</v>
      </c>
      <c r="M290" t="s">
        <v>162</v>
      </c>
      <c r="N290" t="s">
        <v>154</v>
      </c>
      <c r="O290" t="s">
        <v>155</v>
      </c>
      <c r="P290" t="s">
        <v>188</v>
      </c>
      <c r="Q290" t="s">
        <v>156</v>
      </c>
      <c r="R290" t="s">
        <v>153</v>
      </c>
      <c r="S290" t="s">
        <v>107</v>
      </c>
      <c r="T290" t="s">
        <v>152</v>
      </c>
      <c r="U290" t="s">
        <v>803</v>
      </c>
      <c r="V290" t="s">
        <v>399</v>
      </c>
      <c r="W290" t="s">
        <v>380</v>
      </c>
      <c r="X290" s="33" t="str">
        <f t="shared" si="4"/>
        <v>3</v>
      </c>
      <c r="Y290" s="33" t="str">
        <f>IF(T290="","",IF(AND(T290&lt;&gt;'Tabelas auxiliares'!$B$239,T290&lt;&gt;'Tabelas auxiliares'!$B$240,T290&lt;&gt;'Tabelas auxiliares'!$C$239,T290&lt;&gt;'Tabelas auxiliares'!$C$240,T290&lt;&gt;'Tabelas auxiliares'!$D$239),"FOLHA DE PESSOAL",IF(X290='Tabelas auxiliares'!$A$240,"CUSTEIO",IF(X290='Tabelas auxiliares'!$A$239,"INVESTIMENTO","ERRO - VERIFICAR"))))</f>
        <v>CUSTEIO</v>
      </c>
      <c r="Z290" s="46">
        <f t="shared" si="5"/>
        <v>602337.12</v>
      </c>
      <c r="AA290" s="26">
        <v>361623.92</v>
      </c>
      <c r="AB290" s="26">
        <v>9710.09</v>
      </c>
      <c r="AC290" s="26">
        <v>231003.11</v>
      </c>
      <c r="AD290" s="54"/>
      <c r="AE290" s="54"/>
      <c r="AF290" s="54"/>
      <c r="AG290" s="54"/>
      <c r="AH290" s="54"/>
      <c r="AI290" s="54"/>
      <c r="AJ290" s="54"/>
      <c r="AK290" s="54"/>
      <c r="AL290" s="54"/>
      <c r="AM290" s="54"/>
      <c r="AN290" s="54"/>
      <c r="AO290" s="54"/>
    </row>
    <row r="291" spans="1:41" x14ac:dyDescent="0.25">
      <c r="A291" t="s">
        <v>459</v>
      </c>
      <c r="B291" t="s">
        <v>298</v>
      </c>
      <c r="C291" t="s">
        <v>460</v>
      </c>
      <c r="D291" t="s">
        <v>28</v>
      </c>
      <c r="E291" t="s">
        <v>105</v>
      </c>
      <c r="F291" s="33" t="str">
        <f>IFERROR(VLOOKUP(D291,'Tabelas auxiliares'!$A$3:$B$61,2,FALSE),"")</f>
        <v>PU - PREFEITURA UNIVERSITÁRIA</v>
      </c>
      <c r="G291" s="33" t="str">
        <f>IFERROR(VLOOKUP($B291,'Tabelas auxiliares'!$A$65:$C$102,2,FALSE),"")</f>
        <v/>
      </c>
      <c r="H291" s="33" t="str">
        <f>IFERROR(VLOOKUP($B291,'Tabelas auxiliares'!$A$65:$C$102,3,FALSE),"")</f>
        <v/>
      </c>
      <c r="I291" t="s">
        <v>852</v>
      </c>
      <c r="J291" t="s">
        <v>519</v>
      </c>
      <c r="K291" t="s">
        <v>1684</v>
      </c>
      <c r="L291" t="s">
        <v>1685</v>
      </c>
      <c r="M291" t="s">
        <v>219</v>
      </c>
      <c r="N291" t="s">
        <v>154</v>
      </c>
      <c r="O291" t="s">
        <v>155</v>
      </c>
      <c r="P291" t="s">
        <v>188</v>
      </c>
      <c r="Q291" t="s">
        <v>156</v>
      </c>
      <c r="R291" t="s">
        <v>153</v>
      </c>
      <c r="S291" t="s">
        <v>107</v>
      </c>
      <c r="T291" t="s">
        <v>152</v>
      </c>
      <c r="U291" t="s">
        <v>803</v>
      </c>
      <c r="V291" t="s">
        <v>396</v>
      </c>
      <c r="W291" t="s">
        <v>377</v>
      </c>
      <c r="X291" s="33" t="str">
        <f t="shared" si="4"/>
        <v>3</v>
      </c>
      <c r="Y291" s="33" t="str">
        <f>IF(T291="","",IF(AND(T291&lt;&gt;'Tabelas auxiliares'!$B$239,T291&lt;&gt;'Tabelas auxiliares'!$B$240,T291&lt;&gt;'Tabelas auxiliares'!$C$239,T291&lt;&gt;'Tabelas auxiliares'!$C$240,T291&lt;&gt;'Tabelas auxiliares'!$D$239),"FOLHA DE PESSOAL",IF(X291='Tabelas auxiliares'!$A$240,"CUSTEIO",IF(X291='Tabelas auxiliares'!$A$239,"INVESTIMENTO","ERRO - VERIFICAR"))))</f>
        <v>CUSTEIO</v>
      </c>
      <c r="Z291" s="46">
        <f t="shared" si="5"/>
        <v>165555.99</v>
      </c>
      <c r="AA291" s="26">
        <v>149895.54999999999</v>
      </c>
      <c r="AB291" s="26">
        <v>15660.44</v>
      </c>
      <c r="AD291" s="54"/>
      <c r="AE291" s="54"/>
      <c r="AF291" s="54"/>
      <c r="AG291" s="54"/>
      <c r="AH291" s="54"/>
      <c r="AI291" s="54"/>
      <c r="AJ291" s="54"/>
      <c r="AK291" s="54"/>
      <c r="AL291" s="54"/>
      <c r="AM291" s="54"/>
      <c r="AN291" s="54"/>
      <c r="AO291" s="54"/>
    </row>
    <row r="292" spans="1:41" x14ac:dyDescent="0.25">
      <c r="A292" t="s">
        <v>459</v>
      </c>
      <c r="B292" t="s">
        <v>298</v>
      </c>
      <c r="C292" t="s">
        <v>460</v>
      </c>
      <c r="D292" t="s">
        <v>32</v>
      </c>
      <c r="E292" t="s">
        <v>105</v>
      </c>
      <c r="F292" s="33" t="str">
        <f>IFERROR(VLOOKUP(D292,'Tabelas auxiliares'!$A$3:$B$61,2,FALSE),"")</f>
        <v>PU - LOCAÇÃO DE VEÍCULOS * D.U.C</v>
      </c>
      <c r="G292" s="33" t="str">
        <f>IFERROR(VLOOKUP($B292,'Tabelas auxiliares'!$A$65:$C$102,2,FALSE),"")</f>
        <v/>
      </c>
      <c r="H292" s="33" t="str">
        <f>IFERROR(VLOOKUP($B292,'Tabelas auxiliares'!$A$65:$C$102,3,FALSE),"")</f>
        <v/>
      </c>
      <c r="I292" t="s">
        <v>822</v>
      </c>
      <c r="J292" t="s">
        <v>509</v>
      </c>
      <c r="K292" t="s">
        <v>1686</v>
      </c>
      <c r="L292" t="s">
        <v>1687</v>
      </c>
      <c r="M292" t="s">
        <v>536</v>
      </c>
      <c r="N292" t="s">
        <v>154</v>
      </c>
      <c r="O292" t="s">
        <v>155</v>
      </c>
      <c r="P292" t="s">
        <v>188</v>
      </c>
      <c r="Q292" t="s">
        <v>156</v>
      </c>
      <c r="R292" t="s">
        <v>153</v>
      </c>
      <c r="S292" t="s">
        <v>107</v>
      </c>
      <c r="T292" t="s">
        <v>152</v>
      </c>
      <c r="U292" t="s">
        <v>803</v>
      </c>
      <c r="V292" t="s">
        <v>402</v>
      </c>
      <c r="W292" t="s">
        <v>384</v>
      </c>
      <c r="X292" s="33" t="str">
        <f t="shared" si="4"/>
        <v>3</v>
      </c>
      <c r="Y292" s="33" t="str">
        <f>IF(T292="","",IF(AND(T292&lt;&gt;'Tabelas auxiliares'!$B$239,T292&lt;&gt;'Tabelas auxiliares'!$B$240,T292&lt;&gt;'Tabelas auxiliares'!$C$239,T292&lt;&gt;'Tabelas auxiliares'!$C$240,T292&lt;&gt;'Tabelas auxiliares'!$D$239),"FOLHA DE PESSOAL",IF(X292='Tabelas auxiliares'!$A$240,"CUSTEIO",IF(X292='Tabelas auxiliares'!$A$239,"INVESTIMENTO","ERRO - VERIFICAR"))))</f>
        <v>CUSTEIO</v>
      </c>
      <c r="Z292" s="46">
        <f t="shared" si="5"/>
        <v>150563</v>
      </c>
      <c r="AA292" s="26">
        <v>150563</v>
      </c>
      <c r="AD292" s="54"/>
      <c r="AE292" s="54"/>
      <c r="AF292" s="54"/>
      <c r="AG292" s="54"/>
      <c r="AH292" s="54"/>
      <c r="AI292" s="54"/>
      <c r="AJ292" s="54"/>
      <c r="AK292" s="54"/>
      <c r="AL292" s="54"/>
      <c r="AM292" s="54"/>
      <c r="AN292" s="54"/>
      <c r="AO292" s="54"/>
    </row>
    <row r="293" spans="1:41" x14ac:dyDescent="0.25">
      <c r="A293" t="s">
        <v>459</v>
      </c>
      <c r="B293" t="s">
        <v>298</v>
      </c>
      <c r="C293" t="s">
        <v>460</v>
      </c>
      <c r="D293" t="s">
        <v>32</v>
      </c>
      <c r="E293" t="s">
        <v>105</v>
      </c>
      <c r="F293" s="33" t="str">
        <f>IFERROR(VLOOKUP(D293,'Tabelas auxiliares'!$A$3:$B$61,2,FALSE),"")</f>
        <v>PU - LOCAÇÃO DE VEÍCULOS * D.U.C</v>
      </c>
      <c r="G293" s="33" t="str">
        <f>IFERROR(VLOOKUP($B293,'Tabelas auxiliares'!$A$65:$C$102,2,FALSE),"")</f>
        <v/>
      </c>
      <c r="H293" s="33" t="str">
        <f>IFERROR(VLOOKUP($B293,'Tabelas auxiliares'!$A$65:$C$102,3,FALSE),"")</f>
        <v/>
      </c>
      <c r="I293" t="s">
        <v>822</v>
      </c>
      <c r="J293" t="s">
        <v>509</v>
      </c>
      <c r="K293" t="s">
        <v>1688</v>
      </c>
      <c r="L293" t="s">
        <v>1689</v>
      </c>
      <c r="M293" t="s">
        <v>162</v>
      </c>
      <c r="N293" t="s">
        <v>154</v>
      </c>
      <c r="O293" t="s">
        <v>155</v>
      </c>
      <c r="P293" t="s">
        <v>188</v>
      </c>
      <c r="Q293" t="s">
        <v>156</v>
      </c>
      <c r="R293" t="s">
        <v>153</v>
      </c>
      <c r="S293" t="s">
        <v>107</v>
      </c>
      <c r="T293" t="s">
        <v>152</v>
      </c>
      <c r="U293" t="s">
        <v>803</v>
      </c>
      <c r="V293" t="s">
        <v>402</v>
      </c>
      <c r="W293" t="s">
        <v>384</v>
      </c>
      <c r="X293" s="33" t="str">
        <f t="shared" si="4"/>
        <v>3</v>
      </c>
      <c r="Y293" s="33" t="str">
        <f>IF(T293="","",IF(AND(T293&lt;&gt;'Tabelas auxiliares'!$B$239,T293&lt;&gt;'Tabelas auxiliares'!$B$240,T293&lt;&gt;'Tabelas auxiliares'!$C$239,T293&lt;&gt;'Tabelas auxiliares'!$C$240,T293&lt;&gt;'Tabelas auxiliares'!$D$239),"FOLHA DE PESSOAL",IF(X293='Tabelas auxiliares'!$A$240,"CUSTEIO",IF(X293='Tabelas auxiliares'!$A$239,"INVESTIMENTO","ERRO - VERIFICAR"))))</f>
        <v>CUSTEIO</v>
      </c>
      <c r="Z293" s="46">
        <f t="shared" si="5"/>
        <v>27500</v>
      </c>
      <c r="AA293" s="26">
        <v>27500</v>
      </c>
      <c r="AD293" s="54"/>
      <c r="AE293" s="54"/>
      <c r="AF293" s="54"/>
      <c r="AG293" s="54"/>
      <c r="AH293" s="54"/>
      <c r="AI293" s="54"/>
      <c r="AJ293" s="54"/>
      <c r="AK293" s="54"/>
      <c r="AL293" s="54"/>
      <c r="AM293" s="54"/>
      <c r="AN293" s="54"/>
      <c r="AO293" s="54"/>
    </row>
    <row r="294" spans="1:41" x14ac:dyDescent="0.25">
      <c r="A294" t="s">
        <v>459</v>
      </c>
      <c r="B294" t="s">
        <v>300</v>
      </c>
      <c r="C294" t="s">
        <v>460</v>
      </c>
      <c r="D294" t="s">
        <v>8</v>
      </c>
      <c r="E294" t="s">
        <v>105</v>
      </c>
      <c r="F294" s="33" t="str">
        <f>IFERROR(VLOOKUP(D294,'Tabelas auxiliares'!$A$3:$B$61,2,FALSE),"")</f>
        <v>PROPES - PRÓ-REITORIA DE PESQUISA / CEM</v>
      </c>
      <c r="G294" s="33" t="str">
        <f>IFERROR(VLOOKUP($B294,'Tabelas auxiliares'!$A$65:$C$102,2,FALSE),"")</f>
        <v/>
      </c>
      <c r="H294" s="33" t="str">
        <f>IFERROR(VLOOKUP($B294,'Tabelas auxiliares'!$A$65:$C$102,3,FALSE),"")</f>
        <v/>
      </c>
      <c r="I294" t="s">
        <v>1444</v>
      </c>
      <c r="J294" t="s">
        <v>1690</v>
      </c>
      <c r="K294" t="s">
        <v>1691</v>
      </c>
      <c r="L294" t="s">
        <v>1692</v>
      </c>
      <c r="M294" t="s">
        <v>153</v>
      </c>
      <c r="N294" t="s">
        <v>154</v>
      </c>
      <c r="O294" t="s">
        <v>155</v>
      </c>
      <c r="P294" t="s">
        <v>188</v>
      </c>
      <c r="Q294" t="s">
        <v>156</v>
      </c>
      <c r="R294" t="s">
        <v>153</v>
      </c>
      <c r="S294" t="s">
        <v>107</v>
      </c>
      <c r="T294" t="s">
        <v>152</v>
      </c>
      <c r="U294" t="s">
        <v>803</v>
      </c>
      <c r="V294" t="s">
        <v>403</v>
      </c>
      <c r="W294" t="s">
        <v>385</v>
      </c>
      <c r="X294" s="33" t="str">
        <f t="shared" si="4"/>
        <v>3</v>
      </c>
      <c r="Y294" s="33" t="str">
        <f>IF(T294="","",IF(AND(T294&lt;&gt;'Tabelas auxiliares'!$B$239,T294&lt;&gt;'Tabelas auxiliares'!$B$240,T294&lt;&gt;'Tabelas auxiliares'!$C$239,T294&lt;&gt;'Tabelas auxiliares'!$C$240,T294&lt;&gt;'Tabelas auxiliares'!$D$239),"FOLHA DE PESSOAL",IF(X294='Tabelas auxiliares'!$A$240,"CUSTEIO",IF(X294='Tabelas auxiliares'!$A$239,"INVESTIMENTO","ERRO - VERIFICAR"))))</f>
        <v>CUSTEIO</v>
      </c>
      <c r="Z294" s="46">
        <f t="shared" si="5"/>
        <v>5000</v>
      </c>
      <c r="AA294" s="26">
        <v>5000</v>
      </c>
      <c r="AD294" s="54"/>
      <c r="AE294" s="54"/>
      <c r="AF294" s="54"/>
      <c r="AG294" s="54"/>
      <c r="AH294" s="54"/>
      <c r="AI294" s="54"/>
      <c r="AJ294" s="54"/>
      <c r="AK294" s="54"/>
      <c r="AL294" s="54"/>
      <c r="AM294" s="54"/>
      <c r="AN294" s="54"/>
      <c r="AO294" s="54"/>
    </row>
    <row r="295" spans="1:41" x14ac:dyDescent="0.25">
      <c r="A295" t="s">
        <v>459</v>
      </c>
      <c r="B295" t="s">
        <v>300</v>
      </c>
      <c r="C295" t="s">
        <v>460</v>
      </c>
      <c r="D295" t="s">
        <v>8</v>
      </c>
      <c r="E295" t="s">
        <v>105</v>
      </c>
      <c r="F295" s="33" t="str">
        <f>IFERROR(VLOOKUP(D295,'Tabelas auxiliares'!$A$3:$B$61,2,FALSE),"")</f>
        <v>PROPES - PRÓ-REITORIA DE PESQUISA / CEM</v>
      </c>
      <c r="G295" s="33" t="str">
        <f>IFERROR(VLOOKUP($B295,'Tabelas auxiliares'!$A$65:$C$102,2,FALSE),"")</f>
        <v/>
      </c>
      <c r="H295" s="33" t="str">
        <f>IFERROR(VLOOKUP($B295,'Tabelas auxiliares'!$A$65:$C$102,3,FALSE),"")</f>
        <v/>
      </c>
      <c r="I295" t="s">
        <v>1444</v>
      </c>
      <c r="J295" t="s">
        <v>1693</v>
      </c>
      <c r="K295" t="s">
        <v>1694</v>
      </c>
      <c r="L295" t="s">
        <v>1692</v>
      </c>
      <c r="M295" t="s">
        <v>153</v>
      </c>
      <c r="N295" t="s">
        <v>154</v>
      </c>
      <c r="O295" t="s">
        <v>155</v>
      </c>
      <c r="P295" t="s">
        <v>188</v>
      </c>
      <c r="Q295" t="s">
        <v>156</v>
      </c>
      <c r="R295" t="s">
        <v>153</v>
      </c>
      <c r="S295" t="s">
        <v>107</v>
      </c>
      <c r="T295" t="s">
        <v>152</v>
      </c>
      <c r="U295" t="s">
        <v>803</v>
      </c>
      <c r="V295" t="s">
        <v>404</v>
      </c>
      <c r="W295" t="s">
        <v>442</v>
      </c>
      <c r="X295" s="33" t="str">
        <f t="shared" si="4"/>
        <v>3</v>
      </c>
      <c r="Y295" s="33" t="str">
        <f>IF(T295="","",IF(AND(T295&lt;&gt;'Tabelas auxiliares'!$B$239,T295&lt;&gt;'Tabelas auxiliares'!$B$240,T295&lt;&gt;'Tabelas auxiliares'!$C$239,T295&lt;&gt;'Tabelas auxiliares'!$C$240,T295&lt;&gt;'Tabelas auxiliares'!$D$239),"FOLHA DE PESSOAL",IF(X295='Tabelas auxiliares'!$A$240,"CUSTEIO",IF(X295='Tabelas auxiliares'!$A$239,"INVESTIMENTO","ERRO - VERIFICAR"))))</f>
        <v>CUSTEIO</v>
      </c>
      <c r="Z295" s="46">
        <f t="shared" si="5"/>
        <v>3000</v>
      </c>
      <c r="AA295" s="26">
        <v>3000</v>
      </c>
      <c r="AD295" s="54"/>
      <c r="AE295" s="54"/>
      <c r="AF295" s="54"/>
      <c r="AG295" s="54"/>
      <c r="AH295" s="54"/>
      <c r="AI295" s="54"/>
      <c r="AJ295" s="54"/>
      <c r="AK295" s="54"/>
      <c r="AL295" s="54"/>
      <c r="AM295" s="54"/>
      <c r="AN295" s="54"/>
      <c r="AO295" s="54"/>
    </row>
    <row r="296" spans="1:41" x14ac:dyDescent="0.25">
      <c r="A296" t="s">
        <v>459</v>
      </c>
      <c r="B296" t="s">
        <v>300</v>
      </c>
      <c r="C296" t="s">
        <v>460</v>
      </c>
      <c r="D296" t="s">
        <v>14</v>
      </c>
      <c r="E296" t="s">
        <v>105</v>
      </c>
      <c r="F296" s="33" t="str">
        <f>IFERROR(VLOOKUP(D296,'Tabelas auxiliares'!$A$3:$B$61,2,FALSE),"")</f>
        <v>NÚCLEOS ESTRATÉGICOS</v>
      </c>
      <c r="G296" s="33" t="str">
        <f>IFERROR(VLOOKUP($B296,'Tabelas auxiliares'!$A$65:$C$102,2,FALSE),"")</f>
        <v/>
      </c>
      <c r="H296" s="33" t="str">
        <f>IFERROR(VLOOKUP($B296,'Tabelas auxiliares'!$A$65:$C$102,3,FALSE),"")</f>
        <v/>
      </c>
      <c r="I296" t="s">
        <v>1423</v>
      </c>
      <c r="J296" t="s">
        <v>1695</v>
      </c>
      <c r="K296" t="s">
        <v>1696</v>
      </c>
      <c r="L296" t="s">
        <v>1697</v>
      </c>
      <c r="M296" t="s">
        <v>153</v>
      </c>
      <c r="N296" t="s">
        <v>154</v>
      </c>
      <c r="O296" t="s">
        <v>155</v>
      </c>
      <c r="P296" t="s">
        <v>188</v>
      </c>
      <c r="Q296" t="s">
        <v>156</v>
      </c>
      <c r="R296" t="s">
        <v>153</v>
      </c>
      <c r="S296" t="s">
        <v>107</v>
      </c>
      <c r="T296" t="s">
        <v>152</v>
      </c>
      <c r="U296" t="s">
        <v>803</v>
      </c>
      <c r="V296" t="s">
        <v>403</v>
      </c>
      <c r="W296" t="s">
        <v>385</v>
      </c>
      <c r="X296" s="33" t="str">
        <f t="shared" si="4"/>
        <v>3</v>
      </c>
      <c r="Y296" s="33" t="str">
        <f>IF(T296="","",IF(AND(T296&lt;&gt;'Tabelas auxiliares'!$B$239,T296&lt;&gt;'Tabelas auxiliares'!$B$240,T296&lt;&gt;'Tabelas auxiliares'!$C$239,T296&lt;&gt;'Tabelas auxiliares'!$C$240,T296&lt;&gt;'Tabelas auxiliares'!$D$239),"FOLHA DE PESSOAL",IF(X296='Tabelas auxiliares'!$A$240,"CUSTEIO",IF(X296='Tabelas auxiliares'!$A$239,"INVESTIMENTO","ERRO - VERIFICAR"))))</f>
        <v>CUSTEIO</v>
      </c>
      <c r="Z296" s="46">
        <f t="shared" si="5"/>
        <v>2000</v>
      </c>
      <c r="AA296" s="26">
        <v>2000</v>
      </c>
      <c r="AD296" s="54"/>
      <c r="AE296" s="54"/>
      <c r="AF296" s="54"/>
      <c r="AG296" s="54"/>
      <c r="AH296" s="54"/>
      <c r="AI296" s="54"/>
      <c r="AJ296" s="54"/>
      <c r="AK296" s="54"/>
      <c r="AL296" s="54"/>
      <c r="AM296" s="54"/>
      <c r="AN296" s="54"/>
      <c r="AO296" s="54"/>
    </row>
    <row r="297" spans="1:41" x14ac:dyDescent="0.25">
      <c r="A297" t="s">
        <v>459</v>
      </c>
      <c r="B297" t="s">
        <v>300</v>
      </c>
      <c r="C297" t="s">
        <v>460</v>
      </c>
      <c r="D297" t="s">
        <v>14</v>
      </c>
      <c r="E297" t="s">
        <v>105</v>
      </c>
      <c r="F297" s="33" t="str">
        <f>IFERROR(VLOOKUP(D297,'Tabelas auxiliares'!$A$3:$B$61,2,FALSE),"")</f>
        <v>NÚCLEOS ESTRATÉGICOS</v>
      </c>
      <c r="G297" s="33" t="str">
        <f>IFERROR(VLOOKUP($B297,'Tabelas auxiliares'!$A$65:$C$102,2,FALSE),"")</f>
        <v/>
      </c>
      <c r="H297" s="33" t="str">
        <f>IFERROR(VLOOKUP($B297,'Tabelas auxiliares'!$A$65:$C$102,3,FALSE),"")</f>
        <v/>
      </c>
      <c r="I297" t="s">
        <v>1423</v>
      </c>
      <c r="J297" t="s">
        <v>1695</v>
      </c>
      <c r="K297" t="s">
        <v>1698</v>
      </c>
      <c r="L297" t="s">
        <v>1699</v>
      </c>
      <c r="M297" t="s">
        <v>153</v>
      </c>
      <c r="N297" t="s">
        <v>154</v>
      </c>
      <c r="O297" t="s">
        <v>155</v>
      </c>
      <c r="P297" t="s">
        <v>188</v>
      </c>
      <c r="Q297" t="s">
        <v>156</v>
      </c>
      <c r="R297" t="s">
        <v>153</v>
      </c>
      <c r="S297" t="s">
        <v>107</v>
      </c>
      <c r="T297" t="s">
        <v>152</v>
      </c>
      <c r="U297" t="s">
        <v>803</v>
      </c>
      <c r="V297" t="s">
        <v>404</v>
      </c>
      <c r="W297" t="s">
        <v>442</v>
      </c>
      <c r="X297" s="33" t="str">
        <f t="shared" si="4"/>
        <v>3</v>
      </c>
      <c r="Y297" s="33" t="str">
        <f>IF(T297="","",IF(AND(T297&lt;&gt;'Tabelas auxiliares'!$B$239,T297&lt;&gt;'Tabelas auxiliares'!$B$240,T297&lt;&gt;'Tabelas auxiliares'!$C$239,T297&lt;&gt;'Tabelas auxiliares'!$C$240,T297&lt;&gt;'Tabelas auxiliares'!$D$239),"FOLHA DE PESSOAL",IF(X297='Tabelas auxiliares'!$A$240,"CUSTEIO",IF(X297='Tabelas auxiliares'!$A$239,"INVESTIMENTO","ERRO - VERIFICAR"))))</f>
        <v>CUSTEIO</v>
      </c>
      <c r="Z297" s="46">
        <f t="shared" si="5"/>
        <v>7000</v>
      </c>
      <c r="AA297" s="26">
        <v>5660</v>
      </c>
      <c r="AB297" s="26">
        <v>1340</v>
      </c>
      <c r="AD297" s="54"/>
      <c r="AE297" s="54"/>
      <c r="AF297" s="54"/>
      <c r="AG297" s="54"/>
      <c r="AH297" s="54"/>
      <c r="AI297" s="54"/>
      <c r="AJ297" s="54"/>
      <c r="AK297" s="54"/>
      <c r="AL297" s="54"/>
      <c r="AM297" s="54"/>
      <c r="AN297" s="54"/>
      <c r="AO297" s="54"/>
    </row>
    <row r="298" spans="1:41" x14ac:dyDescent="0.25">
      <c r="A298" t="s">
        <v>459</v>
      </c>
      <c r="B298" t="s">
        <v>300</v>
      </c>
      <c r="C298" t="s">
        <v>460</v>
      </c>
      <c r="D298" t="s">
        <v>10</v>
      </c>
      <c r="E298" t="s">
        <v>105</v>
      </c>
      <c r="F298" s="33" t="str">
        <f>IFERROR(VLOOKUP(D298,'Tabelas auxiliares'!$A$3:$B$61,2,FALSE),"")</f>
        <v>GABINETE REITORIA</v>
      </c>
      <c r="G298" s="33" t="str">
        <f>IFERROR(VLOOKUP($B298,'Tabelas auxiliares'!$A$65:$C$102,2,FALSE),"")</f>
        <v/>
      </c>
      <c r="H298" s="33" t="str">
        <f>IFERROR(VLOOKUP($B298,'Tabelas auxiliares'!$A$65:$C$102,3,FALSE),"")</f>
        <v/>
      </c>
      <c r="I298" t="s">
        <v>1423</v>
      </c>
      <c r="J298" t="s">
        <v>1424</v>
      </c>
      <c r="K298" t="s">
        <v>1700</v>
      </c>
      <c r="L298" t="s">
        <v>1701</v>
      </c>
      <c r="M298" t="s">
        <v>153</v>
      </c>
      <c r="N298" t="s">
        <v>154</v>
      </c>
      <c r="O298" t="s">
        <v>155</v>
      </c>
      <c r="P298" t="s">
        <v>188</v>
      </c>
      <c r="Q298" t="s">
        <v>156</v>
      </c>
      <c r="R298" t="s">
        <v>153</v>
      </c>
      <c r="S298" t="s">
        <v>107</v>
      </c>
      <c r="T298" t="s">
        <v>152</v>
      </c>
      <c r="U298" t="s">
        <v>803</v>
      </c>
      <c r="V298" t="s">
        <v>403</v>
      </c>
      <c r="W298" t="s">
        <v>385</v>
      </c>
      <c r="X298" s="33" t="str">
        <f t="shared" si="4"/>
        <v>3</v>
      </c>
      <c r="Y298" s="33" t="str">
        <f>IF(T298="","",IF(AND(T298&lt;&gt;'Tabelas auxiliares'!$B$239,T298&lt;&gt;'Tabelas auxiliares'!$B$240,T298&lt;&gt;'Tabelas auxiliares'!$C$239,T298&lt;&gt;'Tabelas auxiliares'!$C$240,T298&lt;&gt;'Tabelas auxiliares'!$D$239),"FOLHA DE PESSOAL",IF(X298='Tabelas auxiliares'!$A$240,"CUSTEIO",IF(X298='Tabelas auxiliares'!$A$239,"INVESTIMENTO","ERRO - VERIFICAR"))))</f>
        <v>CUSTEIO</v>
      </c>
      <c r="Z298" s="46">
        <f t="shared" si="5"/>
        <v>25000</v>
      </c>
      <c r="AA298" s="26">
        <v>19208.330000000002</v>
      </c>
      <c r="AC298" s="26">
        <v>5791.67</v>
      </c>
      <c r="AD298" s="54"/>
      <c r="AE298" s="54"/>
      <c r="AF298" s="54"/>
      <c r="AG298" s="54"/>
      <c r="AH298" s="54"/>
      <c r="AI298" s="54"/>
      <c r="AJ298" s="54"/>
      <c r="AK298" s="54"/>
      <c r="AL298" s="54"/>
      <c r="AM298" s="54"/>
      <c r="AN298" s="54"/>
      <c r="AO298" s="54"/>
    </row>
    <row r="299" spans="1:41" x14ac:dyDescent="0.25">
      <c r="A299" t="s">
        <v>459</v>
      </c>
      <c r="B299" t="s">
        <v>300</v>
      </c>
      <c r="C299" t="s">
        <v>460</v>
      </c>
      <c r="D299" t="s">
        <v>20</v>
      </c>
      <c r="E299" t="s">
        <v>105</v>
      </c>
      <c r="F299" s="33" t="str">
        <f>IFERROR(VLOOKUP(D299,'Tabelas auxiliares'!$A$3:$B$61,2,FALSE),"")</f>
        <v>ACI - ASSESSORIA DE COMUNICAÇÃO E IMPRENSA</v>
      </c>
      <c r="G299" s="33" t="str">
        <f>IFERROR(VLOOKUP($B299,'Tabelas auxiliares'!$A$65:$C$102,2,FALSE),"")</f>
        <v/>
      </c>
      <c r="H299" s="33" t="str">
        <f>IFERROR(VLOOKUP($B299,'Tabelas auxiliares'!$A$65:$C$102,3,FALSE),"")</f>
        <v/>
      </c>
      <c r="I299" t="s">
        <v>961</v>
      </c>
      <c r="J299" t="s">
        <v>1702</v>
      </c>
      <c r="K299" t="s">
        <v>1703</v>
      </c>
      <c r="L299" t="s">
        <v>1704</v>
      </c>
      <c r="M299" t="s">
        <v>153</v>
      </c>
      <c r="N299" t="s">
        <v>154</v>
      </c>
      <c r="O299" t="s">
        <v>155</v>
      </c>
      <c r="P299" t="s">
        <v>188</v>
      </c>
      <c r="Q299" t="s">
        <v>156</v>
      </c>
      <c r="R299" t="s">
        <v>153</v>
      </c>
      <c r="S299" t="s">
        <v>107</v>
      </c>
      <c r="T299" t="s">
        <v>152</v>
      </c>
      <c r="U299" t="s">
        <v>803</v>
      </c>
      <c r="V299" t="s">
        <v>403</v>
      </c>
      <c r="W299" t="s">
        <v>385</v>
      </c>
      <c r="X299" s="33" t="str">
        <f t="shared" si="4"/>
        <v>3</v>
      </c>
      <c r="Y299" s="33" t="str">
        <f>IF(T299="","",IF(AND(T299&lt;&gt;'Tabelas auxiliares'!$B$239,T299&lt;&gt;'Tabelas auxiliares'!$B$240,T299&lt;&gt;'Tabelas auxiliares'!$C$239,T299&lt;&gt;'Tabelas auxiliares'!$C$240,T299&lt;&gt;'Tabelas auxiliares'!$D$239),"FOLHA DE PESSOAL",IF(X299='Tabelas auxiliares'!$A$240,"CUSTEIO",IF(X299='Tabelas auxiliares'!$A$239,"INVESTIMENTO","ERRO - VERIFICAR"))))</f>
        <v>CUSTEIO</v>
      </c>
      <c r="Z299" s="46">
        <f t="shared" si="5"/>
        <v>4000</v>
      </c>
      <c r="AA299" s="26">
        <v>4000</v>
      </c>
      <c r="AD299" s="54"/>
      <c r="AE299" s="54"/>
      <c r="AF299" s="54"/>
      <c r="AG299" s="54"/>
      <c r="AH299" s="54"/>
      <c r="AI299" s="54"/>
      <c r="AJ299" s="54"/>
      <c r="AK299" s="54"/>
      <c r="AL299" s="54"/>
      <c r="AM299" s="54"/>
      <c r="AN299" s="54"/>
      <c r="AO299" s="54"/>
    </row>
    <row r="300" spans="1:41" x14ac:dyDescent="0.25">
      <c r="A300" t="s">
        <v>459</v>
      </c>
      <c r="B300" t="s">
        <v>300</v>
      </c>
      <c r="C300" t="s">
        <v>460</v>
      </c>
      <c r="D300" t="s">
        <v>38</v>
      </c>
      <c r="E300" t="s">
        <v>105</v>
      </c>
      <c r="F300" s="33" t="str">
        <f>IFERROR(VLOOKUP(D300,'Tabelas auxiliares'!$A$3:$B$61,2,FALSE),"")</f>
        <v>CMCC - CENTRO DE MATEMÁTICA, COMPUTAÇÃO E COGNIÇÃO</v>
      </c>
      <c r="G300" s="33" t="str">
        <f>IFERROR(VLOOKUP($B300,'Tabelas auxiliares'!$A$65:$C$102,2,FALSE),"")</f>
        <v/>
      </c>
      <c r="H300" s="33" t="str">
        <f>IFERROR(VLOOKUP($B300,'Tabelas auxiliares'!$A$65:$C$102,3,FALSE),"")</f>
        <v/>
      </c>
      <c r="I300" t="s">
        <v>961</v>
      </c>
      <c r="J300" t="s">
        <v>1705</v>
      </c>
      <c r="K300" t="s">
        <v>1706</v>
      </c>
      <c r="L300" t="s">
        <v>1707</v>
      </c>
      <c r="M300" t="s">
        <v>153</v>
      </c>
      <c r="N300" t="s">
        <v>154</v>
      </c>
      <c r="O300" t="s">
        <v>155</v>
      </c>
      <c r="P300" t="s">
        <v>188</v>
      </c>
      <c r="Q300" t="s">
        <v>156</v>
      </c>
      <c r="R300" t="s">
        <v>153</v>
      </c>
      <c r="S300" t="s">
        <v>107</v>
      </c>
      <c r="T300" t="s">
        <v>152</v>
      </c>
      <c r="U300" t="s">
        <v>803</v>
      </c>
      <c r="V300" t="s">
        <v>403</v>
      </c>
      <c r="W300" t="s">
        <v>385</v>
      </c>
      <c r="X300" s="33" t="str">
        <f t="shared" ref="X300:X363" si="8">LEFT(V300,1)</f>
        <v>3</v>
      </c>
      <c r="Y300" s="33" t="str">
        <f>IF(T300="","",IF(AND(T300&lt;&gt;'Tabelas auxiliares'!$B$239,T300&lt;&gt;'Tabelas auxiliares'!$B$240,T300&lt;&gt;'Tabelas auxiliares'!$C$239,T300&lt;&gt;'Tabelas auxiliares'!$C$240,T300&lt;&gt;'Tabelas auxiliares'!$D$239),"FOLHA DE PESSOAL",IF(X300='Tabelas auxiliares'!$A$240,"CUSTEIO",IF(X300='Tabelas auxiliares'!$A$239,"INVESTIMENTO","ERRO - VERIFICAR"))))</f>
        <v>CUSTEIO</v>
      </c>
      <c r="Z300" s="46">
        <f t="shared" si="5"/>
        <v>5000</v>
      </c>
      <c r="AA300" s="26">
        <v>5000</v>
      </c>
      <c r="AD300" s="54"/>
      <c r="AE300" s="54"/>
      <c r="AF300" s="54"/>
      <c r="AG300" s="54"/>
      <c r="AH300" s="54"/>
      <c r="AI300" s="54"/>
      <c r="AJ300" s="54"/>
      <c r="AK300" s="54"/>
      <c r="AL300" s="54"/>
      <c r="AM300" s="54"/>
      <c r="AN300" s="54"/>
      <c r="AO300" s="54"/>
    </row>
    <row r="301" spans="1:41" x14ac:dyDescent="0.25">
      <c r="A301" t="s">
        <v>459</v>
      </c>
      <c r="B301" t="s">
        <v>300</v>
      </c>
      <c r="C301" t="s">
        <v>460</v>
      </c>
      <c r="D301" t="s">
        <v>38</v>
      </c>
      <c r="E301" t="s">
        <v>105</v>
      </c>
      <c r="F301" s="33" t="str">
        <f>IFERROR(VLOOKUP(D301,'Tabelas auxiliares'!$A$3:$B$61,2,FALSE),"")</f>
        <v>CMCC - CENTRO DE MATEMÁTICA, COMPUTAÇÃO E COGNIÇÃO</v>
      </c>
      <c r="G301" s="33" t="str">
        <f>IFERROR(VLOOKUP($B301,'Tabelas auxiliares'!$A$65:$C$102,2,FALSE),"")</f>
        <v/>
      </c>
      <c r="H301" s="33" t="str">
        <f>IFERROR(VLOOKUP($B301,'Tabelas auxiliares'!$A$65:$C$102,3,FALSE),"")</f>
        <v/>
      </c>
      <c r="I301" t="s">
        <v>961</v>
      </c>
      <c r="J301" t="s">
        <v>1431</v>
      </c>
      <c r="K301" t="s">
        <v>1708</v>
      </c>
      <c r="L301" t="s">
        <v>1709</v>
      </c>
      <c r="M301" t="s">
        <v>153</v>
      </c>
      <c r="N301" t="s">
        <v>154</v>
      </c>
      <c r="O301" t="s">
        <v>155</v>
      </c>
      <c r="P301" t="s">
        <v>188</v>
      </c>
      <c r="Q301" t="s">
        <v>156</v>
      </c>
      <c r="R301" t="s">
        <v>153</v>
      </c>
      <c r="S301" t="s">
        <v>107</v>
      </c>
      <c r="T301" t="s">
        <v>152</v>
      </c>
      <c r="U301" t="s">
        <v>803</v>
      </c>
      <c r="V301" t="s">
        <v>404</v>
      </c>
      <c r="W301" t="s">
        <v>442</v>
      </c>
      <c r="X301" s="33" t="str">
        <f t="shared" si="8"/>
        <v>3</v>
      </c>
      <c r="Y301" s="33" t="str">
        <f>IF(T301="","",IF(AND(T301&lt;&gt;'Tabelas auxiliares'!$B$239,T301&lt;&gt;'Tabelas auxiliares'!$B$240,T301&lt;&gt;'Tabelas auxiliares'!$C$239,T301&lt;&gt;'Tabelas auxiliares'!$C$240,T301&lt;&gt;'Tabelas auxiliares'!$D$239),"FOLHA DE PESSOAL",IF(X301='Tabelas auxiliares'!$A$240,"CUSTEIO",IF(X301='Tabelas auxiliares'!$A$239,"INVESTIMENTO","ERRO - VERIFICAR"))))</f>
        <v>CUSTEIO</v>
      </c>
      <c r="Z301" s="46">
        <f t="shared" ref="Z301:Z364" si="9">IF(AA301+AB301+AC301&lt;&gt;0,AA301+AB301+AC301,"")</f>
        <v>1000</v>
      </c>
      <c r="AA301" s="26">
        <v>1000</v>
      </c>
      <c r="AD301" s="54"/>
      <c r="AE301" s="54"/>
      <c r="AF301" s="54"/>
      <c r="AG301" s="54"/>
      <c r="AH301" s="54"/>
      <c r="AI301" s="54"/>
      <c r="AJ301" s="54"/>
      <c r="AK301" s="54"/>
      <c r="AL301" s="54"/>
      <c r="AM301" s="54"/>
      <c r="AN301" s="54"/>
      <c r="AO301" s="54"/>
    </row>
    <row r="302" spans="1:41" x14ac:dyDescent="0.25">
      <c r="A302" t="s">
        <v>459</v>
      </c>
      <c r="B302" t="s">
        <v>300</v>
      </c>
      <c r="C302" t="s">
        <v>460</v>
      </c>
      <c r="D302" t="s">
        <v>46</v>
      </c>
      <c r="E302" t="s">
        <v>105</v>
      </c>
      <c r="F302" s="33" t="str">
        <f>IFERROR(VLOOKUP(D302,'Tabelas auxiliares'!$A$3:$B$61,2,FALSE),"")</f>
        <v>PROGRAD - PRÓ-REITORIA DE GRADUAÇÃO</v>
      </c>
      <c r="G302" s="33" t="str">
        <f>IFERROR(VLOOKUP($B302,'Tabelas auxiliares'!$A$65:$C$102,2,FALSE),"")</f>
        <v/>
      </c>
      <c r="H302" s="33" t="str">
        <f>IFERROR(VLOOKUP($B302,'Tabelas auxiliares'!$A$65:$C$102,3,FALSE),"")</f>
        <v/>
      </c>
      <c r="I302" t="s">
        <v>914</v>
      </c>
      <c r="J302" t="s">
        <v>1710</v>
      </c>
      <c r="K302" t="s">
        <v>1711</v>
      </c>
      <c r="L302" t="s">
        <v>1712</v>
      </c>
      <c r="M302" t="s">
        <v>153</v>
      </c>
      <c r="N302" t="s">
        <v>154</v>
      </c>
      <c r="O302" t="s">
        <v>155</v>
      </c>
      <c r="P302" t="s">
        <v>188</v>
      </c>
      <c r="Q302" t="s">
        <v>156</v>
      </c>
      <c r="R302" t="s">
        <v>153</v>
      </c>
      <c r="S302" t="s">
        <v>107</v>
      </c>
      <c r="T302" t="s">
        <v>152</v>
      </c>
      <c r="U302" t="s">
        <v>803</v>
      </c>
      <c r="V302" t="s">
        <v>403</v>
      </c>
      <c r="W302" t="s">
        <v>385</v>
      </c>
      <c r="X302" s="33" t="str">
        <f t="shared" si="8"/>
        <v>3</v>
      </c>
      <c r="Y302" s="33" t="str">
        <f>IF(T302="","",IF(AND(T302&lt;&gt;'Tabelas auxiliares'!$B$239,T302&lt;&gt;'Tabelas auxiliares'!$B$240,T302&lt;&gt;'Tabelas auxiliares'!$C$239,T302&lt;&gt;'Tabelas auxiliares'!$C$240,T302&lt;&gt;'Tabelas auxiliares'!$D$239),"FOLHA DE PESSOAL",IF(X302='Tabelas auxiliares'!$A$240,"CUSTEIO",IF(X302='Tabelas auxiliares'!$A$239,"INVESTIMENTO","ERRO - VERIFICAR"))))</f>
        <v>CUSTEIO</v>
      </c>
      <c r="Z302" s="46">
        <f t="shared" si="9"/>
        <v>5000</v>
      </c>
      <c r="AA302" s="26">
        <v>3945.13</v>
      </c>
      <c r="AC302" s="26">
        <v>1054.8699999999999</v>
      </c>
      <c r="AD302" s="54"/>
      <c r="AE302" s="54"/>
      <c r="AF302" s="54"/>
      <c r="AG302" s="54"/>
      <c r="AH302" s="54"/>
      <c r="AI302" s="54"/>
      <c r="AJ302" s="54"/>
      <c r="AK302" s="54"/>
      <c r="AL302" s="54"/>
      <c r="AM302" s="54"/>
      <c r="AN302" s="54"/>
      <c r="AO302" s="54"/>
    </row>
    <row r="303" spans="1:41" x14ac:dyDescent="0.25">
      <c r="A303" t="s">
        <v>459</v>
      </c>
      <c r="B303" t="s">
        <v>300</v>
      </c>
      <c r="C303" t="s">
        <v>460</v>
      </c>
      <c r="D303" t="s">
        <v>48</v>
      </c>
      <c r="E303" t="s">
        <v>105</v>
      </c>
      <c r="F303" s="33" t="str">
        <f>IFERROR(VLOOKUP(D303,'Tabelas auxiliares'!$A$3:$B$61,2,FALSE),"")</f>
        <v>PROEC - PRÓ-REITORIA DE EXTENSÃO E CULTURA</v>
      </c>
      <c r="G303" s="33" t="str">
        <f>IFERROR(VLOOKUP($B303,'Tabelas auxiliares'!$A$65:$C$102,2,FALSE),"")</f>
        <v/>
      </c>
      <c r="H303" s="33" t="str">
        <f>IFERROR(VLOOKUP($B303,'Tabelas auxiliares'!$A$65:$C$102,3,FALSE),"")</f>
        <v/>
      </c>
      <c r="I303" t="s">
        <v>1232</v>
      </c>
      <c r="J303" t="s">
        <v>1713</v>
      </c>
      <c r="K303" t="s">
        <v>1714</v>
      </c>
      <c r="L303" t="s">
        <v>1715</v>
      </c>
      <c r="M303" t="s">
        <v>153</v>
      </c>
      <c r="N303" t="s">
        <v>154</v>
      </c>
      <c r="O303" t="s">
        <v>155</v>
      </c>
      <c r="P303" t="s">
        <v>188</v>
      </c>
      <c r="Q303" t="s">
        <v>156</v>
      </c>
      <c r="R303" t="s">
        <v>153</v>
      </c>
      <c r="S303" t="s">
        <v>107</v>
      </c>
      <c r="T303" t="s">
        <v>152</v>
      </c>
      <c r="U303" t="s">
        <v>803</v>
      </c>
      <c r="V303" t="s">
        <v>403</v>
      </c>
      <c r="W303" t="s">
        <v>385</v>
      </c>
      <c r="X303" s="33" t="str">
        <f t="shared" si="8"/>
        <v>3</v>
      </c>
      <c r="Y303" s="33" t="str">
        <f>IF(T303="","",IF(AND(T303&lt;&gt;'Tabelas auxiliares'!$B$239,T303&lt;&gt;'Tabelas auxiliares'!$B$240,T303&lt;&gt;'Tabelas auxiliares'!$C$239,T303&lt;&gt;'Tabelas auxiliares'!$C$240,T303&lt;&gt;'Tabelas auxiliares'!$D$239),"FOLHA DE PESSOAL",IF(X303='Tabelas auxiliares'!$A$240,"CUSTEIO",IF(X303='Tabelas auxiliares'!$A$239,"INVESTIMENTO","ERRO - VERIFICAR"))))</f>
        <v>CUSTEIO</v>
      </c>
      <c r="Z303" s="46">
        <f t="shared" si="9"/>
        <v>5000</v>
      </c>
      <c r="AA303" s="26">
        <v>5000</v>
      </c>
      <c r="AD303" s="54"/>
      <c r="AE303" s="54"/>
      <c r="AF303" s="54"/>
      <c r="AG303" s="54"/>
      <c r="AH303" s="54"/>
      <c r="AI303" s="54"/>
      <c r="AJ303" s="54"/>
      <c r="AK303" s="54"/>
      <c r="AL303" s="54"/>
      <c r="AM303" s="54"/>
      <c r="AN303" s="54"/>
      <c r="AO303" s="54"/>
    </row>
    <row r="304" spans="1:41" x14ac:dyDescent="0.25">
      <c r="A304" t="s">
        <v>459</v>
      </c>
      <c r="B304" t="s">
        <v>300</v>
      </c>
      <c r="C304" t="s">
        <v>460</v>
      </c>
      <c r="D304" t="s">
        <v>48</v>
      </c>
      <c r="E304" t="s">
        <v>105</v>
      </c>
      <c r="F304" s="33" t="str">
        <f>IFERROR(VLOOKUP(D304,'Tabelas auxiliares'!$A$3:$B$61,2,FALSE),"")</f>
        <v>PROEC - PRÓ-REITORIA DE EXTENSÃO E CULTURA</v>
      </c>
      <c r="G304" s="33" t="str">
        <f>IFERROR(VLOOKUP($B304,'Tabelas auxiliares'!$A$65:$C$102,2,FALSE),"")</f>
        <v/>
      </c>
      <c r="H304" s="33" t="str">
        <f>IFERROR(VLOOKUP($B304,'Tabelas auxiliares'!$A$65:$C$102,3,FALSE),"")</f>
        <v/>
      </c>
      <c r="I304" t="s">
        <v>1232</v>
      </c>
      <c r="J304" t="s">
        <v>1713</v>
      </c>
      <c r="K304" t="s">
        <v>1716</v>
      </c>
      <c r="L304" t="s">
        <v>1717</v>
      </c>
      <c r="M304" t="s">
        <v>153</v>
      </c>
      <c r="N304" t="s">
        <v>154</v>
      </c>
      <c r="O304" t="s">
        <v>155</v>
      </c>
      <c r="P304" t="s">
        <v>188</v>
      </c>
      <c r="Q304" t="s">
        <v>156</v>
      </c>
      <c r="R304" t="s">
        <v>153</v>
      </c>
      <c r="S304" t="s">
        <v>107</v>
      </c>
      <c r="T304" t="s">
        <v>152</v>
      </c>
      <c r="U304" t="s">
        <v>803</v>
      </c>
      <c r="V304" t="s">
        <v>404</v>
      </c>
      <c r="W304" t="s">
        <v>442</v>
      </c>
      <c r="X304" s="33" t="str">
        <f t="shared" si="8"/>
        <v>3</v>
      </c>
      <c r="Y304" s="33" t="str">
        <f>IF(T304="","",IF(AND(T304&lt;&gt;'Tabelas auxiliares'!$B$239,T304&lt;&gt;'Tabelas auxiliares'!$B$240,T304&lt;&gt;'Tabelas auxiliares'!$C$239,T304&lt;&gt;'Tabelas auxiliares'!$C$240,T304&lt;&gt;'Tabelas auxiliares'!$D$239),"FOLHA DE PESSOAL",IF(X304='Tabelas auxiliares'!$A$240,"CUSTEIO",IF(X304='Tabelas auxiliares'!$A$239,"INVESTIMENTO","ERRO - VERIFICAR"))))</f>
        <v>CUSTEIO</v>
      </c>
      <c r="Z304" s="46">
        <f t="shared" si="9"/>
        <v>2000</v>
      </c>
      <c r="AA304" s="26">
        <v>2000</v>
      </c>
      <c r="AD304" s="54"/>
      <c r="AE304" s="54"/>
      <c r="AF304" s="54"/>
      <c r="AG304" s="54"/>
      <c r="AH304" s="54"/>
      <c r="AI304" s="54"/>
      <c r="AJ304" s="54"/>
      <c r="AK304" s="54"/>
      <c r="AL304" s="54"/>
      <c r="AM304" s="54"/>
      <c r="AN304" s="54"/>
      <c r="AO304" s="54"/>
    </row>
    <row r="305" spans="1:41" x14ac:dyDescent="0.25">
      <c r="A305" t="s">
        <v>459</v>
      </c>
      <c r="B305" t="s">
        <v>300</v>
      </c>
      <c r="C305" t="s">
        <v>460</v>
      </c>
      <c r="D305" t="s">
        <v>56</v>
      </c>
      <c r="E305" t="s">
        <v>105</v>
      </c>
      <c r="F305" s="33" t="str">
        <f>IFERROR(VLOOKUP(D305,'Tabelas auxiliares'!$A$3:$B$61,2,FALSE),"")</f>
        <v>PROAD - PASSAGENS * D.U.C</v>
      </c>
      <c r="G305" s="33" t="str">
        <f>IFERROR(VLOOKUP($B305,'Tabelas auxiliares'!$A$65:$C$102,2,FALSE),"")</f>
        <v/>
      </c>
      <c r="H305" s="33" t="str">
        <f>IFERROR(VLOOKUP($B305,'Tabelas auxiliares'!$A$65:$C$102,3,FALSE),"")</f>
        <v/>
      </c>
      <c r="I305" t="s">
        <v>1031</v>
      </c>
      <c r="J305" t="s">
        <v>583</v>
      </c>
      <c r="K305" t="s">
        <v>1718</v>
      </c>
      <c r="L305" t="s">
        <v>224</v>
      </c>
      <c r="M305" t="s">
        <v>223</v>
      </c>
      <c r="N305" t="s">
        <v>154</v>
      </c>
      <c r="O305" t="s">
        <v>155</v>
      </c>
      <c r="P305" t="s">
        <v>188</v>
      </c>
      <c r="Q305" t="s">
        <v>156</v>
      </c>
      <c r="R305" t="s">
        <v>153</v>
      </c>
      <c r="S305" t="s">
        <v>107</v>
      </c>
      <c r="T305" t="s">
        <v>152</v>
      </c>
      <c r="U305" t="s">
        <v>803</v>
      </c>
      <c r="V305" t="s">
        <v>406</v>
      </c>
      <c r="W305" t="s">
        <v>390</v>
      </c>
      <c r="X305" s="33" t="str">
        <f t="shared" si="8"/>
        <v>3</v>
      </c>
      <c r="Y305" s="33" t="str">
        <f>IF(T305="","",IF(AND(T305&lt;&gt;'Tabelas auxiliares'!$B$239,T305&lt;&gt;'Tabelas auxiliares'!$B$240,T305&lt;&gt;'Tabelas auxiliares'!$C$239,T305&lt;&gt;'Tabelas auxiliares'!$C$240,T305&lt;&gt;'Tabelas auxiliares'!$D$239),"FOLHA DE PESSOAL",IF(X305='Tabelas auxiliares'!$A$240,"CUSTEIO",IF(X305='Tabelas auxiliares'!$A$239,"INVESTIMENTO","ERRO - VERIFICAR"))))</f>
        <v>CUSTEIO</v>
      </c>
      <c r="Z305" s="46">
        <f t="shared" si="9"/>
        <v>28000</v>
      </c>
      <c r="AA305" s="26">
        <v>19292.39</v>
      </c>
      <c r="AB305" s="26">
        <v>204.91</v>
      </c>
      <c r="AC305" s="26">
        <v>8502.7000000000007</v>
      </c>
      <c r="AD305" s="54"/>
      <c r="AE305" s="54"/>
      <c r="AF305" s="54"/>
      <c r="AG305" s="54"/>
      <c r="AH305" s="54"/>
      <c r="AI305" s="54"/>
      <c r="AJ305" s="54"/>
      <c r="AK305" s="54"/>
      <c r="AL305" s="54"/>
      <c r="AM305" s="54"/>
      <c r="AN305" s="54"/>
      <c r="AO305" s="54"/>
    </row>
    <row r="306" spans="1:41" x14ac:dyDescent="0.25">
      <c r="A306" t="s">
        <v>459</v>
      </c>
      <c r="B306" t="s">
        <v>300</v>
      </c>
      <c r="C306" t="s">
        <v>460</v>
      </c>
      <c r="D306" t="s">
        <v>58</v>
      </c>
      <c r="E306" t="s">
        <v>105</v>
      </c>
      <c r="F306" s="33" t="str">
        <f>IFERROR(VLOOKUP(D306,'Tabelas auxiliares'!$A$3:$B$61,2,FALSE),"")</f>
        <v>PROPLADI - PRÓ-REITORIA DE PLAN. E DESENV. INSTITUCIONAL</v>
      </c>
      <c r="G306" s="33" t="str">
        <f>IFERROR(VLOOKUP($B306,'Tabelas auxiliares'!$A$65:$C$102,2,FALSE),"")</f>
        <v/>
      </c>
      <c r="H306" s="33" t="str">
        <f>IFERROR(VLOOKUP($B306,'Tabelas auxiliares'!$A$65:$C$102,3,FALSE),"")</f>
        <v/>
      </c>
      <c r="I306" t="s">
        <v>1146</v>
      </c>
      <c r="J306" t="s">
        <v>1719</v>
      </c>
      <c r="K306" t="s">
        <v>1720</v>
      </c>
      <c r="L306" t="s">
        <v>1721</v>
      </c>
      <c r="M306" t="s">
        <v>153</v>
      </c>
      <c r="N306" t="s">
        <v>154</v>
      </c>
      <c r="O306" t="s">
        <v>155</v>
      </c>
      <c r="P306" t="s">
        <v>188</v>
      </c>
      <c r="Q306" t="s">
        <v>156</v>
      </c>
      <c r="R306" t="s">
        <v>153</v>
      </c>
      <c r="S306" t="s">
        <v>107</v>
      </c>
      <c r="T306" t="s">
        <v>152</v>
      </c>
      <c r="U306" t="s">
        <v>803</v>
      </c>
      <c r="V306" t="s">
        <v>403</v>
      </c>
      <c r="W306" t="s">
        <v>385</v>
      </c>
      <c r="X306" s="33" t="str">
        <f t="shared" si="8"/>
        <v>3</v>
      </c>
      <c r="Y306" s="33" t="str">
        <f>IF(T306="","",IF(AND(T306&lt;&gt;'Tabelas auxiliares'!$B$239,T306&lt;&gt;'Tabelas auxiliares'!$B$240,T306&lt;&gt;'Tabelas auxiliares'!$C$239,T306&lt;&gt;'Tabelas auxiliares'!$C$240,T306&lt;&gt;'Tabelas auxiliares'!$D$239),"FOLHA DE PESSOAL",IF(X306='Tabelas auxiliares'!$A$240,"CUSTEIO",IF(X306='Tabelas auxiliares'!$A$239,"INVESTIMENTO","ERRO - VERIFICAR"))))</f>
        <v>CUSTEIO</v>
      </c>
      <c r="Z306" s="46">
        <f t="shared" si="9"/>
        <v>3000</v>
      </c>
      <c r="AA306" s="26">
        <v>1952.23</v>
      </c>
      <c r="AC306" s="26">
        <v>1047.77</v>
      </c>
      <c r="AD306" s="54"/>
      <c r="AE306" s="54"/>
      <c r="AF306" s="54"/>
      <c r="AG306" s="54"/>
      <c r="AH306" s="54"/>
      <c r="AI306" s="54"/>
      <c r="AJ306" s="54"/>
      <c r="AK306" s="54"/>
      <c r="AL306" s="54"/>
      <c r="AM306" s="54"/>
      <c r="AN306" s="54"/>
      <c r="AO306" s="54"/>
    </row>
    <row r="307" spans="1:41" x14ac:dyDescent="0.25">
      <c r="A307" t="s">
        <v>459</v>
      </c>
      <c r="B307" t="s">
        <v>300</v>
      </c>
      <c r="C307" t="s">
        <v>460</v>
      </c>
      <c r="D307" t="s">
        <v>60</v>
      </c>
      <c r="E307" t="s">
        <v>105</v>
      </c>
      <c r="F307" s="33" t="str">
        <f>IFERROR(VLOOKUP(D307,'Tabelas auxiliares'!$A$3:$B$61,2,FALSE),"")</f>
        <v>PROAP - PRÓ-REITORIA DE POLÍTICAS AFIRMATIVAS</v>
      </c>
      <c r="G307" s="33" t="str">
        <f>IFERROR(VLOOKUP($B307,'Tabelas auxiliares'!$A$65:$C$102,2,FALSE),"")</f>
        <v/>
      </c>
      <c r="H307" s="33" t="str">
        <f>IFERROR(VLOOKUP($B307,'Tabelas auxiliares'!$A$65:$C$102,3,FALSE),"")</f>
        <v/>
      </c>
      <c r="I307" t="s">
        <v>887</v>
      </c>
      <c r="J307" t="s">
        <v>1722</v>
      </c>
      <c r="K307" t="s">
        <v>1723</v>
      </c>
      <c r="L307" t="s">
        <v>1724</v>
      </c>
      <c r="M307" t="s">
        <v>153</v>
      </c>
      <c r="N307" t="s">
        <v>154</v>
      </c>
      <c r="O307" t="s">
        <v>155</v>
      </c>
      <c r="P307" t="s">
        <v>188</v>
      </c>
      <c r="Q307" t="s">
        <v>156</v>
      </c>
      <c r="R307" t="s">
        <v>153</v>
      </c>
      <c r="S307" t="s">
        <v>107</v>
      </c>
      <c r="T307" t="s">
        <v>152</v>
      </c>
      <c r="U307" t="s">
        <v>803</v>
      </c>
      <c r="V307" t="s">
        <v>403</v>
      </c>
      <c r="W307" t="s">
        <v>385</v>
      </c>
      <c r="X307" s="33" t="str">
        <f t="shared" si="8"/>
        <v>3</v>
      </c>
      <c r="Y307" s="33" t="str">
        <f>IF(T307="","",IF(AND(T307&lt;&gt;'Tabelas auxiliares'!$B$239,T307&lt;&gt;'Tabelas auxiliares'!$B$240,T307&lt;&gt;'Tabelas auxiliares'!$C$239,T307&lt;&gt;'Tabelas auxiliares'!$C$240,T307&lt;&gt;'Tabelas auxiliares'!$D$239),"FOLHA DE PESSOAL",IF(X307='Tabelas auxiliares'!$A$240,"CUSTEIO",IF(X307='Tabelas auxiliares'!$A$239,"INVESTIMENTO","ERRO - VERIFICAR"))))</f>
        <v>CUSTEIO</v>
      </c>
      <c r="Z307" s="46">
        <f t="shared" si="9"/>
        <v>6000</v>
      </c>
      <c r="AA307" s="26">
        <v>6000</v>
      </c>
      <c r="AD307" s="54"/>
      <c r="AE307" s="54"/>
      <c r="AF307" s="54"/>
      <c r="AG307" s="54"/>
      <c r="AH307" s="54"/>
      <c r="AI307" s="54"/>
      <c r="AJ307" s="54"/>
      <c r="AK307" s="54"/>
      <c r="AL307" s="54"/>
      <c r="AM307" s="54"/>
      <c r="AN307" s="54"/>
      <c r="AO307" s="54"/>
    </row>
    <row r="308" spans="1:41" x14ac:dyDescent="0.25">
      <c r="A308" t="s">
        <v>459</v>
      </c>
      <c r="B308" t="s">
        <v>300</v>
      </c>
      <c r="C308" t="s">
        <v>460</v>
      </c>
      <c r="D308" t="s">
        <v>64</v>
      </c>
      <c r="E308" t="s">
        <v>105</v>
      </c>
      <c r="F308" s="33" t="str">
        <f>IFERROR(VLOOKUP(D308,'Tabelas auxiliares'!$A$3:$B$61,2,FALSE),"")</f>
        <v>ARI - ASSESSORIA DE RELAÇÕES INTERNACIONAIS</v>
      </c>
      <c r="G308" s="33" t="str">
        <f>IFERROR(VLOOKUP($B308,'Tabelas auxiliares'!$A$65:$C$102,2,FALSE),"")</f>
        <v/>
      </c>
      <c r="H308" s="33" t="str">
        <f>IFERROR(VLOOKUP($B308,'Tabelas auxiliares'!$A$65:$C$102,3,FALSE),"")</f>
        <v/>
      </c>
      <c r="I308" t="s">
        <v>1423</v>
      </c>
      <c r="J308" t="s">
        <v>1435</v>
      </c>
      <c r="K308" t="s">
        <v>1725</v>
      </c>
      <c r="L308" t="s">
        <v>1726</v>
      </c>
      <c r="M308" t="s">
        <v>153</v>
      </c>
      <c r="N308" t="s">
        <v>154</v>
      </c>
      <c r="O308" t="s">
        <v>155</v>
      </c>
      <c r="P308" t="s">
        <v>188</v>
      </c>
      <c r="Q308" t="s">
        <v>156</v>
      </c>
      <c r="R308" t="s">
        <v>153</v>
      </c>
      <c r="S308" t="s">
        <v>107</v>
      </c>
      <c r="T308" t="s">
        <v>152</v>
      </c>
      <c r="U308" t="s">
        <v>803</v>
      </c>
      <c r="V308" t="s">
        <v>403</v>
      </c>
      <c r="W308" t="s">
        <v>385</v>
      </c>
      <c r="X308" s="33" t="str">
        <f t="shared" si="8"/>
        <v>3</v>
      </c>
      <c r="Y308" s="33" t="str">
        <f>IF(T308="","",IF(AND(T308&lt;&gt;'Tabelas auxiliares'!$B$239,T308&lt;&gt;'Tabelas auxiliares'!$B$240,T308&lt;&gt;'Tabelas auxiliares'!$C$239,T308&lt;&gt;'Tabelas auxiliares'!$C$240,T308&lt;&gt;'Tabelas auxiliares'!$D$239),"FOLHA DE PESSOAL",IF(X308='Tabelas auxiliares'!$A$240,"CUSTEIO",IF(X308='Tabelas auxiliares'!$A$239,"INVESTIMENTO","ERRO - VERIFICAR"))))</f>
        <v>CUSTEIO</v>
      </c>
      <c r="Z308" s="46">
        <f t="shared" si="9"/>
        <v>3000</v>
      </c>
      <c r="AA308" s="26">
        <v>1442.14</v>
      </c>
      <c r="AC308" s="26">
        <v>1557.86</v>
      </c>
      <c r="AD308" s="54"/>
      <c r="AE308" s="54"/>
      <c r="AF308" s="54"/>
      <c r="AG308" s="54"/>
      <c r="AH308" s="54"/>
      <c r="AI308" s="54"/>
      <c r="AJ308" s="54"/>
      <c r="AK308" s="54"/>
      <c r="AL308" s="54"/>
      <c r="AM308" s="54"/>
      <c r="AN308" s="54"/>
      <c r="AO308" s="54"/>
    </row>
    <row r="309" spans="1:41" x14ac:dyDescent="0.25">
      <c r="A309" t="s">
        <v>459</v>
      </c>
      <c r="B309" t="s">
        <v>300</v>
      </c>
      <c r="C309" t="s">
        <v>460</v>
      </c>
      <c r="D309" t="s">
        <v>66</v>
      </c>
      <c r="E309" t="s">
        <v>105</v>
      </c>
      <c r="F309" s="33" t="str">
        <f>IFERROR(VLOOKUP(D309,'Tabelas auxiliares'!$A$3:$B$61,2,FALSE),"")</f>
        <v>PROPG - PRÓ-REITORIA DE PÓS-GRADUAÇÃO</v>
      </c>
      <c r="G309" s="33" t="str">
        <f>IFERROR(VLOOKUP($B309,'Tabelas auxiliares'!$A$65:$C$102,2,FALSE),"")</f>
        <v/>
      </c>
      <c r="H309" s="33" t="str">
        <f>IFERROR(VLOOKUP($B309,'Tabelas auxiliares'!$A$65:$C$102,3,FALSE),"")</f>
        <v/>
      </c>
      <c r="I309" t="s">
        <v>1146</v>
      </c>
      <c r="J309" t="s">
        <v>1727</v>
      </c>
      <c r="K309" t="s">
        <v>1728</v>
      </c>
      <c r="L309" t="s">
        <v>1729</v>
      </c>
      <c r="M309" t="s">
        <v>153</v>
      </c>
      <c r="N309" t="s">
        <v>154</v>
      </c>
      <c r="O309" t="s">
        <v>155</v>
      </c>
      <c r="P309" t="s">
        <v>188</v>
      </c>
      <c r="Q309" t="s">
        <v>156</v>
      </c>
      <c r="R309" t="s">
        <v>153</v>
      </c>
      <c r="S309" t="s">
        <v>107</v>
      </c>
      <c r="T309" t="s">
        <v>152</v>
      </c>
      <c r="U309" t="s">
        <v>803</v>
      </c>
      <c r="V309" t="s">
        <v>403</v>
      </c>
      <c r="W309" t="s">
        <v>385</v>
      </c>
      <c r="X309" s="33" t="str">
        <f t="shared" si="8"/>
        <v>3</v>
      </c>
      <c r="Y309" s="33" t="str">
        <f>IF(T309="","",IF(AND(T309&lt;&gt;'Tabelas auxiliares'!$B$239,T309&lt;&gt;'Tabelas auxiliares'!$B$240,T309&lt;&gt;'Tabelas auxiliares'!$C$239,T309&lt;&gt;'Tabelas auxiliares'!$C$240,T309&lt;&gt;'Tabelas auxiliares'!$D$239),"FOLHA DE PESSOAL",IF(X309='Tabelas auxiliares'!$A$240,"CUSTEIO",IF(X309='Tabelas auxiliares'!$A$239,"INVESTIMENTO","ERRO - VERIFICAR"))))</f>
        <v>CUSTEIO</v>
      </c>
      <c r="Z309" s="46">
        <f t="shared" si="9"/>
        <v>8000</v>
      </c>
      <c r="AA309" s="26">
        <v>6689.73</v>
      </c>
      <c r="AC309" s="26">
        <v>1310.27</v>
      </c>
      <c r="AD309" s="54"/>
      <c r="AE309" s="54"/>
      <c r="AF309" s="54"/>
      <c r="AG309" s="54"/>
      <c r="AH309" s="54"/>
      <c r="AI309" s="54"/>
      <c r="AJ309" s="54"/>
      <c r="AK309" s="54"/>
      <c r="AL309" s="54"/>
      <c r="AM309" s="54"/>
      <c r="AN309" s="54"/>
      <c r="AO309" s="54"/>
    </row>
    <row r="310" spans="1:41" x14ac:dyDescent="0.25">
      <c r="A310" t="s">
        <v>459</v>
      </c>
      <c r="B310" t="s">
        <v>300</v>
      </c>
      <c r="C310" t="s">
        <v>460</v>
      </c>
      <c r="D310" t="s">
        <v>66</v>
      </c>
      <c r="E310" t="s">
        <v>105</v>
      </c>
      <c r="F310" s="33" t="str">
        <f>IFERROR(VLOOKUP(D310,'Tabelas auxiliares'!$A$3:$B$61,2,FALSE),"")</f>
        <v>PROPG - PRÓ-REITORIA DE PÓS-GRADUAÇÃO</v>
      </c>
      <c r="G310" s="33" t="str">
        <f>IFERROR(VLOOKUP($B310,'Tabelas auxiliares'!$A$65:$C$102,2,FALSE),"")</f>
        <v/>
      </c>
      <c r="H310" s="33" t="str">
        <f>IFERROR(VLOOKUP($B310,'Tabelas auxiliares'!$A$65:$C$102,3,FALSE),"")</f>
        <v/>
      </c>
      <c r="I310" t="s">
        <v>1146</v>
      </c>
      <c r="J310" t="s">
        <v>1727</v>
      </c>
      <c r="K310" t="s">
        <v>1730</v>
      </c>
      <c r="L310" t="s">
        <v>1729</v>
      </c>
      <c r="M310" t="s">
        <v>153</v>
      </c>
      <c r="N310" t="s">
        <v>154</v>
      </c>
      <c r="O310" t="s">
        <v>155</v>
      </c>
      <c r="P310" t="s">
        <v>188</v>
      </c>
      <c r="Q310" t="s">
        <v>156</v>
      </c>
      <c r="R310" t="s">
        <v>153</v>
      </c>
      <c r="S310" t="s">
        <v>107</v>
      </c>
      <c r="T310" t="s">
        <v>152</v>
      </c>
      <c r="U310" t="s">
        <v>803</v>
      </c>
      <c r="V310" t="s">
        <v>404</v>
      </c>
      <c r="W310" t="s">
        <v>442</v>
      </c>
      <c r="X310" s="33" t="str">
        <f t="shared" si="8"/>
        <v>3</v>
      </c>
      <c r="Y310" s="33" t="str">
        <f>IF(T310="","",IF(AND(T310&lt;&gt;'Tabelas auxiliares'!$B$239,T310&lt;&gt;'Tabelas auxiliares'!$B$240,T310&lt;&gt;'Tabelas auxiliares'!$C$239,T310&lt;&gt;'Tabelas auxiliares'!$C$240,T310&lt;&gt;'Tabelas auxiliares'!$D$239),"FOLHA DE PESSOAL",IF(X310='Tabelas auxiliares'!$A$240,"CUSTEIO",IF(X310='Tabelas auxiliares'!$A$239,"INVESTIMENTO","ERRO - VERIFICAR"))))</f>
        <v>CUSTEIO</v>
      </c>
      <c r="Z310" s="46">
        <f t="shared" si="9"/>
        <v>3000</v>
      </c>
      <c r="AA310" s="26">
        <v>2832.5</v>
      </c>
      <c r="AC310" s="26">
        <v>167.5</v>
      </c>
      <c r="AD310" s="54"/>
      <c r="AE310" s="54"/>
      <c r="AF310" s="54"/>
      <c r="AG310" s="54"/>
      <c r="AH310" s="54"/>
      <c r="AI310" s="54"/>
      <c r="AJ310" s="54"/>
      <c r="AK310" s="54"/>
      <c r="AL310" s="54"/>
      <c r="AM310" s="54"/>
      <c r="AN310" s="54"/>
      <c r="AO310" s="54"/>
    </row>
    <row r="311" spans="1:41" x14ac:dyDescent="0.25">
      <c r="A311" t="s">
        <v>459</v>
      </c>
      <c r="B311" t="s">
        <v>300</v>
      </c>
      <c r="C311" t="s">
        <v>460</v>
      </c>
      <c r="D311" t="s">
        <v>70</v>
      </c>
      <c r="E311" t="s">
        <v>105</v>
      </c>
      <c r="F311" s="33" t="str">
        <f>IFERROR(VLOOKUP(D311,'Tabelas auxiliares'!$A$3:$B$61,2,FALSE),"")</f>
        <v>NTI - NÚCLEO DE TECNOLOGIA DA INFORMAÇÃO</v>
      </c>
      <c r="G311" s="33" t="str">
        <f>IFERROR(VLOOKUP($B311,'Tabelas auxiliares'!$A$65:$C$102,2,FALSE),"")</f>
        <v/>
      </c>
      <c r="H311" s="33" t="str">
        <f>IFERROR(VLOOKUP($B311,'Tabelas auxiliares'!$A$65:$C$102,3,FALSE),"")</f>
        <v/>
      </c>
      <c r="I311" t="s">
        <v>887</v>
      </c>
      <c r="J311" t="s">
        <v>1731</v>
      </c>
      <c r="K311" t="s">
        <v>1732</v>
      </c>
      <c r="L311" t="s">
        <v>1733</v>
      </c>
      <c r="M311" t="s">
        <v>153</v>
      </c>
      <c r="N311" t="s">
        <v>154</v>
      </c>
      <c r="O311" t="s">
        <v>155</v>
      </c>
      <c r="P311" t="s">
        <v>188</v>
      </c>
      <c r="Q311" t="s">
        <v>156</v>
      </c>
      <c r="R311" t="s">
        <v>153</v>
      </c>
      <c r="S311" t="s">
        <v>107</v>
      </c>
      <c r="T311" t="s">
        <v>152</v>
      </c>
      <c r="U311" t="s">
        <v>803</v>
      </c>
      <c r="V311" t="s">
        <v>403</v>
      </c>
      <c r="W311" t="s">
        <v>385</v>
      </c>
      <c r="X311" s="33" t="str">
        <f t="shared" si="8"/>
        <v>3</v>
      </c>
      <c r="Y311" s="33" t="str">
        <f>IF(T311="","",IF(AND(T311&lt;&gt;'Tabelas auxiliares'!$B$239,T311&lt;&gt;'Tabelas auxiliares'!$B$240,T311&lt;&gt;'Tabelas auxiliares'!$C$239,T311&lt;&gt;'Tabelas auxiliares'!$C$240,T311&lt;&gt;'Tabelas auxiliares'!$D$239),"FOLHA DE PESSOAL",IF(X311='Tabelas auxiliares'!$A$240,"CUSTEIO",IF(X311='Tabelas auxiliares'!$A$239,"INVESTIMENTO","ERRO - VERIFICAR"))))</f>
        <v>CUSTEIO</v>
      </c>
      <c r="Z311" s="46">
        <f t="shared" si="9"/>
        <v>2075.36</v>
      </c>
      <c r="AC311" s="26">
        <v>2075.36</v>
      </c>
      <c r="AD311" s="54"/>
      <c r="AE311" s="54"/>
      <c r="AF311" s="54"/>
      <c r="AG311" s="54"/>
      <c r="AH311" s="54"/>
      <c r="AI311" s="54"/>
      <c r="AJ311" s="54"/>
      <c r="AK311" s="54"/>
      <c r="AL311" s="54"/>
      <c r="AM311" s="54"/>
      <c r="AN311" s="54"/>
      <c r="AO311" s="54"/>
    </row>
    <row r="312" spans="1:41" x14ac:dyDescent="0.25">
      <c r="A312" t="s">
        <v>459</v>
      </c>
      <c r="B312" t="s">
        <v>300</v>
      </c>
      <c r="C312" t="s">
        <v>460</v>
      </c>
      <c r="D312" t="s">
        <v>196</v>
      </c>
      <c r="E312" t="s">
        <v>105</v>
      </c>
      <c r="F312" s="33" t="str">
        <f>IFERROR(VLOOKUP(D312,'Tabelas auxiliares'!$A$3:$B$61,2,FALSE),"")</f>
        <v>SPO - OBRAS SANTO ANDRÉ</v>
      </c>
      <c r="G312" s="33" t="str">
        <f>IFERROR(VLOOKUP($B312,'Tabelas auxiliares'!$A$65:$C$102,2,FALSE),"")</f>
        <v/>
      </c>
      <c r="H312" s="33" t="str">
        <f>IFERROR(VLOOKUP($B312,'Tabelas auxiliares'!$A$65:$C$102,3,FALSE),"")</f>
        <v/>
      </c>
      <c r="I312" t="s">
        <v>1217</v>
      </c>
      <c r="J312" t="s">
        <v>1734</v>
      </c>
      <c r="K312" t="s">
        <v>1735</v>
      </c>
      <c r="L312" t="s">
        <v>1736</v>
      </c>
      <c r="M312" t="s">
        <v>153</v>
      </c>
      <c r="N312" t="s">
        <v>154</v>
      </c>
      <c r="O312" t="s">
        <v>155</v>
      </c>
      <c r="P312" t="s">
        <v>188</v>
      </c>
      <c r="Q312" t="s">
        <v>156</v>
      </c>
      <c r="R312" t="s">
        <v>153</v>
      </c>
      <c r="S312" t="s">
        <v>107</v>
      </c>
      <c r="T312" t="s">
        <v>152</v>
      </c>
      <c r="U312" t="s">
        <v>803</v>
      </c>
      <c r="V312" t="s">
        <v>403</v>
      </c>
      <c r="W312" t="s">
        <v>385</v>
      </c>
      <c r="X312" s="33" t="str">
        <f t="shared" si="8"/>
        <v>3</v>
      </c>
      <c r="Y312" s="33" t="str">
        <f>IF(T312="","",IF(AND(T312&lt;&gt;'Tabelas auxiliares'!$B$239,T312&lt;&gt;'Tabelas auxiliares'!$B$240,T312&lt;&gt;'Tabelas auxiliares'!$C$239,T312&lt;&gt;'Tabelas auxiliares'!$C$240,T312&lt;&gt;'Tabelas auxiliares'!$D$239),"FOLHA DE PESSOAL",IF(X312='Tabelas auxiliares'!$A$240,"CUSTEIO",IF(X312='Tabelas auxiliares'!$A$239,"INVESTIMENTO","ERRO - VERIFICAR"))))</f>
        <v>CUSTEIO</v>
      </c>
      <c r="Z312" s="46">
        <f t="shared" si="9"/>
        <v>3000</v>
      </c>
      <c r="AA312" s="26">
        <v>2329.4</v>
      </c>
      <c r="AC312" s="26">
        <v>670.6</v>
      </c>
      <c r="AD312" s="54"/>
      <c r="AE312" s="54"/>
      <c r="AF312" s="54"/>
      <c r="AG312" s="54"/>
      <c r="AH312" s="54"/>
      <c r="AI312" s="54"/>
      <c r="AJ312" s="54"/>
      <c r="AK312" s="54"/>
      <c r="AL312" s="54"/>
      <c r="AM312" s="54"/>
      <c r="AN312" s="54"/>
      <c r="AO312" s="54"/>
    </row>
    <row r="313" spans="1:41" x14ac:dyDescent="0.25">
      <c r="A313" t="s">
        <v>459</v>
      </c>
      <c r="B313" t="s">
        <v>300</v>
      </c>
      <c r="C313" t="s">
        <v>460</v>
      </c>
      <c r="D313" t="s">
        <v>76</v>
      </c>
      <c r="E313" t="s">
        <v>105</v>
      </c>
      <c r="F313" s="33" t="str">
        <f>IFERROR(VLOOKUP(D313,'Tabelas auxiliares'!$A$3:$B$61,2,FALSE),"")</f>
        <v>NETEL - NÚCLEO EDUCACIONAL DE TECNOLOGIAS E LÍNGUAS</v>
      </c>
      <c r="G313" s="33" t="str">
        <f>IFERROR(VLOOKUP($B313,'Tabelas auxiliares'!$A$65:$C$102,2,FALSE),"")</f>
        <v/>
      </c>
      <c r="H313" s="33" t="str">
        <f>IFERROR(VLOOKUP($B313,'Tabelas auxiliares'!$A$65:$C$102,3,FALSE),"")</f>
        <v/>
      </c>
      <c r="I313" t="s">
        <v>1146</v>
      </c>
      <c r="J313" t="s">
        <v>1445</v>
      </c>
      <c r="K313" t="s">
        <v>1737</v>
      </c>
      <c r="L313" t="s">
        <v>1447</v>
      </c>
      <c r="M313" t="s">
        <v>153</v>
      </c>
      <c r="N313" t="s">
        <v>154</v>
      </c>
      <c r="O313" t="s">
        <v>155</v>
      </c>
      <c r="P313" t="s">
        <v>188</v>
      </c>
      <c r="Q313" t="s">
        <v>156</v>
      </c>
      <c r="R313" t="s">
        <v>153</v>
      </c>
      <c r="S313" t="s">
        <v>107</v>
      </c>
      <c r="T313" t="s">
        <v>152</v>
      </c>
      <c r="U313" t="s">
        <v>803</v>
      </c>
      <c r="V313" t="s">
        <v>403</v>
      </c>
      <c r="W313" t="s">
        <v>385</v>
      </c>
      <c r="X313" s="33" t="str">
        <f t="shared" si="8"/>
        <v>3</v>
      </c>
      <c r="Y313" s="33" t="str">
        <f>IF(T313="","",IF(AND(T313&lt;&gt;'Tabelas auxiliares'!$B$239,T313&lt;&gt;'Tabelas auxiliares'!$B$240,T313&lt;&gt;'Tabelas auxiliares'!$C$239,T313&lt;&gt;'Tabelas auxiliares'!$C$240,T313&lt;&gt;'Tabelas auxiliares'!$D$239),"FOLHA DE PESSOAL",IF(X313='Tabelas auxiliares'!$A$240,"CUSTEIO",IF(X313='Tabelas auxiliares'!$A$239,"INVESTIMENTO","ERRO - VERIFICAR"))))</f>
        <v>CUSTEIO</v>
      </c>
      <c r="Z313" s="46">
        <f t="shared" si="9"/>
        <v>5000</v>
      </c>
      <c r="AA313" s="26">
        <v>3932.23</v>
      </c>
      <c r="AC313" s="26">
        <v>1067.77</v>
      </c>
      <c r="AD313" s="54"/>
      <c r="AE313" s="54"/>
      <c r="AF313" s="54"/>
      <c r="AG313" s="54"/>
      <c r="AH313" s="54"/>
      <c r="AI313" s="54"/>
      <c r="AJ313" s="54"/>
      <c r="AK313" s="54"/>
      <c r="AL313" s="54"/>
      <c r="AM313" s="54"/>
      <c r="AN313" s="54"/>
      <c r="AO313" s="54"/>
    </row>
    <row r="314" spans="1:41" x14ac:dyDescent="0.25">
      <c r="A314" t="s">
        <v>459</v>
      </c>
      <c r="B314" t="s">
        <v>300</v>
      </c>
      <c r="C314" t="s">
        <v>460</v>
      </c>
      <c r="D314" t="s">
        <v>76</v>
      </c>
      <c r="E314" t="s">
        <v>105</v>
      </c>
      <c r="F314" s="33" t="str">
        <f>IFERROR(VLOOKUP(D314,'Tabelas auxiliares'!$A$3:$B$61,2,FALSE),"")</f>
        <v>NETEL - NÚCLEO EDUCACIONAL DE TECNOLOGIAS E LÍNGUAS</v>
      </c>
      <c r="G314" s="33" t="str">
        <f>IFERROR(VLOOKUP($B314,'Tabelas auxiliares'!$A$65:$C$102,2,FALSE),"")</f>
        <v/>
      </c>
      <c r="H314" s="33" t="str">
        <f>IFERROR(VLOOKUP($B314,'Tabelas auxiliares'!$A$65:$C$102,3,FALSE),"")</f>
        <v/>
      </c>
      <c r="I314" t="s">
        <v>1146</v>
      </c>
      <c r="J314" t="s">
        <v>1445</v>
      </c>
      <c r="K314" t="s">
        <v>1738</v>
      </c>
      <c r="L314" t="s">
        <v>1447</v>
      </c>
      <c r="M314" t="s">
        <v>153</v>
      </c>
      <c r="N314" t="s">
        <v>154</v>
      </c>
      <c r="O314" t="s">
        <v>155</v>
      </c>
      <c r="P314" t="s">
        <v>188</v>
      </c>
      <c r="Q314" t="s">
        <v>156</v>
      </c>
      <c r="R314" t="s">
        <v>153</v>
      </c>
      <c r="S314" t="s">
        <v>107</v>
      </c>
      <c r="T314" t="s">
        <v>152</v>
      </c>
      <c r="U314" t="s">
        <v>803</v>
      </c>
      <c r="V314" t="s">
        <v>404</v>
      </c>
      <c r="W314" t="s">
        <v>442</v>
      </c>
      <c r="X314" s="33" t="str">
        <f t="shared" si="8"/>
        <v>3</v>
      </c>
      <c r="Y314" s="33" t="str">
        <f>IF(T314="","",IF(AND(T314&lt;&gt;'Tabelas auxiliares'!$B$239,T314&lt;&gt;'Tabelas auxiliares'!$B$240,T314&lt;&gt;'Tabelas auxiliares'!$C$239,T314&lt;&gt;'Tabelas auxiliares'!$C$240,T314&lt;&gt;'Tabelas auxiliares'!$D$239),"FOLHA DE PESSOAL",IF(X314='Tabelas auxiliares'!$A$240,"CUSTEIO",IF(X314='Tabelas auxiliares'!$A$239,"INVESTIMENTO","ERRO - VERIFICAR"))))</f>
        <v>CUSTEIO</v>
      </c>
      <c r="Z314" s="46">
        <f t="shared" si="9"/>
        <v>2000</v>
      </c>
      <c r="AA314" s="26">
        <v>2000</v>
      </c>
      <c r="AD314" s="54"/>
      <c r="AE314" s="54"/>
      <c r="AF314" s="54"/>
      <c r="AG314" s="54"/>
      <c r="AH314" s="54"/>
      <c r="AI314" s="54"/>
      <c r="AJ314" s="54"/>
      <c r="AK314" s="54"/>
      <c r="AL314" s="54"/>
      <c r="AM314" s="54"/>
      <c r="AN314" s="54"/>
      <c r="AO314" s="54"/>
    </row>
    <row r="315" spans="1:41" x14ac:dyDescent="0.25">
      <c r="A315" t="s">
        <v>459</v>
      </c>
      <c r="B315" t="s">
        <v>300</v>
      </c>
      <c r="C315" t="s">
        <v>460</v>
      </c>
      <c r="D315" t="s">
        <v>81</v>
      </c>
      <c r="E315" t="s">
        <v>105</v>
      </c>
      <c r="F315" s="33" t="str">
        <f>IFERROR(VLOOKUP(D315,'Tabelas auxiliares'!$A$3:$B$61,2,FALSE),"")</f>
        <v>SUGEPE - SUPERINTENDÊNCIA DE GESTÃO DE PESSOAS</v>
      </c>
      <c r="G315" s="33" t="str">
        <f>IFERROR(VLOOKUP($B315,'Tabelas auxiliares'!$A$65:$C$102,2,FALSE),"")</f>
        <v/>
      </c>
      <c r="H315" s="33" t="str">
        <f>IFERROR(VLOOKUP($B315,'Tabelas auxiliares'!$A$65:$C$102,3,FALSE),"")</f>
        <v/>
      </c>
      <c r="I315" t="s">
        <v>1444</v>
      </c>
      <c r="J315" t="s">
        <v>1739</v>
      </c>
      <c r="K315" t="s">
        <v>1740</v>
      </c>
      <c r="L315" t="s">
        <v>623</v>
      </c>
      <c r="M315" t="s">
        <v>153</v>
      </c>
      <c r="N315" t="s">
        <v>154</v>
      </c>
      <c r="O315" t="s">
        <v>155</v>
      </c>
      <c r="P315" t="s">
        <v>188</v>
      </c>
      <c r="Q315" t="s">
        <v>156</v>
      </c>
      <c r="R315" t="s">
        <v>153</v>
      </c>
      <c r="S315" t="s">
        <v>107</v>
      </c>
      <c r="T315" t="s">
        <v>152</v>
      </c>
      <c r="U315" t="s">
        <v>803</v>
      </c>
      <c r="V315" t="s">
        <v>403</v>
      </c>
      <c r="W315" t="s">
        <v>385</v>
      </c>
      <c r="X315" s="33" t="str">
        <f t="shared" si="8"/>
        <v>3</v>
      </c>
      <c r="Y315" s="33" t="str">
        <f>IF(T315="","",IF(AND(T315&lt;&gt;'Tabelas auxiliares'!$B$239,T315&lt;&gt;'Tabelas auxiliares'!$B$240,T315&lt;&gt;'Tabelas auxiliares'!$C$239,T315&lt;&gt;'Tabelas auxiliares'!$C$240,T315&lt;&gt;'Tabelas auxiliares'!$D$239),"FOLHA DE PESSOAL",IF(X315='Tabelas auxiliares'!$A$240,"CUSTEIO",IF(X315='Tabelas auxiliares'!$A$239,"INVESTIMENTO","ERRO - VERIFICAR"))))</f>
        <v>CUSTEIO</v>
      </c>
      <c r="Z315" s="46">
        <f t="shared" si="9"/>
        <v>14000</v>
      </c>
      <c r="AA315" s="26">
        <v>5185.6099999999997</v>
      </c>
      <c r="AC315" s="26">
        <v>8814.39</v>
      </c>
      <c r="AD315" s="54"/>
      <c r="AE315" s="54"/>
      <c r="AF315" s="54"/>
      <c r="AG315" s="54"/>
      <c r="AH315" s="54"/>
      <c r="AI315" s="54"/>
      <c r="AJ315" s="54"/>
      <c r="AK315" s="54"/>
      <c r="AL315" s="54"/>
      <c r="AM315" s="54"/>
      <c r="AN315" s="54"/>
      <c r="AO315" s="54"/>
    </row>
    <row r="316" spans="1:41" x14ac:dyDescent="0.25">
      <c r="A316" t="s">
        <v>459</v>
      </c>
      <c r="B316" t="s">
        <v>300</v>
      </c>
      <c r="C316" t="s">
        <v>460</v>
      </c>
      <c r="D316" t="s">
        <v>81</v>
      </c>
      <c r="E316" t="s">
        <v>105</v>
      </c>
      <c r="F316" s="33" t="str">
        <f>IFERROR(VLOOKUP(D316,'Tabelas auxiliares'!$A$3:$B$61,2,FALSE),"")</f>
        <v>SUGEPE - SUPERINTENDÊNCIA DE GESTÃO DE PESSOAS</v>
      </c>
      <c r="G316" s="33" t="str">
        <f>IFERROR(VLOOKUP($B316,'Tabelas auxiliares'!$A$65:$C$102,2,FALSE),"")</f>
        <v/>
      </c>
      <c r="H316" s="33" t="str">
        <f>IFERROR(VLOOKUP($B316,'Tabelas auxiliares'!$A$65:$C$102,3,FALSE),"")</f>
        <v/>
      </c>
      <c r="I316" t="s">
        <v>1444</v>
      </c>
      <c r="J316" t="s">
        <v>1739</v>
      </c>
      <c r="K316" t="s">
        <v>1741</v>
      </c>
      <c r="L316" t="s">
        <v>623</v>
      </c>
      <c r="M316" t="s">
        <v>153</v>
      </c>
      <c r="N316" t="s">
        <v>154</v>
      </c>
      <c r="O316" t="s">
        <v>155</v>
      </c>
      <c r="P316" t="s">
        <v>188</v>
      </c>
      <c r="Q316" t="s">
        <v>156</v>
      </c>
      <c r="R316" t="s">
        <v>153</v>
      </c>
      <c r="S316" t="s">
        <v>107</v>
      </c>
      <c r="T316" t="s">
        <v>152</v>
      </c>
      <c r="U316" t="s">
        <v>803</v>
      </c>
      <c r="V316" t="s">
        <v>404</v>
      </c>
      <c r="W316" t="s">
        <v>442</v>
      </c>
      <c r="X316" s="33" t="str">
        <f t="shared" si="8"/>
        <v>3</v>
      </c>
      <c r="Y316" s="33" t="str">
        <f>IF(T316="","",IF(AND(T316&lt;&gt;'Tabelas auxiliares'!$B$239,T316&lt;&gt;'Tabelas auxiliares'!$B$240,T316&lt;&gt;'Tabelas auxiliares'!$C$239,T316&lt;&gt;'Tabelas auxiliares'!$C$240,T316&lt;&gt;'Tabelas auxiliares'!$D$239),"FOLHA DE PESSOAL",IF(X316='Tabelas auxiliares'!$A$240,"CUSTEIO",IF(X316='Tabelas auxiliares'!$A$239,"INVESTIMENTO","ERRO - VERIFICAR"))))</f>
        <v>CUSTEIO</v>
      </c>
      <c r="Z316" s="46">
        <f t="shared" si="9"/>
        <v>4000</v>
      </c>
      <c r="AA316" s="26">
        <v>2492.5</v>
      </c>
      <c r="AC316" s="26">
        <v>1507.5</v>
      </c>
      <c r="AD316" s="54"/>
      <c r="AE316" s="54"/>
      <c r="AF316" s="54"/>
      <c r="AG316" s="54"/>
      <c r="AH316" s="54"/>
      <c r="AI316" s="54"/>
      <c r="AJ316" s="54"/>
      <c r="AK316" s="54"/>
      <c r="AL316" s="54"/>
      <c r="AM316" s="54"/>
      <c r="AN316" s="54"/>
      <c r="AO316" s="54"/>
    </row>
    <row r="317" spans="1:41" x14ac:dyDescent="0.25">
      <c r="F317" s="33" t="str">
        <f>IFERROR(VLOOKUP(D317,'Tabelas auxiliares'!$A$3:$B$61,2,FALSE),"")</f>
        <v/>
      </c>
      <c r="G317" s="33" t="str">
        <f>IFERROR(VLOOKUP($B317,'Tabelas auxiliares'!$A$65:$C$102,2,FALSE),"")</f>
        <v/>
      </c>
      <c r="H317" s="33" t="str">
        <f>IFERROR(VLOOKUP($B317,'Tabelas auxiliares'!$A$65:$C$102,3,FALSE),"")</f>
        <v/>
      </c>
      <c r="X317" s="33" t="str">
        <f t="shared" si="8"/>
        <v/>
      </c>
      <c r="Y317" s="33" t="str">
        <f>IF(T317="","",IF(AND(T317&lt;&gt;'Tabelas auxiliares'!$B$239,T317&lt;&gt;'Tabelas auxiliares'!$B$240,T317&lt;&gt;'Tabelas auxiliares'!$C$239,T317&lt;&gt;'Tabelas auxiliares'!$C$240,T317&lt;&gt;'Tabelas auxiliares'!$D$239),"FOLHA DE PESSOAL",IF(X317='Tabelas auxiliares'!$A$240,"CUSTEIO",IF(X317='Tabelas auxiliares'!$A$239,"INVESTIMENTO","ERRO - VERIFICAR"))))</f>
        <v/>
      </c>
      <c r="Z317" s="46" t="str">
        <f t="shared" si="9"/>
        <v/>
      </c>
      <c r="AC317" s="26"/>
      <c r="AD317" s="54"/>
      <c r="AE317" s="54"/>
      <c r="AF317" s="54"/>
      <c r="AG317" s="54"/>
      <c r="AH317" s="54"/>
      <c r="AI317" s="54"/>
      <c r="AJ317" s="54"/>
      <c r="AK317" s="54"/>
      <c r="AL317" s="54"/>
      <c r="AM317" s="54"/>
      <c r="AN317" s="54"/>
      <c r="AO317" s="54"/>
    </row>
    <row r="318" spans="1:41" x14ac:dyDescent="0.25">
      <c r="F318" s="33" t="str">
        <f>IFERROR(VLOOKUP(D318,'Tabelas auxiliares'!$A$3:$B$61,2,FALSE),"")</f>
        <v/>
      </c>
      <c r="G318" s="33" t="str">
        <f>IFERROR(VLOOKUP($B318,'Tabelas auxiliares'!$A$65:$C$102,2,FALSE),"")</f>
        <v/>
      </c>
      <c r="H318" s="33" t="str">
        <f>IFERROR(VLOOKUP($B318,'Tabelas auxiliares'!$A$65:$C$102,3,FALSE),"")</f>
        <v/>
      </c>
      <c r="X318" s="33" t="str">
        <f t="shared" si="8"/>
        <v/>
      </c>
      <c r="Y318" s="33" t="str">
        <f>IF(T318="","",IF(AND(T318&lt;&gt;'Tabelas auxiliares'!$B$239,T318&lt;&gt;'Tabelas auxiliares'!$B$240,T318&lt;&gt;'Tabelas auxiliares'!$C$239,T318&lt;&gt;'Tabelas auxiliares'!$C$240,T318&lt;&gt;'Tabelas auxiliares'!$D$239),"FOLHA DE PESSOAL",IF(X318='Tabelas auxiliares'!$A$240,"CUSTEIO",IF(X318='Tabelas auxiliares'!$A$239,"INVESTIMENTO","ERRO - VERIFICAR"))))</f>
        <v/>
      </c>
      <c r="Z318" s="46" t="str">
        <f t="shared" si="9"/>
        <v/>
      </c>
      <c r="AA318" s="26"/>
      <c r="AC318" s="26"/>
      <c r="AD318" s="54"/>
      <c r="AE318" s="54"/>
      <c r="AF318" s="54"/>
      <c r="AG318" s="54"/>
      <c r="AH318" s="54"/>
      <c r="AI318" s="54"/>
      <c r="AJ318" s="54"/>
      <c r="AK318" s="54"/>
      <c r="AL318" s="54"/>
      <c r="AM318" s="54"/>
      <c r="AN318" s="54"/>
      <c r="AO318" s="54"/>
    </row>
    <row r="319" spans="1:41" x14ac:dyDescent="0.25">
      <c r="F319" s="33" t="str">
        <f>IFERROR(VLOOKUP(D319,'Tabelas auxiliares'!$A$3:$B$61,2,FALSE),"")</f>
        <v/>
      </c>
      <c r="G319" s="33" t="str">
        <f>IFERROR(VLOOKUP($B319,'Tabelas auxiliares'!$A$65:$C$102,2,FALSE),"")</f>
        <v/>
      </c>
      <c r="H319" s="33" t="str">
        <f>IFERROR(VLOOKUP($B319,'Tabelas auxiliares'!$A$65:$C$102,3,FALSE),"")</f>
        <v/>
      </c>
      <c r="X319" s="33" t="str">
        <f t="shared" si="8"/>
        <v/>
      </c>
      <c r="Y319" s="33" t="str">
        <f>IF(T319="","",IF(AND(T319&lt;&gt;'Tabelas auxiliares'!$B$239,T319&lt;&gt;'Tabelas auxiliares'!$B$240,T319&lt;&gt;'Tabelas auxiliares'!$C$239,T319&lt;&gt;'Tabelas auxiliares'!$C$240,T319&lt;&gt;'Tabelas auxiliares'!$D$239),"FOLHA DE PESSOAL",IF(X319='Tabelas auxiliares'!$A$240,"CUSTEIO",IF(X319='Tabelas auxiliares'!$A$239,"INVESTIMENTO","ERRO - VERIFICAR"))))</f>
        <v/>
      </c>
      <c r="Z319" s="46" t="str">
        <f t="shared" si="9"/>
        <v/>
      </c>
      <c r="AC319" s="26"/>
      <c r="AD319" s="54"/>
      <c r="AE319" s="54"/>
      <c r="AF319" s="54"/>
      <c r="AG319" s="54"/>
      <c r="AH319" s="54"/>
      <c r="AI319" s="54"/>
      <c r="AJ319" s="54"/>
      <c r="AK319" s="54"/>
      <c r="AL319" s="54"/>
      <c r="AM319" s="54"/>
      <c r="AN319" s="54"/>
      <c r="AO319" s="54"/>
    </row>
    <row r="320" spans="1:41" x14ac:dyDescent="0.25">
      <c r="F320" s="33" t="str">
        <f>IFERROR(VLOOKUP(D320,'Tabelas auxiliares'!$A$3:$B$61,2,FALSE),"")</f>
        <v/>
      </c>
      <c r="G320" s="33" t="str">
        <f>IFERROR(VLOOKUP($B320,'Tabelas auxiliares'!$A$65:$C$102,2,FALSE),"")</f>
        <v/>
      </c>
      <c r="H320" s="33" t="str">
        <f>IFERROR(VLOOKUP($B320,'Tabelas auxiliares'!$A$65:$C$102,3,FALSE),"")</f>
        <v/>
      </c>
      <c r="X320" s="33" t="str">
        <f t="shared" si="8"/>
        <v/>
      </c>
      <c r="Y320" s="33" t="str">
        <f>IF(T320="","",IF(AND(T320&lt;&gt;'Tabelas auxiliares'!$B$239,T320&lt;&gt;'Tabelas auxiliares'!$B$240,T320&lt;&gt;'Tabelas auxiliares'!$C$239,T320&lt;&gt;'Tabelas auxiliares'!$C$240,T320&lt;&gt;'Tabelas auxiliares'!$D$239),"FOLHA DE PESSOAL",IF(X320='Tabelas auxiliares'!$A$240,"CUSTEIO",IF(X320='Tabelas auxiliares'!$A$239,"INVESTIMENTO","ERRO - VERIFICAR"))))</f>
        <v/>
      </c>
      <c r="Z320" s="46" t="str">
        <f t="shared" si="9"/>
        <v/>
      </c>
      <c r="AA320" s="26"/>
      <c r="AC320" s="26"/>
      <c r="AD320" s="54"/>
      <c r="AE320" s="54"/>
      <c r="AF320" s="54"/>
      <c r="AG320" s="54"/>
      <c r="AH320" s="54"/>
      <c r="AI320" s="54"/>
      <c r="AJ320" s="54"/>
      <c r="AK320" s="54"/>
      <c r="AL320" s="54"/>
      <c r="AM320" s="54"/>
      <c r="AN320" s="54"/>
      <c r="AO320" s="54"/>
    </row>
    <row r="321" spans="6:41" x14ac:dyDescent="0.25">
      <c r="F321" s="33" t="str">
        <f>IFERROR(VLOOKUP(D321,'Tabelas auxiliares'!$A$3:$B$61,2,FALSE),"")</f>
        <v/>
      </c>
      <c r="G321" s="33" t="str">
        <f>IFERROR(VLOOKUP($B321,'Tabelas auxiliares'!$A$65:$C$102,2,FALSE),"")</f>
        <v/>
      </c>
      <c r="H321" s="33" t="str">
        <f>IFERROR(VLOOKUP($B321,'Tabelas auxiliares'!$A$65:$C$102,3,FALSE),"")</f>
        <v/>
      </c>
      <c r="X321" s="33" t="str">
        <f t="shared" si="8"/>
        <v/>
      </c>
      <c r="Y321" s="33" t="str">
        <f>IF(T321="","",IF(AND(T321&lt;&gt;'Tabelas auxiliares'!$B$239,T321&lt;&gt;'Tabelas auxiliares'!$B$240,T321&lt;&gt;'Tabelas auxiliares'!$C$239,T321&lt;&gt;'Tabelas auxiliares'!$C$240,T321&lt;&gt;'Tabelas auxiliares'!$D$239),"FOLHA DE PESSOAL",IF(X321='Tabelas auxiliares'!$A$240,"CUSTEIO",IF(X321='Tabelas auxiliares'!$A$239,"INVESTIMENTO","ERRO - VERIFICAR"))))</f>
        <v/>
      </c>
      <c r="Z321" s="46" t="str">
        <f t="shared" si="9"/>
        <v/>
      </c>
      <c r="AA321" s="26"/>
      <c r="AC321" s="26"/>
      <c r="AD321" s="54"/>
      <c r="AE321" s="54"/>
      <c r="AF321" s="54"/>
      <c r="AG321" s="54"/>
      <c r="AH321" s="54"/>
      <c r="AI321" s="54"/>
      <c r="AJ321" s="54"/>
      <c r="AK321" s="54"/>
      <c r="AL321" s="54"/>
      <c r="AM321" s="54"/>
      <c r="AN321" s="54"/>
      <c r="AO321" s="54"/>
    </row>
    <row r="322" spans="6:41" x14ac:dyDescent="0.25">
      <c r="F322" s="33" t="str">
        <f>IFERROR(VLOOKUP(D322,'Tabelas auxiliares'!$A$3:$B$61,2,FALSE),"")</f>
        <v/>
      </c>
      <c r="G322" s="33" t="str">
        <f>IFERROR(VLOOKUP($B322,'Tabelas auxiliares'!$A$65:$C$102,2,FALSE),"")</f>
        <v/>
      </c>
      <c r="H322" s="33" t="str">
        <f>IFERROR(VLOOKUP($B322,'Tabelas auxiliares'!$A$65:$C$102,3,FALSE),"")</f>
        <v/>
      </c>
      <c r="X322" s="33" t="str">
        <f t="shared" si="8"/>
        <v/>
      </c>
      <c r="Y322" s="33" t="str">
        <f>IF(T322="","",IF(AND(T322&lt;&gt;'Tabelas auxiliares'!$B$239,T322&lt;&gt;'Tabelas auxiliares'!$B$240,T322&lt;&gt;'Tabelas auxiliares'!$C$239,T322&lt;&gt;'Tabelas auxiliares'!$C$240,T322&lt;&gt;'Tabelas auxiliares'!$D$239),"FOLHA DE PESSOAL",IF(X322='Tabelas auxiliares'!$A$240,"CUSTEIO",IF(X322='Tabelas auxiliares'!$A$239,"INVESTIMENTO","ERRO - VERIFICAR"))))</f>
        <v/>
      </c>
      <c r="Z322" s="46" t="str">
        <f t="shared" si="9"/>
        <v/>
      </c>
      <c r="AC322" s="26"/>
      <c r="AD322" s="54"/>
      <c r="AE322" s="54"/>
      <c r="AF322" s="54"/>
      <c r="AG322" s="54"/>
      <c r="AH322" s="54"/>
      <c r="AI322" s="54"/>
      <c r="AJ322" s="54"/>
      <c r="AK322" s="54"/>
      <c r="AL322" s="54"/>
      <c r="AM322" s="54"/>
      <c r="AN322" s="54"/>
      <c r="AO322" s="54"/>
    </row>
    <row r="323" spans="6:41" x14ac:dyDescent="0.25">
      <c r="F323" s="33" t="str">
        <f>IFERROR(VLOOKUP(D323,'Tabelas auxiliares'!$A$3:$B$61,2,FALSE),"")</f>
        <v/>
      </c>
      <c r="G323" s="33" t="str">
        <f>IFERROR(VLOOKUP($B323,'Tabelas auxiliares'!$A$65:$C$102,2,FALSE),"")</f>
        <v/>
      </c>
      <c r="H323" s="33" t="str">
        <f>IFERROR(VLOOKUP($B323,'Tabelas auxiliares'!$A$65:$C$102,3,FALSE),"")</f>
        <v/>
      </c>
      <c r="X323" s="33" t="str">
        <f t="shared" si="8"/>
        <v/>
      </c>
      <c r="Y323" s="33" t="str">
        <f>IF(T323="","",IF(AND(T323&lt;&gt;'Tabelas auxiliares'!$B$239,T323&lt;&gt;'Tabelas auxiliares'!$B$240,T323&lt;&gt;'Tabelas auxiliares'!$C$239,T323&lt;&gt;'Tabelas auxiliares'!$C$240,T323&lt;&gt;'Tabelas auxiliares'!$D$239),"FOLHA DE PESSOAL",IF(X323='Tabelas auxiliares'!$A$240,"CUSTEIO",IF(X323='Tabelas auxiliares'!$A$239,"INVESTIMENTO","ERRO - VERIFICAR"))))</f>
        <v/>
      </c>
      <c r="Z323" s="46" t="str">
        <f t="shared" si="9"/>
        <v/>
      </c>
      <c r="AC323" s="26"/>
      <c r="AD323" s="54"/>
      <c r="AE323" s="54"/>
      <c r="AF323" s="54"/>
      <c r="AG323" s="54"/>
      <c r="AH323" s="54"/>
      <c r="AI323" s="54"/>
      <c r="AJ323" s="54"/>
      <c r="AK323" s="54"/>
      <c r="AL323" s="54"/>
      <c r="AM323" s="54"/>
      <c r="AN323" s="54"/>
      <c r="AO323" s="54"/>
    </row>
    <row r="324" spans="6:41" x14ac:dyDescent="0.25">
      <c r="F324" s="33" t="str">
        <f>IFERROR(VLOOKUP(D324,'Tabelas auxiliares'!$A$3:$B$61,2,FALSE),"")</f>
        <v/>
      </c>
      <c r="G324" s="33" t="str">
        <f>IFERROR(VLOOKUP($B324,'Tabelas auxiliares'!$A$65:$C$102,2,FALSE),"")</f>
        <v/>
      </c>
      <c r="H324" s="33" t="str">
        <f>IFERROR(VLOOKUP($B324,'Tabelas auxiliares'!$A$65:$C$102,3,FALSE),"")</f>
        <v/>
      </c>
      <c r="X324" s="33" t="str">
        <f t="shared" si="8"/>
        <v/>
      </c>
      <c r="Y324" s="33" t="str">
        <f>IF(T324="","",IF(AND(T324&lt;&gt;'Tabelas auxiliares'!$B$239,T324&lt;&gt;'Tabelas auxiliares'!$B$240,T324&lt;&gt;'Tabelas auxiliares'!$C$239,T324&lt;&gt;'Tabelas auxiliares'!$C$240,T324&lt;&gt;'Tabelas auxiliares'!$D$239),"FOLHA DE PESSOAL",IF(X324='Tabelas auxiliares'!$A$240,"CUSTEIO",IF(X324='Tabelas auxiliares'!$A$239,"INVESTIMENTO","ERRO - VERIFICAR"))))</f>
        <v/>
      </c>
      <c r="Z324" s="46" t="str">
        <f t="shared" si="9"/>
        <v/>
      </c>
      <c r="AC324" s="26"/>
      <c r="AD324" s="54"/>
      <c r="AE324" s="54"/>
      <c r="AF324" s="54"/>
      <c r="AG324" s="54"/>
      <c r="AH324" s="54"/>
      <c r="AI324" s="54"/>
      <c r="AJ324" s="54"/>
      <c r="AK324" s="54"/>
      <c r="AL324" s="54"/>
      <c r="AM324" s="54"/>
      <c r="AN324" s="54"/>
      <c r="AO324" s="54"/>
    </row>
    <row r="325" spans="6:41" x14ac:dyDescent="0.25">
      <c r="F325" s="33" t="str">
        <f>IFERROR(VLOOKUP(D325,'Tabelas auxiliares'!$A$3:$B$61,2,FALSE),"")</f>
        <v/>
      </c>
      <c r="G325" s="33" t="str">
        <f>IFERROR(VLOOKUP($B325,'Tabelas auxiliares'!$A$65:$C$102,2,FALSE),"")</f>
        <v/>
      </c>
      <c r="H325" s="33" t="str">
        <f>IFERROR(VLOOKUP($B325,'Tabelas auxiliares'!$A$65:$C$102,3,FALSE),"")</f>
        <v/>
      </c>
      <c r="X325" s="33" t="str">
        <f t="shared" si="8"/>
        <v/>
      </c>
      <c r="Y325" s="33" t="str">
        <f>IF(T325="","",IF(AND(T325&lt;&gt;'Tabelas auxiliares'!$B$239,T325&lt;&gt;'Tabelas auxiliares'!$B$240,T325&lt;&gt;'Tabelas auxiliares'!$C$239,T325&lt;&gt;'Tabelas auxiliares'!$C$240,T325&lt;&gt;'Tabelas auxiliares'!$D$239),"FOLHA DE PESSOAL",IF(X325='Tabelas auxiliares'!$A$240,"CUSTEIO",IF(X325='Tabelas auxiliares'!$A$239,"INVESTIMENTO","ERRO - VERIFICAR"))))</f>
        <v/>
      </c>
      <c r="Z325" s="46" t="str">
        <f t="shared" si="9"/>
        <v/>
      </c>
      <c r="AA325" s="26"/>
      <c r="AD325" s="54"/>
      <c r="AE325" s="54"/>
      <c r="AF325" s="54"/>
      <c r="AG325" s="54"/>
      <c r="AH325" s="54"/>
      <c r="AI325" s="54"/>
      <c r="AJ325" s="54"/>
      <c r="AK325" s="54"/>
      <c r="AL325" s="54"/>
      <c r="AM325" s="54"/>
      <c r="AN325" s="54"/>
      <c r="AO325" s="54"/>
    </row>
    <row r="326" spans="6:41" x14ac:dyDescent="0.25">
      <c r="F326" s="33" t="str">
        <f>IFERROR(VLOOKUP(D326,'Tabelas auxiliares'!$A$3:$B$61,2,FALSE),"")</f>
        <v/>
      </c>
      <c r="G326" s="33" t="str">
        <f>IFERROR(VLOOKUP($B326,'Tabelas auxiliares'!$A$65:$C$102,2,FALSE),"")</f>
        <v/>
      </c>
      <c r="H326" s="33" t="str">
        <f>IFERROR(VLOOKUP($B326,'Tabelas auxiliares'!$A$65:$C$102,3,FALSE),"")</f>
        <v/>
      </c>
      <c r="X326" s="33" t="str">
        <f t="shared" si="8"/>
        <v/>
      </c>
      <c r="Y326" s="33" t="str">
        <f>IF(T326="","",IF(AND(T326&lt;&gt;'Tabelas auxiliares'!$B$239,T326&lt;&gt;'Tabelas auxiliares'!$B$240,T326&lt;&gt;'Tabelas auxiliares'!$C$239,T326&lt;&gt;'Tabelas auxiliares'!$C$240,T326&lt;&gt;'Tabelas auxiliares'!$D$239),"FOLHA DE PESSOAL",IF(X326='Tabelas auxiliares'!$A$240,"CUSTEIO",IF(X326='Tabelas auxiliares'!$A$239,"INVESTIMENTO","ERRO - VERIFICAR"))))</f>
        <v/>
      </c>
      <c r="Z326" s="46" t="str">
        <f t="shared" si="9"/>
        <v/>
      </c>
      <c r="AA326" s="26"/>
      <c r="AD326" s="54"/>
      <c r="AE326" s="54"/>
      <c r="AF326" s="54"/>
      <c r="AG326" s="54"/>
      <c r="AH326" s="54"/>
      <c r="AI326" s="54"/>
      <c r="AJ326" s="54"/>
      <c r="AK326" s="54"/>
      <c r="AL326" s="54"/>
      <c r="AM326" s="54"/>
      <c r="AN326" s="54"/>
      <c r="AO326" s="54"/>
    </row>
    <row r="327" spans="6:41" x14ac:dyDescent="0.25">
      <c r="F327" s="33" t="str">
        <f>IFERROR(VLOOKUP(D327,'Tabelas auxiliares'!$A$3:$B$61,2,FALSE),"")</f>
        <v/>
      </c>
      <c r="G327" s="33" t="str">
        <f>IFERROR(VLOOKUP($B327,'Tabelas auxiliares'!$A$65:$C$102,2,FALSE),"")</f>
        <v/>
      </c>
      <c r="H327" s="33" t="str">
        <f>IFERROR(VLOOKUP($B327,'Tabelas auxiliares'!$A$65:$C$102,3,FALSE),"")</f>
        <v/>
      </c>
      <c r="X327" s="33" t="str">
        <f t="shared" si="8"/>
        <v/>
      </c>
      <c r="Y327" s="33" t="str">
        <f>IF(T327="","",IF(AND(T327&lt;&gt;'Tabelas auxiliares'!$B$239,T327&lt;&gt;'Tabelas auxiliares'!$B$240,T327&lt;&gt;'Tabelas auxiliares'!$C$239,T327&lt;&gt;'Tabelas auxiliares'!$C$240,T327&lt;&gt;'Tabelas auxiliares'!$D$239),"FOLHA DE PESSOAL",IF(X327='Tabelas auxiliares'!$A$240,"CUSTEIO",IF(X327='Tabelas auxiliares'!$A$239,"INVESTIMENTO","ERRO - VERIFICAR"))))</f>
        <v/>
      </c>
      <c r="Z327" s="46" t="str">
        <f t="shared" si="9"/>
        <v/>
      </c>
      <c r="AA327" s="26"/>
      <c r="AD327" s="54"/>
      <c r="AE327" s="54"/>
      <c r="AF327" s="54"/>
      <c r="AG327" s="54"/>
      <c r="AH327" s="54"/>
      <c r="AI327" s="54"/>
      <c r="AJ327" s="54"/>
      <c r="AK327" s="54"/>
      <c r="AL327" s="54"/>
      <c r="AM327" s="54"/>
      <c r="AN327" s="54"/>
      <c r="AO327" s="54"/>
    </row>
    <row r="328" spans="6:41" x14ac:dyDescent="0.25">
      <c r="F328" s="33" t="str">
        <f>IFERROR(VLOOKUP(D328,'Tabelas auxiliares'!$A$3:$B$61,2,FALSE),"")</f>
        <v/>
      </c>
      <c r="G328" s="33" t="str">
        <f>IFERROR(VLOOKUP($B328,'Tabelas auxiliares'!$A$65:$C$102,2,FALSE),"")</f>
        <v/>
      </c>
      <c r="H328" s="33" t="str">
        <f>IFERROR(VLOOKUP($B328,'Tabelas auxiliares'!$A$65:$C$102,3,FALSE),"")</f>
        <v/>
      </c>
      <c r="X328" s="33" t="str">
        <f t="shared" si="8"/>
        <v/>
      </c>
      <c r="Y328" s="33" t="str">
        <f>IF(T328="","",IF(AND(T328&lt;&gt;'Tabelas auxiliares'!$B$239,T328&lt;&gt;'Tabelas auxiliares'!$B$240,T328&lt;&gt;'Tabelas auxiliares'!$C$239,T328&lt;&gt;'Tabelas auxiliares'!$C$240,T328&lt;&gt;'Tabelas auxiliares'!$D$239),"FOLHA DE PESSOAL",IF(X328='Tabelas auxiliares'!$A$240,"CUSTEIO",IF(X328='Tabelas auxiliares'!$A$239,"INVESTIMENTO","ERRO - VERIFICAR"))))</f>
        <v/>
      </c>
      <c r="Z328" s="46" t="str">
        <f t="shared" si="9"/>
        <v/>
      </c>
      <c r="AC328" s="26"/>
      <c r="AD328" s="54"/>
      <c r="AE328" s="54"/>
      <c r="AF328" s="54"/>
      <c r="AG328" s="54"/>
      <c r="AH328" s="54"/>
      <c r="AI328" s="54"/>
      <c r="AJ328" s="54"/>
      <c r="AK328" s="54"/>
      <c r="AL328" s="54"/>
      <c r="AM328" s="54"/>
      <c r="AN328" s="54"/>
      <c r="AO328" s="54"/>
    </row>
    <row r="329" spans="6:41" x14ac:dyDescent="0.25">
      <c r="F329" s="33" t="str">
        <f>IFERROR(VLOOKUP(D329,'Tabelas auxiliares'!$A$3:$B$61,2,FALSE),"")</f>
        <v/>
      </c>
      <c r="G329" s="33" t="str">
        <f>IFERROR(VLOOKUP($B329,'Tabelas auxiliares'!$A$65:$C$102,2,FALSE),"")</f>
        <v/>
      </c>
      <c r="H329" s="33" t="str">
        <f>IFERROR(VLOOKUP($B329,'Tabelas auxiliares'!$A$65:$C$102,3,FALSE),"")</f>
        <v/>
      </c>
      <c r="X329" s="33" t="str">
        <f t="shared" si="8"/>
        <v/>
      </c>
      <c r="Y329" s="33" t="str">
        <f>IF(T329="","",IF(AND(T329&lt;&gt;'Tabelas auxiliares'!$B$239,T329&lt;&gt;'Tabelas auxiliares'!$B$240,T329&lt;&gt;'Tabelas auxiliares'!$C$239,T329&lt;&gt;'Tabelas auxiliares'!$C$240,T329&lt;&gt;'Tabelas auxiliares'!$D$239),"FOLHA DE PESSOAL",IF(X329='Tabelas auxiliares'!$A$240,"CUSTEIO",IF(X329='Tabelas auxiliares'!$A$239,"INVESTIMENTO","ERRO - VERIFICAR"))))</f>
        <v/>
      </c>
      <c r="Z329" s="46" t="str">
        <f t="shared" si="9"/>
        <v/>
      </c>
      <c r="AC329" s="26"/>
      <c r="AD329" s="54"/>
      <c r="AE329" s="54"/>
      <c r="AF329" s="54"/>
      <c r="AG329" s="54"/>
      <c r="AH329" s="54"/>
      <c r="AI329" s="54"/>
      <c r="AJ329" s="54"/>
      <c r="AK329" s="54"/>
      <c r="AL329" s="54"/>
      <c r="AM329" s="54"/>
      <c r="AN329" s="54"/>
      <c r="AO329" s="54"/>
    </row>
    <row r="330" spans="6:41" x14ac:dyDescent="0.25">
      <c r="F330" s="33" t="str">
        <f>IFERROR(VLOOKUP(D330,'Tabelas auxiliares'!$A$3:$B$61,2,FALSE),"")</f>
        <v/>
      </c>
      <c r="G330" s="33" t="str">
        <f>IFERROR(VLOOKUP($B330,'Tabelas auxiliares'!$A$65:$C$102,2,FALSE),"")</f>
        <v/>
      </c>
      <c r="H330" s="33" t="str">
        <f>IFERROR(VLOOKUP($B330,'Tabelas auxiliares'!$A$65:$C$102,3,FALSE),"")</f>
        <v/>
      </c>
      <c r="X330" s="33" t="str">
        <f t="shared" si="8"/>
        <v/>
      </c>
      <c r="Y330" s="33" t="str">
        <f>IF(T330="","",IF(AND(T330&lt;&gt;'Tabelas auxiliares'!$B$239,T330&lt;&gt;'Tabelas auxiliares'!$B$240,T330&lt;&gt;'Tabelas auxiliares'!$C$239,T330&lt;&gt;'Tabelas auxiliares'!$C$240,T330&lt;&gt;'Tabelas auxiliares'!$D$239),"FOLHA DE PESSOAL",IF(X330='Tabelas auxiliares'!$A$240,"CUSTEIO",IF(X330='Tabelas auxiliares'!$A$239,"INVESTIMENTO","ERRO - VERIFICAR"))))</f>
        <v/>
      </c>
      <c r="Z330" s="46" t="str">
        <f t="shared" si="9"/>
        <v/>
      </c>
      <c r="AC330" s="26"/>
      <c r="AD330" s="54"/>
      <c r="AE330" s="54"/>
      <c r="AF330" s="54"/>
      <c r="AG330" s="54"/>
      <c r="AH330" s="54"/>
      <c r="AI330" s="54"/>
      <c r="AJ330" s="54"/>
      <c r="AK330" s="54"/>
      <c r="AL330" s="54"/>
      <c r="AM330" s="54"/>
      <c r="AN330" s="54"/>
      <c r="AO330" s="54"/>
    </row>
    <row r="331" spans="6:41" x14ac:dyDescent="0.25">
      <c r="F331" s="33" t="str">
        <f>IFERROR(VLOOKUP(D331,'Tabelas auxiliares'!$A$3:$B$61,2,FALSE),"")</f>
        <v/>
      </c>
      <c r="G331" s="33" t="str">
        <f>IFERROR(VLOOKUP($B331,'Tabelas auxiliares'!$A$65:$C$102,2,FALSE),"")</f>
        <v/>
      </c>
      <c r="H331" s="33" t="str">
        <f>IFERROR(VLOOKUP($B331,'Tabelas auxiliares'!$A$65:$C$102,3,FALSE),"")</f>
        <v/>
      </c>
      <c r="X331" s="33" t="str">
        <f t="shared" si="8"/>
        <v/>
      </c>
      <c r="Y331" s="33" t="str">
        <f>IF(T331="","",IF(AND(T331&lt;&gt;'Tabelas auxiliares'!$B$239,T331&lt;&gt;'Tabelas auxiliares'!$B$240,T331&lt;&gt;'Tabelas auxiliares'!$C$239,T331&lt;&gt;'Tabelas auxiliares'!$C$240,T331&lt;&gt;'Tabelas auxiliares'!$D$239),"FOLHA DE PESSOAL",IF(X331='Tabelas auxiliares'!$A$240,"CUSTEIO",IF(X331='Tabelas auxiliares'!$A$239,"INVESTIMENTO","ERRO - VERIFICAR"))))</f>
        <v/>
      </c>
      <c r="Z331" s="46" t="str">
        <f t="shared" si="9"/>
        <v/>
      </c>
      <c r="AC331" s="26"/>
      <c r="AD331" s="54"/>
      <c r="AE331" s="54"/>
      <c r="AF331" s="54"/>
      <c r="AG331" s="54"/>
      <c r="AH331" s="54"/>
      <c r="AI331" s="54"/>
      <c r="AJ331" s="54"/>
      <c r="AK331" s="54"/>
      <c r="AL331" s="54"/>
      <c r="AM331" s="54"/>
      <c r="AN331" s="54"/>
      <c r="AO331" s="54"/>
    </row>
    <row r="332" spans="6:41" x14ac:dyDescent="0.25">
      <c r="F332" s="33" t="str">
        <f>IFERROR(VLOOKUP(D332,'Tabelas auxiliares'!$A$3:$B$61,2,FALSE),"")</f>
        <v/>
      </c>
      <c r="G332" s="33" t="str">
        <f>IFERROR(VLOOKUP($B332,'Tabelas auxiliares'!$A$65:$C$102,2,FALSE),"")</f>
        <v/>
      </c>
      <c r="H332" s="33" t="str">
        <f>IFERROR(VLOOKUP($B332,'Tabelas auxiliares'!$A$65:$C$102,3,FALSE),"")</f>
        <v/>
      </c>
      <c r="X332" s="33" t="str">
        <f t="shared" si="8"/>
        <v/>
      </c>
      <c r="Y332" s="33" t="str">
        <f>IF(T332="","",IF(AND(T332&lt;&gt;'Tabelas auxiliares'!$B$239,T332&lt;&gt;'Tabelas auxiliares'!$B$240,T332&lt;&gt;'Tabelas auxiliares'!$C$239,T332&lt;&gt;'Tabelas auxiliares'!$C$240,T332&lt;&gt;'Tabelas auxiliares'!$D$239),"FOLHA DE PESSOAL",IF(X332='Tabelas auxiliares'!$A$240,"CUSTEIO",IF(X332='Tabelas auxiliares'!$A$239,"INVESTIMENTO","ERRO - VERIFICAR"))))</f>
        <v/>
      </c>
      <c r="Z332" s="46" t="str">
        <f t="shared" si="9"/>
        <v/>
      </c>
      <c r="AC332" s="26"/>
      <c r="AD332" s="54"/>
      <c r="AE332" s="54"/>
      <c r="AF332" s="54"/>
      <c r="AG332" s="54"/>
      <c r="AH332" s="54"/>
      <c r="AI332" s="54"/>
      <c r="AJ332" s="54"/>
      <c r="AK332" s="54"/>
      <c r="AL332" s="54"/>
      <c r="AM332" s="54"/>
      <c r="AN332" s="54"/>
      <c r="AO332" s="54"/>
    </row>
    <row r="333" spans="6:41" x14ac:dyDescent="0.25">
      <c r="F333" s="33" t="str">
        <f>IFERROR(VLOOKUP(D333,'Tabelas auxiliares'!$A$3:$B$61,2,FALSE),"")</f>
        <v/>
      </c>
      <c r="G333" s="33" t="str">
        <f>IFERROR(VLOOKUP($B333,'Tabelas auxiliares'!$A$65:$C$102,2,FALSE),"")</f>
        <v/>
      </c>
      <c r="H333" s="33" t="str">
        <f>IFERROR(VLOOKUP($B333,'Tabelas auxiliares'!$A$65:$C$102,3,FALSE),"")</f>
        <v/>
      </c>
      <c r="X333" s="33" t="str">
        <f t="shared" si="8"/>
        <v/>
      </c>
      <c r="Y333" s="33" t="str">
        <f>IF(T333="","",IF(AND(T333&lt;&gt;'Tabelas auxiliares'!$B$239,T333&lt;&gt;'Tabelas auxiliares'!$B$240,T333&lt;&gt;'Tabelas auxiliares'!$C$239,T333&lt;&gt;'Tabelas auxiliares'!$C$240,T333&lt;&gt;'Tabelas auxiliares'!$D$239),"FOLHA DE PESSOAL",IF(X333='Tabelas auxiliares'!$A$240,"CUSTEIO",IF(X333='Tabelas auxiliares'!$A$239,"INVESTIMENTO","ERRO - VERIFICAR"))))</f>
        <v/>
      </c>
      <c r="Z333" s="46" t="str">
        <f t="shared" si="9"/>
        <v/>
      </c>
      <c r="AA333" s="26"/>
      <c r="AD333" s="54"/>
      <c r="AE333" s="54"/>
      <c r="AF333" s="54"/>
      <c r="AG333" s="54"/>
      <c r="AH333" s="54"/>
      <c r="AI333" s="54"/>
      <c r="AJ333" s="54"/>
      <c r="AK333" s="54"/>
      <c r="AL333" s="54"/>
      <c r="AM333" s="54"/>
      <c r="AN333" s="54"/>
      <c r="AO333" s="54"/>
    </row>
    <row r="334" spans="6:41" x14ac:dyDescent="0.25">
      <c r="F334" s="33" t="str">
        <f>IFERROR(VLOOKUP(D334,'Tabelas auxiliares'!$A$3:$B$61,2,FALSE),"")</f>
        <v/>
      </c>
      <c r="G334" s="33" t="str">
        <f>IFERROR(VLOOKUP($B334,'Tabelas auxiliares'!$A$65:$C$102,2,FALSE),"")</f>
        <v/>
      </c>
      <c r="H334" s="33" t="str">
        <f>IFERROR(VLOOKUP($B334,'Tabelas auxiliares'!$A$65:$C$102,3,FALSE),"")</f>
        <v/>
      </c>
      <c r="X334" s="33" t="str">
        <f t="shared" si="8"/>
        <v/>
      </c>
      <c r="Y334" s="33" t="str">
        <f>IF(T334="","",IF(AND(T334&lt;&gt;'Tabelas auxiliares'!$B$239,T334&lt;&gt;'Tabelas auxiliares'!$B$240,T334&lt;&gt;'Tabelas auxiliares'!$C$239,T334&lt;&gt;'Tabelas auxiliares'!$C$240,T334&lt;&gt;'Tabelas auxiliares'!$D$239),"FOLHA DE PESSOAL",IF(X334='Tabelas auxiliares'!$A$240,"CUSTEIO",IF(X334='Tabelas auxiliares'!$A$239,"INVESTIMENTO","ERRO - VERIFICAR"))))</f>
        <v/>
      </c>
      <c r="Z334" s="46" t="str">
        <f t="shared" si="9"/>
        <v/>
      </c>
      <c r="AA334" s="26"/>
      <c r="AD334" s="54"/>
      <c r="AE334" s="54"/>
      <c r="AF334" s="54"/>
      <c r="AG334" s="54"/>
      <c r="AH334" s="54"/>
      <c r="AI334" s="54"/>
      <c r="AJ334" s="54"/>
      <c r="AK334" s="54"/>
      <c r="AL334" s="54"/>
      <c r="AM334" s="54"/>
      <c r="AN334" s="54"/>
      <c r="AO334" s="54"/>
    </row>
    <row r="335" spans="6:41" x14ac:dyDescent="0.25">
      <c r="F335" s="33" t="str">
        <f>IFERROR(VLOOKUP(D335,'Tabelas auxiliares'!$A$3:$B$61,2,FALSE),"")</f>
        <v/>
      </c>
      <c r="G335" s="33" t="str">
        <f>IFERROR(VLOOKUP($B335,'Tabelas auxiliares'!$A$65:$C$102,2,FALSE),"")</f>
        <v/>
      </c>
      <c r="H335" s="33" t="str">
        <f>IFERROR(VLOOKUP($B335,'Tabelas auxiliares'!$A$65:$C$102,3,FALSE),"")</f>
        <v/>
      </c>
      <c r="X335" s="33" t="str">
        <f t="shared" si="8"/>
        <v/>
      </c>
      <c r="Y335" s="33" t="str">
        <f>IF(T335="","",IF(AND(T335&lt;&gt;'Tabelas auxiliares'!$B$239,T335&lt;&gt;'Tabelas auxiliares'!$B$240,T335&lt;&gt;'Tabelas auxiliares'!$C$239,T335&lt;&gt;'Tabelas auxiliares'!$C$240,T335&lt;&gt;'Tabelas auxiliares'!$D$239),"FOLHA DE PESSOAL",IF(X335='Tabelas auxiliares'!$A$240,"CUSTEIO",IF(X335='Tabelas auxiliares'!$A$239,"INVESTIMENTO","ERRO - VERIFICAR"))))</f>
        <v/>
      </c>
      <c r="Z335" s="46" t="str">
        <f t="shared" si="9"/>
        <v/>
      </c>
      <c r="AC335" s="26"/>
      <c r="AD335" s="54"/>
      <c r="AE335" s="54"/>
      <c r="AF335" s="54"/>
      <c r="AG335" s="54"/>
      <c r="AH335" s="54"/>
      <c r="AI335" s="54"/>
      <c r="AJ335" s="54"/>
      <c r="AK335" s="54"/>
      <c r="AL335" s="54"/>
      <c r="AM335" s="54"/>
      <c r="AN335" s="54"/>
      <c r="AO335" s="54"/>
    </row>
    <row r="336" spans="6:41" x14ac:dyDescent="0.25">
      <c r="F336" s="33" t="str">
        <f>IFERROR(VLOOKUP(D336,'Tabelas auxiliares'!$A$3:$B$61,2,FALSE),"")</f>
        <v/>
      </c>
      <c r="G336" s="33" t="str">
        <f>IFERROR(VLOOKUP($B336,'Tabelas auxiliares'!$A$65:$C$102,2,FALSE),"")</f>
        <v/>
      </c>
      <c r="H336" s="33" t="str">
        <f>IFERROR(VLOOKUP($B336,'Tabelas auxiliares'!$A$65:$C$102,3,FALSE),"")</f>
        <v/>
      </c>
      <c r="X336" s="33" t="str">
        <f t="shared" si="8"/>
        <v/>
      </c>
      <c r="Y336" s="33" t="str">
        <f>IF(T336="","",IF(AND(T336&lt;&gt;'Tabelas auxiliares'!$B$239,T336&lt;&gt;'Tabelas auxiliares'!$B$240,T336&lt;&gt;'Tabelas auxiliares'!$C$239,T336&lt;&gt;'Tabelas auxiliares'!$C$240,T336&lt;&gt;'Tabelas auxiliares'!$D$239),"FOLHA DE PESSOAL",IF(X336='Tabelas auxiliares'!$A$240,"CUSTEIO",IF(X336='Tabelas auxiliares'!$A$239,"INVESTIMENTO","ERRO - VERIFICAR"))))</f>
        <v/>
      </c>
      <c r="Z336" s="46" t="str">
        <f t="shared" si="9"/>
        <v/>
      </c>
      <c r="AC336" s="26"/>
      <c r="AD336" s="54"/>
      <c r="AE336" s="54"/>
      <c r="AF336" s="54"/>
      <c r="AG336" s="54"/>
      <c r="AH336" s="54"/>
      <c r="AI336" s="54"/>
      <c r="AJ336" s="54"/>
      <c r="AK336" s="54"/>
      <c r="AL336" s="54"/>
      <c r="AM336" s="54"/>
      <c r="AN336" s="54"/>
      <c r="AO336" s="54"/>
    </row>
    <row r="337" spans="6:41" x14ac:dyDescent="0.25">
      <c r="F337" s="33" t="str">
        <f>IFERROR(VLOOKUP(D337,'Tabelas auxiliares'!$A$3:$B$61,2,FALSE),"")</f>
        <v/>
      </c>
      <c r="G337" s="33" t="str">
        <f>IFERROR(VLOOKUP($B337,'Tabelas auxiliares'!$A$65:$C$102,2,FALSE),"")</f>
        <v/>
      </c>
      <c r="H337" s="33" t="str">
        <f>IFERROR(VLOOKUP($B337,'Tabelas auxiliares'!$A$65:$C$102,3,FALSE),"")</f>
        <v/>
      </c>
      <c r="X337" s="33" t="str">
        <f t="shared" si="8"/>
        <v/>
      </c>
      <c r="Y337" s="33" t="str">
        <f>IF(T337="","",IF(AND(T337&lt;&gt;'Tabelas auxiliares'!$B$239,T337&lt;&gt;'Tabelas auxiliares'!$B$240,T337&lt;&gt;'Tabelas auxiliares'!$C$239,T337&lt;&gt;'Tabelas auxiliares'!$C$240,T337&lt;&gt;'Tabelas auxiliares'!$D$239),"FOLHA DE PESSOAL",IF(X337='Tabelas auxiliares'!$A$240,"CUSTEIO",IF(X337='Tabelas auxiliares'!$A$239,"INVESTIMENTO","ERRO - VERIFICAR"))))</f>
        <v/>
      </c>
      <c r="Z337" s="46" t="str">
        <f t="shared" si="9"/>
        <v/>
      </c>
      <c r="AB337" s="26"/>
      <c r="AD337" s="54"/>
      <c r="AE337" s="54"/>
      <c r="AF337" s="54"/>
      <c r="AG337" s="54"/>
      <c r="AH337" s="54"/>
      <c r="AI337" s="54"/>
      <c r="AJ337" s="54"/>
      <c r="AK337" s="54"/>
      <c r="AL337" s="54"/>
      <c r="AM337" s="54"/>
      <c r="AN337" s="54"/>
      <c r="AO337" s="54"/>
    </row>
    <row r="338" spans="6:41" x14ac:dyDescent="0.25">
      <c r="F338" s="33" t="str">
        <f>IFERROR(VLOOKUP(D338,'Tabelas auxiliares'!$A$3:$B$61,2,FALSE),"")</f>
        <v/>
      </c>
      <c r="G338" s="33" t="str">
        <f>IFERROR(VLOOKUP($B338,'Tabelas auxiliares'!$A$65:$C$102,2,FALSE),"")</f>
        <v/>
      </c>
      <c r="H338" s="33" t="str">
        <f>IFERROR(VLOOKUP($B338,'Tabelas auxiliares'!$A$65:$C$102,3,FALSE),"")</f>
        <v/>
      </c>
      <c r="X338" s="33" t="str">
        <f t="shared" si="8"/>
        <v/>
      </c>
      <c r="Y338" s="33" t="str">
        <f>IF(T338="","",IF(AND(T338&lt;&gt;'Tabelas auxiliares'!$B$239,T338&lt;&gt;'Tabelas auxiliares'!$B$240,T338&lt;&gt;'Tabelas auxiliares'!$C$239,T338&lt;&gt;'Tabelas auxiliares'!$C$240,T338&lt;&gt;'Tabelas auxiliares'!$D$239),"FOLHA DE PESSOAL",IF(X338='Tabelas auxiliares'!$A$240,"CUSTEIO",IF(X338='Tabelas auxiliares'!$A$239,"INVESTIMENTO","ERRO - VERIFICAR"))))</f>
        <v/>
      </c>
      <c r="Z338" s="46" t="str">
        <f t="shared" si="9"/>
        <v/>
      </c>
      <c r="AA338" s="26"/>
      <c r="AD338" s="54"/>
      <c r="AE338" s="54"/>
      <c r="AF338" s="54"/>
      <c r="AG338" s="54"/>
      <c r="AH338" s="54"/>
      <c r="AI338" s="54"/>
      <c r="AJ338" s="54"/>
      <c r="AK338" s="54"/>
      <c r="AL338" s="54"/>
      <c r="AM338" s="54"/>
      <c r="AN338" s="54"/>
      <c r="AO338" s="54"/>
    </row>
    <row r="339" spans="6:41" x14ac:dyDescent="0.25">
      <c r="F339" s="33" t="str">
        <f>IFERROR(VLOOKUP(D339,'Tabelas auxiliares'!$A$3:$B$61,2,FALSE),"")</f>
        <v/>
      </c>
      <c r="G339" s="33" t="str">
        <f>IFERROR(VLOOKUP($B339,'Tabelas auxiliares'!$A$65:$C$102,2,FALSE),"")</f>
        <v/>
      </c>
      <c r="H339" s="33" t="str">
        <f>IFERROR(VLOOKUP($B339,'Tabelas auxiliares'!$A$65:$C$102,3,FALSE),"")</f>
        <v/>
      </c>
      <c r="X339" s="33" t="str">
        <f t="shared" si="8"/>
        <v/>
      </c>
      <c r="Y339" s="33" t="str">
        <f>IF(T339="","",IF(AND(T339&lt;&gt;'Tabelas auxiliares'!$B$239,T339&lt;&gt;'Tabelas auxiliares'!$B$240,T339&lt;&gt;'Tabelas auxiliares'!$C$239,T339&lt;&gt;'Tabelas auxiliares'!$C$240,T339&lt;&gt;'Tabelas auxiliares'!$D$239),"FOLHA DE PESSOAL",IF(X339='Tabelas auxiliares'!$A$240,"CUSTEIO",IF(X339='Tabelas auxiliares'!$A$239,"INVESTIMENTO","ERRO - VERIFICAR"))))</f>
        <v/>
      </c>
      <c r="Z339" s="46" t="str">
        <f t="shared" si="9"/>
        <v/>
      </c>
      <c r="AA339" s="26"/>
      <c r="AB339" s="26"/>
      <c r="AC339" s="26"/>
      <c r="AD339" s="54"/>
      <c r="AE339" s="54"/>
      <c r="AF339" s="54"/>
      <c r="AG339" s="54"/>
      <c r="AH339" s="54"/>
      <c r="AI339" s="54"/>
      <c r="AJ339" s="54"/>
      <c r="AK339" s="54"/>
      <c r="AL339" s="54"/>
      <c r="AM339" s="54"/>
      <c r="AN339" s="54"/>
      <c r="AO339" s="54"/>
    </row>
    <row r="340" spans="6:41" x14ac:dyDescent="0.25">
      <c r="F340" s="33" t="str">
        <f>IFERROR(VLOOKUP(D340,'Tabelas auxiliares'!$A$3:$B$61,2,FALSE),"")</f>
        <v/>
      </c>
      <c r="G340" s="33" t="str">
        <f>IFERROR(VLOOKUP($B340,'Tabelas auxiliares'!$A$65:$C$102,2,FALSE),"")</f>
        <v/>
      </c>
      <c r="H340" s="33" t="str">
        <f>IFERROR(VLOOKUP($B340,'Tabelas auxiliares'!$A$65:$C$102,3,FALSE),"")</f>
        <v/>
      </c>
      <c r="X340" s="33" t="str">
        <f t="shared" si="8"/>
        <v/>
      </c>
      <c r="Y340" s="33" t="str">
        <f>IF(T340="","",IF(AND(T340&lt;&gt;'Tabelas auxiliares'!$B$239,T340&lt;&gt;'Tabelas auxiliares'!$B$240,T340&lt;&gt;'Tabelas auxiliares'!$C$239,T340&lt;&gt;'Tabelas auxiliares'!$C$240,T340&lt;&gt;'Tabelas auxiliares'!$D$239),"FOLHA DE PESSOAL",IF(X340='Tabelas auxiliares'!$A$240,"CUSTEIO",IF(X340='Tabelas auxiliares'!$A$239,"INVESTIMENTO","ERRO - VERIFICAR"))))</f>
        <v/>
      </c>
      <c r="Z340" s="46" t="str">
        <f t="shared" si="9"/>
        <v/>
      </c>
      <c r="AA340" s="26"/>
      <c r="AB340" s="26"/>
      <c r="AC340" s="26"/>
      <c r="AD340" s="54"/>
      <c r="AE340" s="54"/>
      <c r="AF340" s="54"/>
      <c r="AG340" s="54"/>
      <c r="AH340" s="54"/>
      <c r="AI340" s="54"/>
      <c r="AJ340" s="54"/>
      <c r="AK340" s="54"/>
      <c r="AL340" s="54"/>
      <c r="AM340" s="54"/>
      <c r="AN340" s="54"/>
      <c r="AO340" s="54"/>
    </row>
    <row r="341" spans="6:41" x14ac:dyDescent="0.25">
      <c r="F341" s="33" t="str">
        <f>IFERROR(VLOOKUP(D341,'Tabelas auxiliares'!$A$3:$B$61,2,FALSE),"")</f>
        <v/>
      </c>
      <c r="G341" s="33" t="str">
        <f>IFERROR(VLOOKUP($B341,'Tabelas auxiliares'!$A$65:$C$102,2,FALSE),"")</f>
        <v/>
      </c>
      <c r="H341" s="33" t="str">
        <f>IFERROR(VLOOKUP($B341,'Tabelas auxiliares'!$A$65:$C$102,3,FALSE),"")</f>
        <v/>
      </c>
      <c r="X341" s="33" t="str">
        <f t="shared" si="8"/>
        <v/>
      </c>
      <c r="Y341" s="33" t="str">
        <f>IF(T341="","",IF(AND(T341&lt;&gt;'Tabelas auxiliares'!$B$239,T341&lt;&gt;'Tabelas auxiliares'!$B$240,T341&lt;&gt;'Tabelas auxiliares'!$C$239,T341&lt;&gt;'Tabelas auxiliares'!$C$240,T341&lt;&gt;'Tabelas auxiliares'!$D$239),"FOLHA DE PESSOAL",IF(X341='Tabelas auxiliares'!$A$240,"CUSTEIO",IF(X341='Tabelas auxiliares'!$A$239,"INVESTIMENTO","ERRO - VERIFICAR"))))</f>
        <v/>
      </c>
      <c r="Z341" s="46" t="str">
        <f t="shared" si="9"/>
        <v/>
      </c>
      <c r="AA341" s="26"/>
      <c r="AD341" s="54"/>
      <c r="AE341" s="54"/>
      <c r="AF341" s="54"/>
      <c r="AG341" s="54"/>
      <c r="AH341" s="54"/>
      <c r="AI341" s="54"/>
      <c r="AJ341" s="54"/>
      <c r="AK341" s="54"/>
      <c r="AL341" s="54"/>
      <c r="AM341" s="54"/>
      <c r="AN341" s="54"/>
      <c r="AO341" s="54"/>
    </row>
    <row r="342" spans="6:41" x14ac:dyDescent="0.25">
      <c r="F342" s="33" t="str">
        <f>IFERROR(VLOOKUP(D342,'Tabelas auxiliares'!$A$3:$B$61,2,FALSE),"")</f>
        <v/>
      </c>
      <c r="G342" s="33" t="str">
        <f>IFERROR(VLOOKUP($B342,'Tabelas auxiliares'!$A$65:$C$102,2,FALSE),"")</f>
        <v/>
      </c>
      <c r="H342" s="33" t="str">
        <f>IFERROR(VLOOKUP($B342,'Tabelas auxiliares'!$A$65:$C$102,3,FALSE),"")</f>
        <v/>
      </c>
      <c r="X342" s="33" t="str">
        <f t="shared" si="8"/>
        <v/>
      </c>
      <c r="Y342" s="33" t="str">
        <f>IF(T342="","",IF(AND(T342&lt;&gt;'Tabelas auxiliares'!$B$239,T342&lt;&gt;'Tabelas auxiliares'!$B$240,T342&lt;&gt;'Tabelas auxiliares'!$C$239,T342&lt;&gt;'Tabelas auxiliares'!$C$240,T342&lt;&gt;'Tabelas auxiliares'!$D$239),"FOLHA DE PESSOAL",IF(X342='Tabelas auxiliares'!$A$240,"CUSTEIO",IF(X342='Tabelas auxiliares'!$A$239,"INVESTIMENTO","ERRO - VERIFICAR"))))</f>
        <v/>
      </c>
      <c r="Z342" s="46" t="str">
        <f t="shared" si="9"/>
        <v/>
      </c>
      <c r="AC342" s="26"/>
      <c r="AD342" s="54"/>
      <c r="AE342" s="54"/>
      <c r="AF342" s="54"/>
      <c r="AG342" s="54"/>
      <c r="AH342" s="54"/>
      <c r="AI342" s="54"/>
      <c r="AJ342" s="54"/>
      <c r="AK342" s="54"/>
      <c r="AL342" s="54"/>
      <c r="AM342" s="54"/>
      <c r="AN342" s="54"/>
      <c r="AO342" s="54"/>
    </row>
    <row r="343" spans="6:41" x14ac:dyDescent="0.25">
      <c r="F343" s="33" t="str">
        <f>IFERROR(VLOOKUP(D343,'Tabelas auxiliares'!$A$3:$B$61,2,FALSE),"")</f>
        <v/>
      </c>
      <c r="G343" s="33" t="str">
        <f>IFERROR(VLOOKUP($B343,'Tabelas auxiliares'!$A$65:$C$102,2,FALSE),"")</f>
        <v/>
      </c>
      <c r="H343" s="33" t="str">
        <f>IFERROR(VLOOKUP($B343,'Tabelas auxiliares'!$A$65:$C$102,3,FALSE),"")</f>
        <v/>
      </c>
      <c r="X343" s="33" t="str">
        <f t="shared" si="8"/>
        <v/>
      </c>
      <c r="Y343" s="33" t="str">
        <f>IF(T343="","",IF(AND(T343&lt;&gt;'Tabelas auxiliares'!$B$239,T343&lt;&gt;'Tabelas auxiliares'!$B$240,T343&lt;&gt;'Tabelas auxiliares'!$C$239,T343&lt;&gt;'Tabelas auxiliares'!$C$240,T343&lt;&gt;'Tabelas auxiliares'!$D$239),"FOLHA DE PESSOAL",IF(X343='Tabelas auxiliares'!$A$240,"CUSTEIO",IF(X343='Tabelas auxiliares'!$A$239,"INVESTIMENTO","ERRO - VERIFICAR"))))</f>
        <v/>
      </c>
      <c r="Z343" s="46" t="str">
        <f t="shared" si="9"/>
        <v/>
      </c>
      <c r="AC343" s="26"/>
      <c r="AD343" s="54"/>
      <c r="AE343" s="54"/>
      <c r="AF343" s="54"/>
      <c r="AG343" s="54"/>
      <c r="AH343" s="54"/>
      <c r="AI343" s="54"/>
      <c r="AJ343" s="54"/>
      <c r="AK343" s="54"/>
      <c r="AL343" s="54"/>
      <c r="AM343" s="54"/>
      <c r="AN343" s="54"/>
      <c r="AO343" s="54"/>
    </row>
    <row r="344" spans="6:41" x14ac:dyDescent="0.25">
      <c r="F344" s="33" t="str">
        <f>IFERROR(VLOOKUP(D344,'Tabelas auxiliares'!$A$3:$B$61,2,FALSE),"")</f>
        <v/>
      </c>
      <c r="G344" s="33" t="str">
        <f>IFERROR(VLOOKUP($B344,'Tabelas auxiliares'!$A$65:$C$102,2,FALSE),"")</f>
        <v/>
      </c>
      <c r="H344" s="33" t="str">
        <f>IFERROR(VLOOKUP($B344,'Tabelas auxiliares'!$A$65:$C$102,3,FALSE),"")</f>
        <v/>
      </c>
      <c r="X344" s="33" t="str">
        <f t="shared" si="8"/>
        <v/>
      </c>
      <c r="Y344" s="33" t="str">
        <f>IF(T344="","",IF(AND(T344&lt;&gt;'Tabelas auxiliares'!$B$239,T344&lt;&gt;'Tabelas auxiliares'!$B$240,T344&lt;&gt;'Tabelas auxiliares'!$C$239,T344&lt;&gt;'Tabelas auxiliares'!$C$240,T344&lt;&gt;'Tabelas auxiliares'!$D$239),"FOLHA DE PESSOAL",IF(X344='Tabelas auxiliares'!$A$240,"CUSTEIO",IF(X344='Tabelas auxiliares'!$A$239,"INVESTIMENTO","ERRO - VERIFICAR"))))</f>
        <v/>
      </c>
      <c r="Z344" s="46" t="str">
        <f t="shared" si="9"/>
        <v/>
      </c>
      <c r="AC344" s="26"/>
      <c r="AD344" s="54"/>
      <c r="AE344" s="54"/>
      <c r="AF344" s="54"/>
      <c r="AG344" s="54"/>
      <c r="AH344" s="54"/>
      <c r="AI344" s="54"/>
      <c r="AJ344" s="54"/>
      <c r="AK344" s="54"/>
      <c r="AL344" s="54"/>
      <c r="AM344" s="54"/>
      <c r="AN344" s="54"/>
      <c r="AO344" s="54"/>
    </row>
    <row r="345" spans="6:41" x14ac:dyDescent="0.25">
      <c r="F345" s="33" t="str">
        <f>IFERROR(VLOOKUP(D345,'Tabelas auxiliares'!$A$3:$B$61,2,FALSE),"")</f>
        <v/>
      </c>
      <c r="G345" s="33" t="str">
        <f>IFERROR(VLOOKUP($B345,'Tabelas auxiliares'!$A$65:$C$102,2,FALSE),"")</f>
        <v/>
      </c>
      <c r="H345" s="33" t="str">
        <f>IFERROR(VLOOKUP($B345,'Tabelas auxiliares'!$A$65:$C$102,3,FALSE),"")</f>
        <v/>
      </c>
      <c r="X345" s="33" t="str">
        <f t="shared" si="8"/>
        <v/>
      </c>
      <c r="Y345" s="33" t="str">
        <f>IF(T345="","",IF(AND(T345&lt;&gt;'Tabelas auxiliares'!$B$239,T345&lt;&gt;'Tabelas auxiliares'!$B$240,T345&lt;&gt;'Tabelas auxiliares'!$C$239,T345&lt;&gt;'Tabelas auxiliares'!$C$240,T345&lt;&gt;'Tabelas auxiliares'!$D$239),"FOLHA DE PESSOAL",IF(X345='Tabelas auxiliares'!$A$240,"CUSTEIO",IF(X345='Tabelas auxiliares'!$A$239,"INVESTIMENTO","ERRO - VERIFICAR"))))</f>
        <v/>
      </c>
      <c r="Z345" s="46" t="str">
        <f t="shared" si="9"/>
        <v/>
      </c>
      <c r="AC345" s="26"/>
      <c r="AD345" s="54"/>
      <c r="AE345" s="54"/>
      <c r="AF345" s="54"/>
      <c r="AG345" s="54"/>
      <c r="AH345" s="54"/>
      <c r="AI345" s="54"/>
      <c r="AJ345" s="54"/>
      <c r="AK345" s="54"/>
      <c r="AL345" s="54"/>
      <c r="AM345" s="54"/>
      <c r="AN345" s="54"/>
      <c r="AO345" s="54"/>
    </row>
    <row r="346" spans="6:41" x14ac:dyDescent="0.25">
      <c r="F346" s="33" t="str">
        <f>IFERROR(VLOOKUP(D346,'Tabelas auxiliares'!$A$3:$B$61,2,FALSE),"")</f>
        <v/>
      </c>
      <c r="G346" s="33" t="str">
        <f>IFERROR(VLOOKUP($B346,'Tabelas auxiliares'!$A$65:$C$102,2,FALSE),"")</f>
        <v/>
      </c>
      <c r="H346" s="33" t="str">
        <f>IFERROR(VLOOKUP($B346,'Tabelas auxiliares'!$A$65:$C$102,3,FALSE),"")</f>
        <v/>
      </c>
      <c r="X346" s="33" t="str">
        <f t="shared" si="8"/>
        <v/>
      </c>
      <c r="Y346" s="33" t="str">
        <f>IF(T346="","",IF(AND(T346&lt;&gt;'Tabelas auxiliares'!$B$239,T346&lt;&gt;'Tabelas auxiliares'!$B$240,T346&lt;&gt;'Tabelas auxiliares'!$C$239,T346&lt;&gt;'Tabelas auxiliares'!$C$240,T346&lt;&gt;'Tabelas auxiliares'!$D$239),"FOLHA DE PESSOAL",IF(X346='Tabelas auxiliares'!$A$240,"CUSTEIO",IF(X346='Tabelas auxiliares'!$A$239,"INVESTIMENTO","ERRO - VERIFICAR"))))</f>
        <v/>
      </c>
      <c r="Z346" s="46" t="str">
        <f t="shared" si="9"/>
        <v/>
      </c>
      <c r="AC346" s="26"/>
      <c r="AD346" s="54"/>
      <c r="AE346" s="54"/>
      <c r="AF346" s="54"/>
      <c r="AG346" s="54"/>
      <c r="AH346" s="54"/>
      <c r="AI346" s="54"/>
      <c r="AJ346" s="54"/>
      <c r="AK346" s="54"/>
      <c r="AL346" s="54"/>
      <c r="AM346" s="54"/>
      <c r="AN346" s="54"/>
      <c r="AO346" s="54"/>
    </row>
    <row r="347" spans="6:41" x14ac:dyDescent="0.25">
      <c r="F347" s="33" t="str">
        <f>IFERROR(VLOOKUP(D347,'Tabelas auxiliares'!$A$3:$B$61,2,FALSE),"")</f>
        <v/>
      </c>
      <c r="G347" s="33" t="str">
        <f>IFERROR(VLOOKUP($B347,'Tabelas auxiliares'!$A$65:$C$102,2,FALSE),"")</f>
        <v/>
      </c>
      <c r="H347" s="33" t="str">
        <f>IFERROR(VLOOKUP($B347,'Tabelas auxiliares'!$A$65:$C$102,3,FALSE),"")</f>
        <v/>
      </c>
      <c r="X347" s="33" t="str">
        <f t="shared" si="8"/>
        <v/>
      </c>
      <c r="Y347" s="33" t="str">
        <f>IF(T347="","",IF(AND(T347&lt;&gt;'Tabelas auxiliares'!$B$239,T347&lt;&gt;'Tabelas auxiliares'!$B$240,T347&lt;&gt;'Tabelas auxiliares'!$C$239,T347&lt;&gt;'Tabelas auxiliares'!$C$240,T347&lt;&gt;'Tabelas auxiliares'!$D$239),"FOLHA DE PESSOAL",IF(X347='Tabelas auxiliares'!$A$240,"CUSTEIO",IF(X347='Tabelas auxiliares'!$A$239,"INVESTIMENTO","ERRO - VERIFICAR"))))</f>
        <v/>
      </c>
      <c r="Z347" s="46" t="str">
        <f t="shared" si="9"/>
        <v/>
      </c>
      <c r="AC347" s="26"/>
      <c r="AD347" s="54"/>
      <c r="AE347" s="54"/>
      <c r="AF347" s="54"/>
      <c r="AG347" s="54"/>
      <c r="AH347" s="54"/>
      <c r="AI347" s="54"/>
      <c r="AJ347" s="54"/>
      <c r="AK347" s="54"/>
      <c r="AL347" s="54"/>
      <c r="AM347" s="54"/>
      <c r="AN347" s="54"/>
      <c r="AO347" s="54"/>
    </row>
    <row r="348" spans="6:41" x14ac:dyDescent="0.25">
      <c r="F348" s="33" t="str">
        <f>IFERROR(VLOOKUP(D348,'Tabelas auxiliares'!$A$3:$B$61,2,FALSE),"")</f>
        <v/>
      </c>
      <c r="G348" s="33" t="str">
        <f>IFERROR(VLOOKUP($B348,'Tabelas auxiliares'!$A$65:$C$102,2,FALSE),"")</f>
        <v/>
      </c>
      <c r="H348" s="33" t="str">
        <f>IFERROR(VLOOKUP($B348,'Tabelas auxiliares'!$A$65:$C$102,3,FALSE),"")</f>
        <v/>
      </c>
      <c r="X348" s="33" t="str">
        <f t="shared" si="8"/>
        <v/>
      </c>
      <c r="Y348" s="33" t="str">
        <f>IF(T348="","",IF(AND(T348&lt;&gt;'Tabelas auxiliares'!$B$239,T348&lt;&gt;'Tabelas auxiliares'!$B$240,T348&lt;&gt;'Tabelas auxiliares'!$C$239,T348&lt;&gt;'Tabelas auxiliares'!$C$240,T348&lt;&gt;'Tabelas auxiliares'!$D$239),"FOLHA DE PESSOAL",IF(X348='Tabelas auxiliares'!$A$240,"CUSTEIO",IF(X348='Tabelas auxiliares'!$A$239,"INVESTIMENTO","ERRO - VERIFICAR"))))</f>
        <v/>
      </c>
      <c r="Z348" s="46" t="str">
        <f t="shared" si="9"/>
        <v/>
      </c>
      <c r="AA348" s="26"/>
      <c r="AB348" s="26"/>
      <c r="AD348" s="54"/>
      <c r="AE348" s="54"/>
      <c r="AF348" s="54"/>
      <c r="AG348" s="54"/>
      <c r="AH348" s="54"/>
      <c r="AI348" s="54"/>
      <c r="AJ348" s="54"/>
      <c r="AK348" s="54"/>
      <c r="AL348" s="54"/>
      <c r="AM348" s="54"/>
      <c r="AN348" s="54"/>
      <c r="AO348" s="54"/>
    </row>
    <row r="349" spans="6:41" x14ac:dyDescent="0.25">
      <c r="F349" s="33" t="str">
        <f>IFERROR(VLOOKUP(D349,'Tabelas auxiliares'!$A$3:$B$61,2,FALSE),"")</f>
        <v/>
      </c>
      <c r="G349" s="33" t="str">
        <f>IFERROR(VLOOKUP($B349,'Tabelas auxiliares'!$A$65:$C$102,2,FALSE),"")</f>
        <v/>
      </c>
      <c r="H349" s="33" t="str">
        <f>IFERROR(VLOOKUP($B349,'Tabelas auxiliares'!$A$65:$C$102,3,FALSE),"")</f>
        <v/>
      </c>
      <c r="X349" s="33" t="str">
        <f t="shared" si="8"/>
        <v/>
      </c>
      <c r="Y349" s="33" t="str">
        <f>IF(T349="","",IF(AND(T349&lt;&gt;'Tabelas auxiliares'!$B$239,T349&lt;&gt;'Tabelas auxiliares'!$B$240,T349&lt;&gt;'Tabelas auxiliares'!$C$239,T349&lt;&gt;'Tabelas auxiliares'!$C$240,T349&lt;&gt;'Tabelas auxiliares'!$D$239),"FOLHA DE PESSOAL",IF(X349='Tabelas auxiliares'!$A$240,"CUSTEIO",IF(X349='Tabelas auxiliares'!$A$239,"INVESTIMENTO","ERRO - VERIFICAR"))))</f>
        <v/>
      </c>
      <c r="Z349" s="46" t="str">
        <f t="shared" si="9"/>
        <v/>
      </c>
      <c r="AC349" s="26"/>
      <c r="AD349" s="54"/>
      <c r="AE349" s="54"/>
      <c r="AF349" s="54"/>
      <c r="AG349" s="54"/>
      <c r="AH349" s="54"/>
      <c r="AI349" s="54"/>
      <c r="AJ349" s="54"/>
      <c r="AK349" s="54"/>
      <c r="AL349" s="54"/>
      <c r="AM349" s="54"/>
      <c r="AN349" s="54"/>
      <c r="AO349" s="54"/>
    </row>
    <row r="350" spans="6:41" x14ac:dyDescent="0.25">
      <c r="F350" s="33" t="str">
        <f>IFERROR(VLOOKUP(D350,'Tabelas auxiliares'!$A$3:$B$61,2,FALSE),"")</f>
        <v/>
      </c>
      <c r="G350" s="33" t="str">
        <f>IFERROR(VLOOKUP($B350,'Tabelas auxiliares'!$A$65:$C$102,2,FALSE),"")</f>
        <v/>
      </c>
      <c r="H350" s="33" t="str">
        <f>IFERROR(VLOOKUP($B350,'Tabelas auxiliares'!$A$65:$C$102,3,FALSE),"")</f>
        <v/>
      </c>
      <c r="X350" s="33" t="str">
        <f t="shared" si="8"/>
        <v/>
      </c>
      <c r="Y350" s="33" t="str">
        <f>IF(T350="","",IF(AND(T350&lt;&gt;'Tabelas auxiliares'!$B$239,T350&lt;&gt;'Tabelas auxiliares'!$B$240,T350&lt;&gt;'Tabelas auxiliares'!$C$239,T350&lt;&gt;'Tabelas auxiliares'!$C$240,T350&lt;&gt;'Tabelas auxiliares'!$D$239),"FOLHA DE PESSOAL",IF(X350='Tabelas auxiliares'!$A$240,"CUSTEIO",IF(X350='Tabelas auxiliares'!$A$239,"INVESTIMENTO","ERRO - VERIFICAR"))))</f>
        <v/>
      </c>
      <c r="Z350" s="46" t="str">
        <f t="shared" si="9"/>
        <v/>
      </c>
      <c r="AC350" s="26"/>
      <c r="AD350" s="54"/>
      <c r="AE350" s="54"/>
      <c r="AF350" s="54"/>
      <c r="AG350" s="54"/>
      <c r="AH350" s="54"/>
      <c r="AI350" s="54"/>
      <c r="AJ350" s="54"/>
      <c r="AK350" s="54"/>
      <c r="AL350" s="54"/>
      <c r="AM350" s="54"/>
      <c r="AN350" s="54"/>
      <c r="AO350" s="54"/>
    </row>
    <row r="351" spans="6:41" x14ac:dyDescent="0.25">
      <c r="F351" s="33" t="str">
        <f>IFERROR(VLOOKUP(D351,'Tabelas auxiliares'!$A$3:$B$61,2,FALSE),"")</f>
        <v/>
      </c>
      <c r="G351" s="33" t="str">
        <f>IFERROR(VLOOKUP($B351,'Tabelas auxiliares'!$A$65:$C$102,2,FALSE),"")</f>
        <v/>
      </c>
      <c r="H351" s="33" t="str">
        <f>IFERROR(VLOOKUP($B351,'Tabelas auxiliares'!$A$65:$C$102,3,FALSE),"")</f>
        <v/>
      </c>
      <c r="X351" s="33" t="str">
        <f t="shared" si="8"/>
        <v/>
      </c>
      <c r="Y351" s="33" t="str">
        <f>IF(T351="","",IF(AND(T351&lt;&gt;'Tabelas auxiliares'!$B$239,T351&lt;&gt;'Tabelas auxiliares'!$B$240,T351&lt;&gt;'Tabelas auxiliares'!$C$239,T351&lt;&gt;'Tabelas auxiliares'!$C$240,T351&lt;&gt;'Tabelas auxiliares'!$D$239),"FOLHA DE PESSOAL",IF(X351='Tabelas auxiliares'!$A$240,"CUSTEIO",IF(X351='Tabelas auxiliares'!$A$239,"INVESTIMENTO","ERRO - VERIFICAR"))))</f>
        <v/>
      </c>
      <c r="Z351" s="46" t="str">
        <f t="shared" si="9"/>
        <v/>
      </c>
      <c r="AB351" s="26"/>
      <c r="AD351" s="54"/>
      <c r="AE351" s="54"/>
      <c r="AF351" s="54"/>
      <c r="AG351" s="54"/>
      <c r="AH351" s="54"/>
      <c r="AI351" s="54"/>
      <c r="AJ351" s="54"/>
      <c r="AK351" s="54"/>
      <c r="AL351" s="54"/>
      <c r="AM351" s="54"/>
      <c r="AN351" s="54"/>
      <c r="AO351" s="54"/>
    </row>
    <row r="352" spans="6:41" x14ac:dyDescent="0.25">
      <c r="F352" s="33" t="str">
        <f>IFERROR(VLOOKUP(D352,'Tabelas auxiliares'!$A$3:$B$61,2,FALSE),"")</f>
        <v/>
      </c>
      <c r="G352" s="33" t="str">
        <f>IFERROR(VLOOKUP($B352,'Tabelas auxiliares'!$A$65:$C$102,2,FALSE),"")</f>
        <v/>
      </c>
      <c r="H352" s="33" t="str">
        <f>IFERROR(VLOOKUP($B352,'Tabelas auxiliares'!$A$65:$C$102,3,FALSE),"")</f>
        <v/>
      </c>
      <c r="X352" s="33" t="str">
        <f t="shared" si="8"/>
        <v/>
      </c>
      <c r="Y352" s="33" t="str">
        <f>IF(T352="","",IF(AND(T352&lt;&gt;'Tabelas auxiliares'!$B$239,T352&lt;&gt;'Tabelas auxiliares'!$B$240,T352&lt;&gt;'Tabelas auxiliares'!$C$239,T352&lt;&gt;'Tabelas auxiliares'!$C$240,T352&lt;&gt;'Tabelas auxiliares'!$D$239),"FOLHA DE PESSOAL",IF(X352='Tabelas auxiliares'!$A$240,"CUSTEIO",IF(X352='Tabelas auxiliares'!$A$239,"INVESTIMENTO","ERRO - VERIFICAR"))))</f>
        <v/>
      </c>
      <c r="Z352" s="46" t="str">
        <f t="shared" si="9"/>
        <v/>
      </c>
      <c r="AC352" s="26"/>
      <c r="AD352" s="54"/>
      <c r="AE352" s="54"/>
      <c r="AF352" s="54"/>
      <c r="AG352" s="54"/>
      <c r="AH352" s="54"/>
      <c r="AI352" s="54"/>
      <c r="AJ352" s="54"/>
      <c r="AK352" s="54"/>
      <c r="AL352" s="54"/>
      <c r="AM352" s="54"/>
      <c r="AN352" s="54"/>
      <c r="AO352" s="54"/>
    </row>
    <row r="353" spans="6:41" x14ac:dyDescent="0.25">
      <c r="F353" s="33" t="str">
        <f>IFERROR(VLOOKUP(D353,'Tabelas auxiliares'!$A$3:$B$61,2,FALSE),"")</f>
        <v/>
      </c>
      <c r="G353" s="33" t="str">
        <f>IFERROR(VLOOKUP($B353,'Tabelas auxiliares'!$A$65:$C$102,2,FALSE),"")</f>
        <v/>
      </c>
      <c r="H353" s="33" t="str">
        <f>IFERROR(VLOOKUP($B353,'Tabelas auxiliares'!$A$65:$C$102,3,FALSE),"")</f>
        <v/>
      </c>
      <c r="X353" s="33" t="str">
        <f t="shared" si="8"/>
        <v/>
      </c>
      <c r="Y353" s="33" t="str">
        <f>IF(T353="","",IF(AND(T353&lt;&gt;'Tabelas auxiliares'!$B$239,T353&lt;&gt;'Tabelas auxiliares'!$B$240,T353&lt;&gt;'Tabelas auxiliares'!$C$239,T353&lt;&gt;'Tabelas auxiliares'!$C$240,T353&lt;&gt;'Tabelas auxiliares'!$D$239),"FOLHA DE PESSOAL",IF(X353='Tabelas auxiliares'!$A$240,"CUSTEIO",IF(X353='Tabelas auxiliares'!$A$239,"INVESTIMENTO","ERRO - VERIFICAR"))))</f>
        <v/>
      </c>
      <c r="Z353" s="46" t="str">
        <f t="shared" si="9"/>
        <v/>
      </c>
      <c r="AC353" s="26"/>
      <c r="AD353" s="54"/>
      <c r="AE353" s="54"/>
      <c r="AF353" s="54"/>
      <c r="AG353" s="54"/>
      <c r="AH353" s="54"/>
      <c r="AI353" s="54"/>
      <c r="AJ353" s="54"/>
      <c r="AK353" s="54"/>
      <c r="AL353" s="54"/>
      <c r="AM353" s="54"/>
      <c r="AN353" s="54"/>
      <c r="AO353" s="54"/>
    </row>
    <row r="354" spans="6:41" x14ac:dyDescent="0.25">
      <c r="F354" s="33" t="str">
        <f>IFERROR(VLOOKUP(D354,'Tabelas auxiliares'!$A$3:$B$61,2,FALSE),"")</f>
        <v/>
      </c>
      <c r="G354" s="33" t="str">
        <f>IFERROR(VLOOKUP($B354,'Tabelas auxiliares'!$A$65:$C$102,2,FALSE),"")</f>
        <v/>
      </c>
      <c r="H354" s="33" t="str">
        <f>IFERROR(VLOOKUP($B354,'Tabelas auxiliares'!$A$65:$C$102,3,FALSE),"")</f>
        <v/>
      </c>
      <c r="X354" s="33" t="str">
        <f t="shared" si="8"/>
        <v/>
      </c>
      <c r="Y354" s="33" t="str">
        <f>IF(T354="","",IF(AND(T354&lt;&gt;'Tabelas auxiliares'!$B$239,T354&lt;&gt;'Tabelas auxiliares'!$B$240,T354&lt;&gt;'Tabelas auxiliares'!$C$239,T354&lt;&gt;'Tabelas auxiliares'!$C$240,T354&lt;&gt;'Tabelas auxiliares'!$D$239),"FOLHA DE PESSOAL",IF(X354='Tabelas auxiliares'!$A$240,"CUSTEIO",IF(X354='Tabelas auxiliares'!$A$239,"INVESTIMENTO","ERRO - VERIFICAR"))))</f>
        <v/>
      </c>
      <c r="Z354" s="46" t="str">
        <f t="shared" si="9"/>
        <v/>
      </c>
      <c r="AA354" s="26"/>
      <c r="AD354" s="54"/>
      <c r="AE354" s="54"/>
      <c r="AF354" s="54"/>
      <c r="AG354" s="54"/>
      <c r="AH354" s="54"/>
      <c r="AI354" s="54"/>
      <c r="AJ354" s="54"/>
      <c r="AK354" s="54"/>
      <c r="AL354" s="54"/>
      <c r="AM354" s="54"/>
      <c r="AN354" s="54"/>
      <c r="AO354" s="54"/>
    </row>
    <row r="355" spans="6:41" x14ac:dyDescent="0.25">
      <c r="F355" s="33" t="str">
        <f>IFERROR(VLOOKUP(D355,'Tabelas auxiliares'!$A$3:$B$61,2,FALSE),"")</f>
        <v/>
      </c>
      <c r="G355" s="33" t="str">
        <f>IFERROR(VLOOKUP($B355,'Tabelas auxiliares'!$A$65:$C$102,2,FALSE),"")</f>
        <v/>
      </c>
      <c r="H355" s="33" t="str">
        <f>IFERROR(VLOOKUP($B355,'Tabelas auxiliares'!$A$65:$C$102,3,FALSE),"")</f>
        <v/>
      </c>
      <c r="X355" s="33" t="str">
        <f t="shared" si="8"/>
        <v/>
      </c>
      <c r="Y355" s="33" t="str">
        <f>IF(T355="","",IF(AND(T355&lt;&gt;'Tabelas auxiliares'!$B$239,T355&lt;&gt;'Tabelas auxiliares'!$B$240,T355&lt;&gt;'Tabelas auxiliares'!$C$239,T355&lt;&gt;'Tabelas auxiliares'!$C$240,T355&lt;&gt;'Tabelas auxiliares'!$D$239),"FOLHA DE PESSOAL",IF(X355='Tabelas auxiliares'!$A$240,"CUSTEIO",IF(X355='Tabelas auxiliares'!$A$239,"INVESTIMENTO","ERRO - VERIFICAR"))))</f>
        <v/>
      </c>
      <c r="Z355" s="46" t="str">
        <f t="shared" si="9"/>
        <v/>
      </c>
      <c r="AC355" s="26"/>
      <c r="AD355" s="54"/>
      <c r="AE355" s="54"/>
      <c r="AF355" s="54"/>
      <c r="AG355" s="54"/>
      <c r="AH355" s="54"/>
      <c r="AI355" s="54"/>
      <c r="AJ355" s="54"/>
      <c r="AK355" s="54"/>
      <c r="AL355" s="54"/>
      <c r="AM355" s="54"/>
      <c r="AN355" s="54"/>
      <c r="AO355" s="54"/>
    </row>
    <row r="356" spans="6:41" x14ac:dyDescent="0.25">
      <c r="F356" s="33" t="str">
        <f>IFERROR(VLOOKUP(D356,'Tabelas auxiliares'!$A$3:$B$61,2,FALSE),"")</f>
        <v/>
      </c>
      <c r="G356" s="33" t="str">
        <f>IFERROR(VLOOKUP($B356,'Tabelas auxiliares'!$A$65:$C$102,2,FALSE),"")</f>
        <v/>
      </c>
      <c r="H356" s="33" t="str">
        <f>IFERROR(VLOOKUP($B356,'Tabelas auxiliares'!$A$65:$C$102,3,FALSE),"")</f>
        <v/>
      </c>
      <c r="X356" s="33" t="str">
        <f t="shared" si="8"/>
        <v/>
      </c>
      <c r="Y356" s="33" t="str">
        <f>IF(T356="","",IF(AND(T356&lt;&gt;'Tabelas auxiliares'!$B$239,T356&lt;&gt;'Tabelas auxiliares'!$B$240,T356&lt;&gt;'Tabelas auxiliares'!$C$239,T356&lt;&gt;'Tabelas auxiliares'!$C$240,T356&lt;&gt;'Tabelas auxiliares'!$D$239),"FOLHA DE PESSOAL",IF(X356='Tabelas auxiliares'!$A$240,"CUSTEIO",IF(X356='Tabelas auxiliares'!$A$239,"INVESTIMENTO","ERRO - VERIFICAR"))))</f>
        <v/>
      </c>
      <c r="Z356" s="46" t="str">
        <f t="shared" si="9"/>
        <v/>
      </c>
      <c r="AA356" s="26"/>
      <c r="AD356" s="54"/>
      <c r="AE356" s="54"/>
      <c r="AF356" s="54"/>
      <c r="AG356" s="54"/>
      <c r="AH356" s="54"/>
      <c r="AI356" s="54"/>
      <c r="AJ356" s="54"/>
      <c r="AK356" s="54"/>
      <c r="AL356" s="54"/>
      <c r="AM356" s="54"/>
      <c r="AN356" s="54"/>
      <c r="AO356" s="54"/>
    </row>
    <row r="357" spans="6:41" x14ac:dyDescent="0.25">
      <c r="F357" s="33" t="str">
        <f>IFERROR(VLOOKUP(D357,'Tabelas auxiliares'!$A$3:$B$61,2,FALSE),"")</f>
        <v/>
      </c>
      <c r="G357" s="33" t="str">
        <f>IFERROR(VLOOKUP($B357,'Tabelas auxiliares'!$A$65:$C$102,2,FALSE),"")</f>
        <v/>
      </c>
      <c r="H357" s="33" t="str">
        <f>IFERROR(VLOOKUP($B357,'Tabelas auxiliares'!$A$65:$C$102,3,FALSE),"")</f>
        <v/>
      </c>
      <c r="X357" s="33" t="str">
        <f t="shared" si="8"/>
        <v/>
      </c>
      <c r="Y357" s="33" t="str">
        <f>IF(T357="","",IF(AND(T357&lt;&gt;'Tabelas auxiliares'!$B$239,T357&lt;&gt;'Tabelas auxiliares'!$B$240,T357&lt;&gt;'Tabelas auxiliares'!$C$239,T357&lt;&gt;'Tabelas auxiliares'!$C$240,T357&lt;&gt;'Tabelas auxiliares'!$D$239),"FOLHA DE PESSOAL",IF(X357='Tabelas auxiliares'!$A$240,"CUSTEIO",IF(X357='Tabelas auxiliares'!$A$239,"INVESTIMENTO","ERRO - VERIFICAR"))))</f>
        <v/>
      </c>
      <c r="Z357" s="46" t="str">
        <f t="shared" si="9"/>
        <v/>
      </c>
      <c r="AC357" s="26"/>
      <c r="AD357" s="54"/>
      <c r="AE357" s="54"/>
      <c r="AF357" s="54"/>
      <c r="AG357" s="54"/>
      <c r="AH357" s="54"/>
      <c r="AI357" s="54"/>
      <c r="AJ357" s="54"/>
      <c r="AK357" s="54"/>
      <c r="AL357" s="54"/>
      <c r="AM357" s="54"/>
      <c r="AN357" s="54"/>
      <c r="AO357" s="54"/>
    </row>
    <row r="358" spans="6:41" x14ac:dyDescent="0.25">
      <c r="F358" s="33" t="str">
        <f>IFERROR(VLOOKUP(D358,'Tabelas auxiliares'!$A$3:$B$61,2,FALSE),"")</f>
        <v/>
      </c>
      <c r="G358" s="33" t="str">
        <f>IFERROR(VLOOKUP($B358,'Tabelas auxiliares'!$A$65:$C$102,2,FALSE),"")</f>
        <v/>
      </c>
      <c r="H358" s="33" t="str">
        <f>IFERROR(VLOOKUP($B358,'Tabelas auxiliares'!$A$65:$C$102,3,FALSE),"")</f>
        <v/>
      </c>
      <c r="X358" s="33" t="str">
        <f t="shared" si="8"/>
        <v/>
      </c>
      <c r="Y358" s="33" t="str">
        <f>IF(T358="","",IF(AND(T358&lt;&gt;'Tabelas auxiliares'!$B$239,T358&lt;&gt;'Tabelas auxiliares'!$B$240,T358&lt;&gt;'Tabelas auxiliares'!$C$239,T358&lt;&gt;'Tabelas auxiliares'!$C$240,T358&lt;&gt;'Tabelas auxiliares'!$D$239),"FOLHA DE PESSOAL",IF(X358='Tabelas auxiliares'!$A$240,"CUSTEIO",IF(X358='Tabelas auxiliares'!$A$239,"INVESTIMENTO","ERRO - VERIFICAR"))))</f>
        <v/>
      </c>
      <c r="Z358" s="46" t="str">
        <f t="shared" si="9"/>
        <v/>
      </c>
      <c r="AC358" s="26"/>
      <c r="AD358" s="54"/>
      <c r="AE358" s="54"/>
      <c r="AF358" s="54"/>
      <c r="AG358" s="54"/>
      <c r="AH358" s="54"/>
      <c r="AI358" s="54"/>
      <c r="AJ358" s="54"/>
      <c r="AK358" s="54"/>
      <c r="AL358" s="54"/>
      <c r="AM358" s="54"/>
      <c r="AN358" s="54"/>
      <c r="AO358" s="54"/>
    </row>
    <row r="359" spans="6:41" x14ac:dyDescent="0.25">
      <c r="F359" s="33" t="str">
        <f>IFERROR(VLOOKUP(D359,'Tabelas auxiliares'!$A$3:$B$61,2,FALSE),"")</f>
        <v/>
      </c>
      <c r="G359" s="33" t="str">
        <f>IFERROR(VLOOKUP($B359,'Tabelas auxiliares'!$A$65:$C$102,2,FALSE),"")</f>
        <v/>
      </c>
      <c r="H359" s="33" t="str">
        <f>IFERROR(VLOOKUP($B359,'Tabelas auxiliares'!$A$65:$C$102,3,FALSE),"")</f>
        <v/>
      </c>
      <c r="X359" s="33" t="str">
        <f t="shared" si="8"/>
        <v/>
      </c>
      <c r="Y359" s="33" t="str">
        <f>IF(T359="","",IF(AND(T359&lt;&gt;'Tabelas auxiliares'!$B$239,T359&lt;&gt;'Tabelas auxiliares'!$B$240,T359&lt;&gt;'Tabelas auxiliares'!$C$239,T359&lt;&gt;'Tabelas auxiliares'!$C$240,T359&lt;&gt;'Tabelas auxiliares'!$D$239),"FOLHA DE PESSOAL",IF(X359='Tabelas auxiliares'!$A$240,"CUSTEIO",IF(X359='Tabelas auxiliares'!$A$239,"INVESTIMENTO","ERRO - VERIFICAR"))))</f>
        <v/>
      </c>
      <c r="Z359" s="46" t="str">
        <f t="shared" si="9"/>
        <v/>
      </c>
      <c r="AC359" s="26"/>
      <c r="AD359" s="54"/>
      <c r="AE359" s="54"/>
      <c r="AF359" s="54"/>
      <c r="AG359" s="54"/>
      <c r="AH359" s="54"/>
      <c r="AI359" s="54"/>
      <c r="AJ359" s="54"/>
      <c r="AK359" s="54"/>
      <c r="AL359" s="54"/>
      <c r="AM359" s="54"/>
      <c r="AN359" s="54"/>
      <c r="AO359" s="54"/>
    </row>
    <row r="360" spans="6:41" x14ac:dyDescent="0.25">
      <c r="F360" s="33" t="str">
        <f>IFERROR(VLOOKUP(D360,'Tabelas auxiliares'!$A$3:$B$61,2,FALSE),"")</f>
        <v/>
      </c>
      <c r="G360" s="33" t="str">
        <f>IFERROR(VLOOKUP($B360,'Tabelas auxiliares'!$A$65:$C$102,2,FALSE),"")</f>
        <v/>
      </c>
      <c r="H360" s="33" t="str">
        <f>IFERROR(VLOOKUP($B360,'Tabelas auxiliares'!$A$65:$C$102,3,FALSE),"")</f>
        <v/>
      </c>
      <c r="X360" s="33" t="str">
        <f t="shared" si="8"/>
        <v/>
      </c>
      <c r="Y360" s="33" t="str">
        <f>IF(T360="","",IF(AND(T360&lt;&gt;'Tabelas auxiliares'!$B$239,T360&lt;&gt;'Tabelas auxiliares'!$B$240,T360&lt;&gt;'Tabelas auxiliares'!$C$239,T360&lt;&gt;'Tabelas auxiliares'!$C$240,T360&lt;&gt;'Tabelas auxiliares'!$D$239),"FOLHA DE PESSOAL",IF(X360='Tabelas auxiliares'!$A$240,"CUSTEIO",IF(X360='Tabelas auxiliares'!$A$239,"INVESTIMENTO","ERRO - VERIFICAR"))))</f>
        <v/>
      </c>
      <c r="Z360" s="46" t="str">
        <f t="shared" si="9"/>
        <v/>
      </c>
      <c r="AA360" s="26"/>
      <c r="AD360" s="54"/>
      <c r="AE360" s="54"/>
      <c r="AF360" s="54"/>
      <c r="AG360" s="54"/>
      <c r="AH360" s="54"/>
      <c r="AI360" s="54"/>
      <c r="AJ360" s="54"/>
      <c r="AK360" s="54"/>
      <c r="AL360" s="54"/>
      <c r="AM360" s="54"/>
      <c r="AN360" s="54"/>
      <c r="AO360" s="54"/>
    </row>
    <row r="361" spans="6:41" x14ac:dyDescent="0.25">
      <c r="F361" s="33" t="str">
        <f>IFERROR(VLOOKUP(D361,'Tabelas auxiliares'!$A$3:$B$61,2,FALSE),"")</f>
        <v/>
      </c>
      <c r="G361" s="33" t="str">
        <f>IFERROR(VLOOKUP($B361,'Tabelas auxiliares'!$A$65:$C$102,2,FALSE),"")</f>
        <v/>
      </c>
      <c r="H361" s="33" t="str">
        <f>IFERROR(VLOOKUP($B361,'Tabelas auxiliares'!$A$65:$C$102,3,FALSE),"")</f>
        <v/>
      </c>
      <c r="X361" s="33" t="str">
        <f t="shared" si="8"/>
        <v/>
      </c>
      <c r="Y361" s="33" t="str">
        <f>IF(T361="","",IF(AND(T361&lt;&gt;'Tabelas auxiliares'!$B$239,T361&lt;&gt;'Tabelas auxiliares'!$B$240,T361&lt;&gt;'Tabelas auxiliares'!$C$239,T361&lt;&gt;'Tabelas auxiliares'!$C$240,T361&lt;&gt;'Tabelas auxiliares'!$D$239),"FOLHA DE PESSOAL",IF(X361='Tabelas auxiliares'!$A$240,"CUSTEIO",IF(X361='Tabelas auxiliares'!$A$239,"INVESTIMENTO","ERRO - VERIFICAR"))))</f>
        <v/>
      </c>
      <c r="Z361" s="46" t="str">
        <f t="shared" si="9"/>
        <v/>
      </c>
      <c r="AC361" s="26"/>
      <c r="AD361" s="54"/>
      <c r="AE361" s="54"/>
      <c r="AF361" s="54"/>
      <c r="AG361" s="54"/>
      <c r="AH361" s="54"/>
      <c r="AI361" s="54"/>
      <c r="AJ361" s="54"/>
      <c r="AK361" s="54"/>
      <c r="AL361" s="54"/>
      <c r="AM361" s="54"/>
      <c r="AN361" s="54"/>
      <c r="AO361" s="54"/>
    </row>
    <row r="362" spans="6:41" x14ac:dyDescent="0.25">
      <c r="F362" s="33" t="str">
        <f>IFERROR(VLOOKUP(D362,'Tabelas auxiliares'!$A$3:$B$61,2,FALSE),"")</f>
        <v/>
      </c>
      <c r="G362" s="33" t="str">
        <f>IFERROR(VLOOKUP($B362,'Tabelas auxiliares'!$A$65:$C$102,2,FALSE),"")</f>
        <v/>
      </c>
      <c r="H362" s="33" t="str">
        <f>IFERROR(VLOOKUP($B362,'Tabelas auxiliares'!$A$65:$C$102,3,FALSE),"")</f>
        <v/>
      </c>
      <c r="X362" s="33" t="str">
        <f t="shared" si="8"/>
        <v/>
      </c>
      <c r="Y362" s="33" t="str">
        <f>IF(T362="","",IF(AND(T362&lt;&gt;'Tabelas auxiliares'!$B$239,T362&lt;&gt;'Tabelas auxiliares'!$B$240,T362&lt;&gt;'Tabelas auxiliares'!$C$239,T362&lt;&gt;'Tabelas auxiliares'!$C$240,T362&lt;&gt;'Tabelas auxiliares'!$D$239),"FOLHA DE PESSOAL",IF(X362='Tabelas auxiliares'!$A$240,"CUSTEIO",IF(X362='Tabelas auxiliares'!$A$239,"INVESTIMENTO","ERRO - VERIFICAR"))))</f>
        <v/>
      </c>
      <c r="Z362" s="46" t="str">
        <f t="shared" si="9"/>
        <v/>
      </c>
      <c r="AA362" s="26"/>
      <c r="AD362" s="54"/>
      <c r="AE362" s="54"/>
      <c r="AF362" s="54"/>
      <c r="AG362" s="54"/>
      <c r="AH362" s="54"/>
      <c r="AI362" s="54"/>
      <c r="AJ362" s="54"/>
      <c r="AK362" s="54"/>
      <c r="AL362" s="54"/>
      <c r="AM362" s="54"/>
      <c r="AN362" s="54"/>
      <c r="AO362" s="54"/>
    </row>
    <row r="363" spans="6:41" x14ac:dyDescent="0.25">
      <c r="F363" s="33" t="str">
        <f>IFERROR(VLOOKUP(D363,'Tabelas auxiliares'!$A$3:$B$61,2,FALSE),"")</f>
        <v/>
      </c>
      <c r="G363" s="33" t="str">
        <f>IFERROR(VLOOKUP($B363,'Tabelas auxiliares'!$A$65:$C$102,2,FALSE),"")</f>
        <v/>
      </c>
      <c r="H363" s="33" t="str">
        <f>IFERROR(VLOOKUP($B363,'Tabelas auxiliares'!$A$65:$C$102,3,FALSE),"")</f>
        <v/>
      </c>
      <c r="X363" s="33" t="str">
        <f t="shared" si="8"/>
        <v/>
      </c>
      <c r="Y363" s="33" t="str">
        <f>IF(T363="","",IF(AND(T363&lt;&gt;'Tabelas auxiliares'!$B$239,T363&lt;&gt;'Tabelas auxiliares'!$B$240,T363&lt;&gt;'Tabelas auxiliares'!$C$239,T363&lt;&gt;'Tabelas auxiliares'!$C$240,T363&lt;&gt;'Tabelas auxiliares'!$D$239),"FOLHA DE PESSOAL",IF(X363='Tabelas auxiliares'!$A$240,"CUSTEIO",IF(X363='Tabelas auxiliares'!$A$239,"INVESTIMENTO","ERRO - VERIFICAR"))))</f>
        <v/>
      </c>
      <c r="Z363" s="46" t="str">
        <f t="shared" si="9"/>
        <v/>
      </c>
      <c r="AC363" s="26"/>
      <c r="AD363" s="54"/>
      <c r="AE363" s="54"/>
      <c r="AF363" s="54"/>
      <c r="AG363" s="54"/>
      <c r="AH363" s="54"/>
      <c r="AI363" s="54"/>
      <c r="AJ363" s="54"/>
      <c r="AK363" s="54"/>
      <c r="AL363" s="54"/>
      <c r="AM363" s="54"/>
      <c r="AN363" s="54"/>
      <c r="AO363" s="54"/>
    </row>
    <row r="364" spans="6:41" x14ac:dyDescent="0.25">
      <c r="F364" s="33" t="str">
        <f>IFERROR(VLOOKUP(D364,'Tabelas auxiliares'!$A$3:$B$61,2,FALSE),"")</f>
        <v/>
      </c>
      <c r="G364" s="33" t="str">
        <f>IFERROR(VLOOKUP($B364,'Tabelas auxiliares'!$A$65:$C$102,2,FALSE),"")</f>
        <v/>
      </c>
      <c r="H364" s="33" t="str">
        <f>IFERROR(VLOOKUP($B364,'Tabelas auxiliares'!$A$65:$C$102,3,FALSE),"")</f>
        <v/>
      </c>
      <c r="X364" s="33" t="str">
        <f t="shared" ref="X364:X427" si="10">LEFT(V364,1)</f>
        <v/>
      </c>
      <c r="Y364" s="33" t="str">
        <f>IF(T364="","",IF(AND(T364&lt;&gt;'Tabelas auxiliares'!$B$239,T364&lt;&gt;'Tabelas auxiliares'!$B$240,T364&lt;&gt;'Tabelas auxiliares'!$C$239,T364&lt;&gt;'Tabelas auxiliares'!$C$240,T364&lt;&gt;'Tabelas auxiliares'!$D$239),"FOLHA DE PESSOAL",IF(X364='Tabelas auxiliares'!$A$240,"CUSTEIO",IF(X364='Tabelas auxiliares'!$A$239,"INVESTIMENTO","ERRO - VERIFICAR"))))</f>
        <v/>
      </c>
      <c r="Z364" s="46" t="str">
        <f t="shared" si="9"/>
        <v/>
      </c>
      <c r="AA364" s="26"/>
      <c r="AD364" s="54"/>
      <c r="AE364" s="54"/>
      <c r="AF364" s="54"/>
      <c r="AG364" s="54"/>
      <c r="AH364" s="54"/>
      <c r="AI364" s="54"/>
      <c r="AJ364" s="54"/>
      <c r="AK364" s="54"/>
      <c r="AL364" s="54"/>
      <c r="AM364" s="54"/>
      <c r="AN364" s="54"/>
      <c r="AO364" s="54"/>
    </row>
    <row r="365" spans="6:41" x14ac:dyDescent="0.25">
      <c r="F365" s="33" t="str">
        <f>IFERROR(VLOOKUP(D365,'Tabelas auxiliares'!$A$3:$B$61,2,FALSE),"")</f>
        <v/>
      </c>
      <c r="G365" s="33" t="str">
        <f>IFERROR(VLOOKUP($B365,'Tabelas auxiliares'!$A$65:$C$102,2,FALSE),"")</f>
        <v/>
      </c>
      <c r="H365" s="33" t="str">
        <f>IFERROR(VLOOKUP($B365,'Tabelas auxiliares'!$A$65:$C$102,3,FALSE),"")</f>
        <v/>
      </c>
      <c r="X365" s="33" t="str">
        <f t="shared" si="10"/>
        <v/>
      </c>
      <c r="Y365" s="33" t="str">
        <f>IF(T365="","",IF(AND(T365&lt;&gt;'Tabelas auxiliares'!$B$239,T365&lt;&gt;'Tabelas auxiliares'!$B$240,T365&lt;&gt;'Tabelas auxiliares'!$C$239,T365&lt;&gt;'Tabelas auxiliares'!$C$240,T365&lt;&gt;'Tabelas auxiliares'!$D$239),"FOLHA DE PESSOAL",IF(X365='Tabelas auxiliares'!$A$240,"CUSTEIO",IF(X365='Tabelas auxiliares'!$A$239,"INVESTIMENTO","ERRO - VERIFICAR"))))</f>
        <v/>
      </c>
      <c r="Z365" s="46" t="str">
        <f t="shared" ref="Z365:Z428" si="11">IF(AA365+AB365+AC365&lt;&gt;0,AA365+AB365+AC365,"")</f>
        <v/>
      </c>
      <c r="AA365" s="26"/>
      <c r="AD365" s="54"/>
      <c r="AE365" s="54"/>
      <c r="AF365" s="54"/>
      <c r="AG365" s="54"/>
      <c r="AH365" s="54"/>
      <c r="AI365" s="54"/>
      <c r="AJ365" s="54"/>
      <c r="AK365" s="54"/>
      <c r="AL365" s="54"/>
      <c r="AM365" s="54"/>
      <c r="AN365" s="54"/>
      <c r="AO365" s="54"/>
    </row>
    <row r="366" spans="6:41" x14ac:dyDescent="0.25">
      <c r="F366" s="33" t="str">
        <f>IFERROR(VLOOKUP(D366,'Tabelas auxiliares'!$A$3:$B$61,2,FALSE),"")</f>
        <v/>
      </c>
      <c r="G366" s="33" t="str">
        <f>IFERROR(VLOOKUP($B366,'Tabelas auxiliares'!$A$65:$C$102,2,FALSE),"")</f>
        <v/>
      </c>
      <c r="H366" s="33" t="str">
        <f>IFERROR(VLOOKUP($B366,'Tabelas auxiliares'!$A$65:$C$102,3,FALSE),"")</f>
        <v/>
      </c>
      <c r="X366" s="33" t="str">
        <f t="shared" si="10"/>
        <v/>
      </c>
      <c r="Y366" s="33" t="str">
        <f>IF(T366="","",IF(AND(T366&lt;&gt;'Tabelas auxiliares'!$B$239,T366&lt;&gt;'Tabelas auxiliares'!$B$240,T366&lt;&gt;'Tabelas auxiliares'!$C$239,T366&lt;&gt;'Tabelas auxiliares'!$C$240,T366&lt;&gt;'Tabelas auxiliares'!$D$239),"FOLHA DE PESSOAL",IF(X366='Tabelas auxiliares'!$A$240,"CUSTEIO",IF(X366='Tabelas auxiliares'!$A$239,"INVESTIMENTO","ERRO - VERIFICAR"))))</f>
        <v/>
      </c>
      <c r="Z366" s="46" t="str">
        <f t="shared" si="11"/>
        <v/>
      </c>
      <c r="AA366" s="26"/>
      <c r="AD366" s="54"/>
      <c r="AE366" s="54"/>
      <c r="AF366" s="54"/>
      <c r="AG366" s="54"/>
      <c r="AH366" s="54"/>
      <c r="AI366" s="54"/>
      <c r="AJ366" s="54"/>
      <c r="AK366" s="54"/>
      <c r="AL366" s="54"/>
      <c r="AM366" s="54"/>
      <c r="AN366" s="54"/>
      <c r="AO366" s="54"/>
    </row>
    <row r="367" spans="6:41" x14ac:dyDescent="0.25">
      <c r="F367" s="33" t="str">
        <f>IFERROR(VLOOKUP(D367,'Tabelas auxiliares'!$A$3:$B$61,2,FALSE),"")</f>
        <v/>
      </c>
      <c r="G367" s="33" t="str">
        <f>IFERROR(VLOOKUP($B367,'Tabelas auxiliares'!$A$65:$C$102,2,FALSE),"")</f>
        <v/>
      </c>
      <c r="H367" s="33" t="str">
        <f>IFERROR(VLOOKUP($B367,'Tabelas auxiliares'!$A$65:$C$102,3,FALSE),"")</f>
        <v/>
      </c>
      <c r="X367" s="33" t="str">
        <f t="shared" si="10"/>
        <v/>
      </c>
      <c r="Y367" s="33" t="str">
        <f>IF(T367="","",IF(AND(T367&lt;&gt;'Tabelas auxiliares'!$B$239,T367&lt;&gt;'Tabelas auxiliares'!$B$240,T367&lt;&gt;'Tabelas auxiliares'!$C$239,T367&lt;&gt;'Tabelas auxiliares'!$C$240,T367&lt;&gt;'Tabelas auxiliares'!$D$239),"FOLHA DE PESSOAL",IF(X367='Tabelas auxiliares'!$A$240,"CUSTEIO",IF(X367='Tabelas auxiliares'!$A$239,"INVESTIMENTO","ERRO - VERIFICAR"))))</f>
        <v/>
      </c>
      <c r="Z367" s="46" t="str">
        <f t="shared" si="11"/>
        <v/>
      </c>
      <c r="AA367" s="26"/>
      <c r="AD367" s="54"/>
      <c r="AE367" s="54"/>
      <c r="AF367" s="54"/>
      <c r="AG367" s="54"/>
      <c r="AH367" s="54"/>
      <c r="AI367" s="54"/>
      <c r="AJ367" s="54"/>
      <c r="AK367" s="54"/>
      <c r="AL367" s="54"/>
      <c r="AM367" s="54"/>
      <c r="AN367" s="54"/>
      <c r="AO367" s="54"/>
    </row>
    <row r="368" spans="6:41" x14ac:dyDescent="0.25">
      <c r="F368" s="33" t="str">
        <f>IFERROR(VLOOKUP(D368,'Tabelas auxiliares'!$A$3:$B$61,2,FALSE),"")</f>
        <v/>
      </c>
      <c r="G368" s="33" t="str">
        <f>IFERROR(VLOOKUP($B368,'Tabelas auxiliares'!$A$65:$C$102,2,FALSE),"")</f>
        <v/>
      </c>
      <c r="H368" s="33" t="str">
        <f>IFERROR(VLOOKUP($B368,'Tabelas auxiliares'!$A$65:$C$102,3,FALSE),"")</f>
        <v/>
      </c>
      <c r="X368" s="33" t="str">
        <f t="shared" si="10"/>
        <v/>
      </c>
      <c r="Y368" s="33" t="str">
        <f>IF(T368="","",IF(AND(T368&lt;&gt;'Tabelas auxiliares'!$B$239,T368&lt;&gt;'Tabelas auxiliares'!$B$240,T368&lt;&gt;'Tabelas auxiliares'!$C$239,T368&lt;&gt;'Tabelas auxiliares'!$C$240,T368&lt;&gt;'Tabelas auxiliares'!$D$239),"FOLHA DE PESSOAL",IF(X368='Tabelas auxiliares'!$A$240,"CUSTEIO",IF(X368='Tabelas auxiliares'!$A$239,"INVESTIMENTO","ERRO - VERIFICAR"))))</f>
        <v/>
      </c>
      <c r="Z368" s="46" t="str">
        <f t="shared" si="11"/>
        <v/>
      </c>
      <c r="AA368" s="26"/>
      <c r="AD368" s="54"/>
      <c r="AE368" s="54"/>
      <c r="AF368" s="54"/>
      <c r="AG368" s="54"/>
      <c r="AH368" s="54"/>
      <c r="AI368" s="54"/>
      <c r="AJ368" s="54"/>
      <c r="AK368" s="54"/>
      <c r="AL368" s="54"/>
      <c r="AM368" s="54"/>
      <c r="AN368" s="54"/>
      <c r="AO368" s="54"/>
    </row>
    <row r="369" spans="6:41" x14ac:dyDescent="0.25">
      <c r="F369" s="33" t="str">
        <f>IFERROR(VLOOKUP(D369,'Tabelas auxiliares'!$A$3:$B$61,2,FALSE),"")</f>
        <v/>
      </c>
      <c r="G369" s="33" t="str">
        <f>IFERROR(VLOOKUP($B369,'Tabelas auxiliares'!$A$65:$C$102,2,FALSE),"")</f>
        <v/>
      </c>
      <c r="H369" s="33" t="str">
        <f>IFERROR(VLOOKUP($B369,'Tabelas auxiliares'!$A$65:$C$102,3,FALSE),"")</f>
        <v/>
      </c>
      <c r="X369" s="33" t="str">
        <f t="shared" si="10"/>
        <v/>
      </c>
      <c r="Y369" s="33" t="str">
        <f>IF(T369="","",IF(AND(T369&lt;&gt;'Tabelas auxiliares'!$B$239,T369&lt;&gt;'Tabelas auxiliares'!$B$240,T369&lt;&gt;'Tabelas auxiliares'!$C$239,T369&lt;&gt;'Tabelas auxiliares'!$C$240,T369&lt;&gt;'Tabelas auxiliares'!$D$239),"FOLHA DE PESSOAL",IF(X369='Tabelas auxiliares'!$A$240,"CUSTEIO",IF(X369='Tabelas auxiliares'!$A$239,"INVESTIMENTO","ERRO - VERIFICAR"))))</f>
        <v/>
      </c>
      <c r="Z369" s="46" t="str">
        <f t="shared" si="11"/>
        <v/>
      </c>
      <c r="AA369" s="26"/>
      <c r="AD369" s="54"/>
      <c r="AE369" s="54"/>
      <c r="AF369" s="54"/>
      <c r="AG369" s="54"/>
      <c r="AH369" s="54"/>
      <c r="AI369" s="54"/>
      <c r="AJ369" s="54"/>
      <c r="AK369" s="54"/>
      <c r="AL369" s="54"/>
      <c r="AM369" s="54"/>
      <c r="AN369" s="54"/>
      <c r="AO369" s="54"/>
    </row>
    <row r="370" spans="6:41" x14ac:dyDescent="0.25">
      <c r="F370" s="33" t="str">
        <f>IFERROR(VLOOKUP(D370,'Tabelas auxiliares'!$A$3:$B$61,2,FALSE),"")</f>
        <v/>
      </c>
      <c r="G370" s="33" t="str">
        <f>IFERROR(VLOOKUP($B370,'Tabelas auxiliares'!$A$65:$C$102,2,FALSE),"")</f>
        <v/>
      </c>
      <c r="H370" s="33" t="str">
        <f>IFERROR(VLOOKUP($B370,'Tabelas auxiliares'!$A$65:$C$102,3,FALSE),"")</f>
        <v/>
      </c>
      <c r="X370" s="33" t="str">
        <f t="shared" si="10"/>
        <v/>
      </c>
      <c r="Y370" s="33" t="str">
        <f>IF(T370="","",IF(AND(T370&lt;&gt;'Tabelas auxiliares'!$B$239,T370&lt;&gt;'Tabelas auxiliares'!$B$240,T370&lt;&gt;'Tabelas auxiliares'!$C$239,T370&lt;&gt;'Tabelas auxiliares'!$C$240,T370&lt;&gt;'Tabelas auxiliares'!$D$239),"FOLHA DE PESSOAL",IF(X370='Tabelas auxiliares'!$A$240,"CUSTEIO",IF(X370='Tabelas auxiliares'!$A$239,"INVESTIMENTO","ERRO - VERIFICAR"))))</f>
        <v/>
      </c>
      <c r="Z370" s="46" t="str">
        <f t="shared" si="11"/>
        <v/>
      </c>
      <c r="AA370" s="26"/>
      <c r="AD370" s="54"/>
      <c r="AE370" s="54"/>
      <c r="AF370" s="54"/>
      <c r="AG370" s="54"/>
      <c r="AH370" s="54"/>
      <c r="AI370" s="54"/>
      <c r="AJ370" s="54"/>
      <c r="AK370" s="54"/>
      <c r="AL370" s="54"/>
      <c r="AM370" s="54"/>
      <c r="AN370" s="54"/>
      <c r="AO370" s="54"/>
    </row>
    <row r="371" spans="6:41" x14ac:dyDescent="0.25">
      <c r="F371" s="33" t="str">
        <f>IFERROR(VLOOKUP(D371,'Tabelas auxiliares'!$A$3:$B$61,2,FALSE),"")</f>
        <v/>
      </c>
      <c r="G371" s="33" t="str">
        <f>IFERROR(VLOOKUP($B371,'Tabelas auxiliares'!$A$65:$C$102,2,FALSE),"")</f>
        <v/>
      </c>
      <c r="H371" s="33" t="str">
        <f>IFERROR(VLOOKUP($B371,'Tabelas auxiliares'!$A$65:$C$102,3,FALSE),"")</f>
        <v/>
      </c>
      <c r="X371" s="33" t="str">
        <f t="shared" si="10"/>
        <v/>
      </c>
      <c r="Y371" s="33" t="str">
        <f>IF(T371="","",IF(AND(T371&lt;&gt;'Tabelas auxiliares'!$B$239,T371&lt;&gt;'Tabelas auxiliares'!$B$240,T371&lt;&gt;'Tabelas auxiliares'!$C$239,T371&lt;&gt;'Tabelas auxiliares'!$C$240,T371&lt;&gt;'Tabelas auxiliares'!$D$239),"FOLHA DE PESSOAL",IF(X371='Tabelas auxiliares'!$A$240,"CUSTEIO",IF(X371='Tabelas auxiliares'!$A$239,"INVESTIMENTO","ERRO - VERIFICAR"))))</f>
        <v/>
      </c>
      <c r="Z371" s="46" t="str">
        <f t="shared" si="11"/>
        <v/>
      </c>
      <c r="AA371" s="26"/>
      <c r="AD371" s="54"/>
      <c r="AE371" s="54"/>
      <c r="AF371" s="54"/>
      <c r="AG371" s="54"/>
      <c r="AH371" s="54"/>
      <c r="AI371" s="54"/>
      <c r="AJ371" s="54"/>
      <c r="AK371" s="54"/>
      <c r="AL371" s="54"/>
      <c r="AM371" s="54"/>
      <c r="AN371" s="54"/>
      <c r="AO371" s="54"/>
    </row>
    <row r="372" spans="6:41" x14ac:dyDescent="0.25">
      <c r="F372" s="33" t="str">
        <f>IFERROR(VLOOKUP(D372,'Tabelas auxiliares'!$A$3:$B$61,2,FALSE),"")</f>
        <v/>
      </c>
      <c r="G372" s="33" t="str">
        <f>IFERROR(VLOOKUP($B372,'Tabelas auxiliares'!$A$65:$C$102,2,FALSE),"")</f>
        <v/>
      </c>
      <c r="H372" s="33" t="str">
        <f>IFERROR(VLOOKUP($B372,'Tabelas auxiliares'!$A$65:$C$102,3,FALSE),"")</f>
        <v/>
      </c>
      <c r="X372" s="33" t="str">
        <f t="shared" si="10"/>
        <v/>
      </c>
      <c r="Y372" s="33" t="str">
        <f>IF(T372="","",IF(AND(T372&lt;&gt;'Tabelas auxiliares'!$B$239,T372&lt;&gt;'Tabelas auxiliares'!$B$240,T372&lt;&gt;'Tabelas auxiliares'!$C$239,T372&lt;&gt;'Tabelas auxiliares'!$C$240,T372&lt;&gt;'Tabelas auxiliares'!$D$239),"FOLHA DE PESSOAL",IF(X372='Tabelas auxiliares'!$A$240,"CUSTEIO",IF(X372='Tabelas auxiliares'!$A$239,"INVESTIMENTO","ERRO - VERIFICAR"))))</f>
        <v/>
      </c>
      <c r="Z372" s="46" t="str">
        <f t="shared" si="11"/>
        <v/>
      </c>
      <c r="AA372" s="26"/>
      <c r="AD372" s="54"/>
      <c r="AE372" s="54"/>
      <c r="AF372" s="54"/>
      <c r="AG372" s="54"/>
      <c r="AH372" s="54"/>
      <c r="AI372" s="54"/>
      <c r="AJ372" s="54"/>
      <c r="AK372" s="54"/>
      <c r="AL372" s="54"/>
      <c r="AM372" s="54"/>
      <c r="AN372" s="54"/>
      <c r="AO372" s="54"/>
    </row>
    <row r="373" spans="6:41" x14ac:dyDescent="0.25">
      <c r="F373" s="33" t="str">
        <f>IFERROR(VLOOKUP(D373,'Tabelas auxiliares'!$A$3:$B$61,2,FALSE),"")</f>
        <v/>
      </c>
      <c r="G373" s="33" t="str">
        <f>IFERROR(VLOOKUP($B373,'Tabelas auxiliares'!$A$65:$C$102,2,FALSE),"")</f>
        <v/>
      </c>
      <c r="H373" s="33" t="str">
        <f>IFERROR(VLOOKUP($B373,'Tabelas auxiliares'!$A$65:$C$102,3,FALSE),"")</f>
        <v/>
      </c>
      <c r="X373" s="33" t="str">
        <f t="shared" si="10"/>
        <v/>
      </c>
      <c r="Y373" s="33" t="str">
        <f>IF(T373="","",IF(AND(T373&lt;&gt;'Tabelas auxiliares'!$B$239,T373&lt;&gt;'Tabelas auxiliares'!$B$240,T373&lt;&gt;'Tabelas auxiliares'!$C$239,T373&lt;&gt;'Tabelas auxiliares'!$C$240,T373&lt;&gt;'Tabelas auxiliares'!$D$239),"FOLHA DE PESSOAL",IF(X373='Tabelas auxiliares'!$A$240,"CUSTEIO",IF(X373='Tabelas auxiliares'!$A$239,"INVESTIMENTO","ERRO - VERIFICAR"))))</f>
        <v/>
      </c>
      <c r="Z373" s="46" t="str">
        <f t="shared" si="11"/>
        <v/>
      </c>
      <c r="AC373" s="26"/>
      <c r="AD373" s="54"/>
      <c r="AE373" s="54"/>
      <c r="AF373" s="54"/>
      <c r="AG373" s="54"/>
      <c r="AH373" s="54"/>
      <c r="AI373" s="54"/>
      <c r="AJ373" s="54"/>
      <c r="AK373" s="54"/>
      <c r="AL373" s="54"/>
      <c r="AM373" s="54"/>
      <c r="AN373" s="54"/>
      <c r="AO373" s="54"/>
    </row>
    <row r="374" spans="6:41" x14ac:dyDescent="0.25">
      <c r="F374" s="33" t="str">
        <f>IFERROR(VLOOKUP(D374,'Tabelas auxiliares'!$A$3:$B$61,2,FALSE),"")</f>
        <v/>
      </c>
      <c r="G374" s="33" t="str">
        <f>IFERROR(VLOOKUP($B374,'Tabelas auxiliares'!$A$65:$C$102,2,FALSE),"")</f>
        <v/>
      </c>
      <c r="H374" s="33" t="str">
        <f>IFERROR(VLOOKUP($B374,'Tabelas auxiliares'!$A$65:$C$102,3,FALSE),"")</f>
        <v/>
      </c>
      <c r="X374" s="33" t="str">
        <f t="shared" si="10"/>
        <v/>
      </c>
      <c r="Y374" s="33" t="str">
        <f>IF(T374="","",IF(AND(T374&lt;&gt;'Tabelas auxiliares'!$B$239,T374&lt;&gt;'Tabelas auxiliares'!$B$240,T374&lt;&gt;'Tabelas auxiliares'!$C$239,T374&lt;&gt;'Tabelas auxiliares'!$C$240,T374&lt;&gt;'Tabelas auxiliares'!$D$239),"FOLHA DE PESSOAL",IF(X374='Tabelas auxiliares'!$A$240,"CUSTEIO",IF(X374='Tabelas auxiliares'!$A$239,"INVESTIMENTO","ERRO - VERIFICAR"))))</f>
        <v/>
      </c>
      <c r="Z374" s="46" t="str">
        <f t="shared" si="11"/>
        <v/>
      </c>
      <c r="AC374" s="26"/>
      <c r="AD374" s="54"/>
      <c r="AE374" s="54"/>
      <c r="AF374" s="54"/>
      <c r="AG374" s="54"/>
      <c r="AH374" s="54"/>
      <c r="AI374" s="54"/>
      <c r="AJ374" s="54"/>
      <c r="AK374" s="54"/>
      <c r="AL374" s="54"/>
      <c r="AM374" s="54"/>
      <c r="AN374" s="54"/>
      <c r="AO374" s="54"/>
    </row>
    <row r="375" spans="6:41" x14ac:dyDescent="0.25">
      <c r="F375" s="33" t="str">
        <f>IFERROR(VLOOKUP(D375,'Tabelas auxiliares'!$A$3:$B$61,2,FALSE),"")</f>
        <v/>
      </c>
      <c r="G375" s="33" t="str">
        <f>IFERROR(VLOOKUP($B375,'Tabelas auxiliares'!$A$65:$C$102,2,FALSE),"")</f>
        <v/>
      </c>
      <c r="H375" s="33" t="str">
        <f>IFERROR(VLOOKUP($B375,'Tabelas auxiliares'!$A$65:$C$102,3,FALSE),"")</f>
        <v/>
      </c>
      <c r="X375" s="33" t="str">
        <f t="shared" si="10"/>
        <v/>
      </c>
      <c r="Y375" s="33" t="str">
        <f>IF(T375="","",IF(AND(T375&lt;&gt;'Tabelas auxiliares'!$B$239,T375&lt;&gt;'Tabelas auxiliares'!$B$240,T375&lt;&gt;'Tabelas auxiliares'!$C$239,T375&lt;&gt;'Tabelas auxiliares'!$C$240,T375&lt;&gt;'Tabelas auxiliares'!$D$239),"FOLHA DE PESSOAL",IF(X375='Tabelas auxiliares'!$A$240,"CUSTEIO",IF(X375='Tabelas auxiliares'!$A$239,"INVESTIMENTO","ERRO - VERIFICAR"))))</f>
        <v/>
      </c>
      <c r="Z375" s="46" t="str">
        <f t="shared" si="11"/>
        <v/>
      </c>
      <c r="AC375" s="26"/>
      <c r="AD375" s="54"/>
      <c r="AE375" s="54"/>
      <c r="AF375" s="54"/>
      <c r="AG375" s="54"/>
      <c r="AH375" s="54"/>
      <c r="AI375" s="54"/>
      <c r="AJ375" s="54"/>
      <c r="AK375" s="54"/>
      <c r="AL375" s="54"/>
      <c r="AM375" s="54"/>
      <c r="AN375" s="54"/>
      <c r="AO375" s="54"/>
    </row>
    <row r="376" spans="6:41" x14ac:dyDescent="0.25">
      <c r="F376" s="33" t="str">
        <f>IFERROR(VLOOKUP(D376,'Tabelas auxiliares'!$A$3:$B$61,2,FALSE),"")</f>
        <v/>
      </c>
      <c r="G376" s="33" t="str">
        <f>IFERROR(VLOOKUP($B376,'Tabelas auxiliares'!$A$65:$C$102,2,FALSE),"")</f>
        <v/>
      </c>
      <c r="H376" s="33" t="str">
        <f>IFERROR(VLOOKUP($B376,'Tabelas auxiliares'!$A$65:$C$102,3,FALSE),"")</f>
        <v/>
      </c>
      <c r="X376" s="33" t="str">
        <f t="shared" si="10"/>
        <v/>
      </c>
      <c r="Y376" s="33" t="str">
        <f>IF(T376="","",IF(AND(T376&lt;&gt;'Tabelas auxiliares'!$B$239,T376&lt;&gt;'Tabelas auxiliares'!$B$240,T376&lt;&gt;'Tabelas auxiliares'!$C$239,T376&lt;&gt;'Tabelas auxiliares'!$C$240,T376&lt;&gt;'Tabelas auxiliares'!$D$239),"FOLHA DE PESSOAL",IF(X376='Tabelas auxiliares'!$A$240,"CUSTEIO",IF(X376='Tabelas auxiliares'!$A$239,"INVESTIMENTO","ERRO - VERIFICAR"))))</f>
        <v/>
      </c>
      <c r="Z376" s="46" t="str">
        <f t="shared" si="11"/>
        <v/>
      </c>
      <c r="AC376" s="26"/>
      <c r="AD376" s="54"/>
      <c r="AE376" s="54"/>
      <c r="AF376" s="54"/>
      <c r="AG376" s="54"/>
      <c r="AH376" s="54"/>
      <c r="AI376" s="54"/>
      <c r="AJ376" s="54"/>
      <c r="AK376" s="54"/>
      <c r="AL376" s="54"/>
      <c r="AM376" s="54"/>
      <c r="AN376" s="54"/>
      <c r="AO376" s="54"/>
    </row>
    <row r="377" spans="6:41" x14ac:dyDescent="0.25">
      <c r="F377" s="33" t="str">
        <f>IFERROR(VLOOKUP(D377,'Tabelas auxiliares'!$A$3:$B$61,2,FALSE),"")</f>
        <v/>
      </c>
      <c r="G377" s="33" t="str">
        <f>IFERROR(VLOOKUP($B377,'Tabelas auxiliares'!$A$65:$C$102,2,FALSE),"")</f>
        <v/>
      </c>
      <c r="H377" s="33" t="str">
        <f>IFERROR(VLOOKUP($B377,'Tabelas auxiliares'!$A$65:$C$102,3,FALSE),"")</f>
        <v/>
      </c>
      <c r="X377" s="33" t="str">
        <f t="shared" si="10"/>
        <v/>
      </c>
      <c r="Y377" s="33" t="str">
        <f>IF(T377="","",IF(AND(T377&lt;&gt;'Tabelas auxiliares'!$B$239,T377&lt;&gt;'Tabelas auxiliares'!$B$240,T377&lt;&gt;'Tabelas auxiliares'!$C$239,T377&lt;&gt;'Tabelas auxiliares'!$C$240,T377&lt;&gt;'Tabelas auxiliares'!$D$239),"FOLHA DE PESSOAL",IF(X377='Tabelas auxiliares'!$A$240,"CUSTEIO",IF(X377='Tabelas auxiliares'!$A$239,"INVESTIMENTO","ERRO - VERIFICAR"))))</f>
        <v/>
      </c>
      <c r="Z377" s="46" t="str">
        <f t="shared" si="11"/>
        <v/>
      </c>
      <c r="AC377" s="26"/>
      <c r="AD377" s="54"/>
      <c r="AE377" s="54"/>
      <c r="AF377" s="54"/>
      <c r="AG377" s="54"/>
      <c r="AH377" s="54"/>
      <c r="AI377" s="54"/>
      <c r="AJ377" s="54"/>
      <c r="AK377" s="54"/>
      <c r="AL377" s="54"/>
      <c r="AM377" s="54"/>
      <c r="AN377" s="54"/>
      <c r="AO377" s="54"/>
    </row>
    <row r="378" spans="6:41" x14ac:dyDescent="0.25">
      <c r="F378" s="33" t="str">
        <f>IFERROR(VLOOKUP(D378,'Tabelas auxiliares'!$A$3:$B$61,2,FALSE),"")</f>
        <v/>
      </c>
      <c r="G378" s="33" t="str">
        <f>IFERROR(VLOOKUP($B378,'Tabelas auxiliares'!$A$65:$C$102,2,FALSE),"")</f>
        <v/>
      </c>
      <c r="H378" s="33" t="str">
        <f>IFERROR(VLOOKUP($B378,'Tabelas auxiliares'!$A$65:$C$102,3,FALSE),"")</f>
        <v/>
      </c>
      <c r="X378" s="33" t="str">
        <f t="shared" si="10"/>
        <v/>
      </c>
      <c r="Y378" s="33" t="str">
        <f>IF(T378="","",IF(AND(T378&lt;&gt;'Tabelas auxiliares'!$B$239,T378&lt;&gt;'Tabelas auxiliares'!$B$240,T378&lt;&gt;'Tabelas auxiliares'!$C$239,T378&lt;&gt;'Tabelas auxiliares'!$C$240,T378&lt;&gt;'Tabelas auxiliares'!$D$239),"FOLHA DE PESSOAL",IF(X378='Tabelas auxiliares'!$A$240,"CUSTEIO",IF(X378='Tabelas auxiliares'!$A$239,"INVESTIMENTO","ERRO - VERIFICAR"))))</f>
        <v/>
      </c>
      <c r="Z378" s="46" t="str">
        <f t="shared" si="11"/>
        <v/>
      </c>
      <c r="AB378" s="26"/>
      <c r="AD378" s="54"/>
      <c r="AE378" s="54"/>
      <c r="AF378" s="54"/>
      <c r="AG378" s="54"/>
      <c r="AH378" s="54"/>
      <c r="AI378" s="54"/>
      <c r="AJ378" s="54"/>
      <c r="AK378" s="54"/>
      <c r="AL378" s="54"/>
      <c r="AM378" s="54"/>
      <c r="AN378" s="54"/>
      <c r="AO378" s="54"/>
    </row>
    <row r="379" spans="6:41" x14ac:dyDescent="0.25">
      <c r="F379" s="33" t="str">
        <f>IFERROR(VLOOKUP(D379,'Tabelas auxiliares'!$A$3:$B$61,2,FALSE),"")</f>
        <v/>
      </c>
      <c r="G379" s="33" t="str">
        <f>IFERROR(VLOOKUP($B379,'Tabelas auxiliares'!$A$65:$C$102,2,FALSE),"")</f>
        <v/>
      </c>
      <c r="H379" s="33" t="str">
        <f>IFERROR(VLOOKUP($B379,'Tabelas auxiliares'!$A$65:$C$102,3,FALSE),"")</f>
        <v/>
      </c>
      <c r="X379" s="33" t="str">
        <f t="shared" si="10"/>
        <v/>
      </c>
      <c r="Y379" s="33" t="str">
        <f>IF(T379="","",IF(AND(T379&lt;&gt;'Tabelas auxiliares'!$B$239,T379&lt;&gt;'Tabelas auxiliares'!$B$240,T379&lt;&gt;'Tabelas auxiliares'!$C$239,T379&lt;&gt;'Tabelas auxiliares'!$C$240,T379&lt;&gt;'Tabelas auxiliares'!$D$239),"FOLHA DE PESSOAL",IF(X379='Tabelas auxiliares'!$A$240,"CUSTEIO",IF(X379='Tabelas auxiliares'!$A$239,"INVESTIMENTO","ERRO - VERIFICAR"))))</f>
        <v/>
      </c>
      <c r="Z379" s="46" t="str">
        <f t="shared" si="11"/>
        <v/>
      </c>
      <c r="AC379" s="26"/>
      <c r="AD379" s="54"/>
      <c r="AE379" s="54"/>
      <c r="AF379" s="54"/>
      <c r="AG379" s="54"/>
      <c r="AH379" s="54"/>
      <c r="AI379" s="54"/>
      <c r="AJ379" s="54"/>
      <c r="AK379" s="54"/>
      <c r="AL379" s="54"/>
      <c r="AM379" s="54"/>
      <c r="AN379" s="54"/>
      <c r="AO379" s="54"/>
    </row>
    <row r="380" spans="6:41" x14ac:dyDescent="0.25">
      <c r="F380" s="33" t="str">
        <f>IFERROR(VLOOKUP(D380,'Tabelas auxiliares'!$A$3:$B$61,2,FALSE),"")</f>
        <v/>
      </c>
      <c r="G380" s="33" t="str">
        <f>IFERROR(VLOOKUP($B380,'Tabelas auxiliares'!$A$65:$C$102,2,FALSE),"")</f>
        <v/>
      </c>
      <c r="H380" s="33" t="str">
        <f>IFERROR(VLOOKUP($B380,'Tabelas auxiliares'!$A$65:$C$102,3,FALSE),"")</f>
        <v/>
      </c>
      <c r="X380" s="33" t="str">
        <f t="shared" si="10"/>
        <v/>
      </c>
      <c r="Y380" s="33" t="str">
        <f>IF(T380="","",IF(AND(T380&lt;&gt;'Tabelas auxiliares'!$B$239,T380&lt;&gt;'Tabelas auxiliares'!$B$240,T380&lt;&gt;'Tabelas auxiliares'!$C$239,T380&lt;&gt;'Tabelas auxiliares'!$C$240,T380&lt;&gt;'Tabelas auxiliares'!$D$239),"FOLHA DE PESSOAL",IF(X380='Tabelas auxiliares'!$A$240,"CUSTEIO",IF(X380='Tabelas auxiliares'!$A$239,"INVESTIMENTO","ERRO - VERIFICAR"))))</f>
        <v/>
      </c>
      <c r="Z380" s="46" t="str">
        <f t="shared" si="11"/>
        <v/>
      </c>
      <c r="AA380" s="26"/>
      <c r="AD380" s="54"/>
      <c r="AE380" s="54"/>
      <c r="AF380" s="54"/>
      <c r="AG380" s="54"/>
      <c r="AH380" s="54"/>
      <c r="AI380" s="54"/>
      <c r="AJ380" s="54"/>
      <c r="AK380" s="54"/>
      <c r="AL380" s="54"/>
      <c r="AM380" s="54"/>
      <c r="AN380" s="54"/>
      <c r="AO380" s="54"/>
    </row>
    <row r="381" spans="6:41" x14ac:dyDescent="0.25">
      <c r="F381" s="33" t="str">
        <f>IFERROR(VLOOKUP(D381,'Tabelas auxiliares'!$A$3:$B$61,2,FALSE),"")</f>
        <v/>
      </c>
      <c r="G381" s="33" t="str">
        <f>IFERROR(VLOOKUP($B381,'Tabelas auxiliares'!$A$65:$C$102,2,FALSE),"")</f>
        <v/>
      </c>
      <c r="H381" s="33" t="str">
        <f>IFERROR(VLOOKUP($B381,'Tabelas auxiliares'!$A$65:$C$102,3,FALSE),"")</f>
        <v/>
      </c>
      <c r="X381" s="33" t="str">
        <f t="shared" si="10"/>
        <v/>
      </c>
      <c r="Y381" s="33" t="str">
        <f>IF(T381="","",IF(AND(T381&lt;&gt;'Tabelas auxiliares'!$B$239,T381&lt;&gt;'Tabelas auxiliares'!$B$240,T381&lt;&gt;'Tabelas auxiliares'!$C$239,T381&lt;&gt;'Tabelas auxiliares'!$C$240,T381&lt;&gt;'Tabelas auxiliares'!$D$239),"FOLHA DE PESSOAL",IF(X381='Tabelas auxiliares'!$A$240,"CUSTEIO",IF(X381='Tabelas auxiliares'!$A$239,"INVESTIMENTO","ERRO - VERIFICAR"))))</f>
        <v/>
      </c>
      <c r="Z381" s="46" t="str">
        <f t="shared" si="11"/>
        <v/>
      </c>
      <c r="AA381" s="26"/>
      <c r="AD381" s="54"/>
      <c r="AE381" s="54"/>
      <c r="AF381" s="54"/>
      <c r="AG381" s="54"/>
      <c r="AH381" s="54"/>
      <c r="AI381" s="54"/>
      <c r="AJ381" s="54"/>
      <c r="AK381" s="54"/>
      <c r="AL381" s="54"/>
      <c r="AM381" s="54"/>
      <c r="AN381" s="54"/>
      <c r="AO381" s="54"/>
    </row>
    <row r="382" spans="6:41" x14ac:dyDescent="0.25">
      <c r="F382" s="33" t="str">
        <f>IFERROR(VLOOKUP(D382,'Tabelas auxiliares'!$A$3:$B$61,2,FALSE),"")</f>
        <v/>
      </c>
      <c r="G382" s="33" t="str">
        <f>IFERROR(VLOOKUP($B382,'Tabelas auxiliares'!$A$65:$C$102,2,FALSE),"")</f>
        <v/>
      </c>
      <c r="H382" s="33" t="str">
        <f>IFERROR(VLOOKUP($B382,'Tabelas auxiliares'!$A$65:$C$102,3,FALSE),"")</f>
        <v/>
      </c>
      <c r="X382" s="33" t="str">
        <f t="shared" si="10"/>
        <v/>
      </c>
      <c r="Y382" s="33" t="str">
        <f>IF(T382="","",IF(AND(T382&lt;&gt;'Tabelas auxiliares'!$B$239,T382&lt;&gt;'Tabelas auxiliares'!$B$240,T382&lt;&gt;'Tabelas auxiliares'!$C$239,T382&lt;&gt;'Tabelas auxiliares'!$C$240,T382&lt;&gt;'Tabelas auxiliares'!$D$239),"FOLHA DE PESSOAL",IF(X382='Tabelas auxiliares'!$A$240,"CUSTEIO",IF(X382='Tabelas auxiliares'!$A$239,"INVESTIMENTO","ERRO - VERIFICAR"))))</f>
        <v/>
      </c>
      <c r="Z382" s="46" t="str">
        <f t="shared" si="11"/>
        <v/>
      </c>
      <c r="AA382" s="26"/>
      <c r="AD382" s="54"/>
      <c r="AE382" s="54"/>
      <c r="AF382" s="54"/>
      <c r="AG382" s="54"/>
      <c r="AH382" s="54"/>
      <c r="AI382" s="54"/>
      <c r="AJ382" s="54"/>
      <c r="AK382" s="54"/>
      <c r="AL382" s="54"/>
      <c r="AM382" s="54"/>
      <c r="AN382" s="54"/>
      <c r="AO382" s="54"/>
    </row>
    <row r="383" spans="6:41" x14ac:dyDescent="0.25">
      <c r="F383" s="33" t="str">
        <f>IFERROR(VLOOKUP(D383,'Tabelas auxiliares'!$A$3:$B$61,2,FALSE),"")</f>
        <v/>
      </c>
      <c r="G383" s="33" t="str">
        <f>IFERROR(VLOOKUP($B383,'Tabelas auxiliares'!$A$65:$C$102,2,FALSE),"")</f>
        <v/>
      </c>
      <c r="H383" s="33" t="str">
        <f>IFERROR(VLOOKUP($B383,'Tabelas auxiliares'!$A$65:$C$102,3,FALSE),"")</f>
        <v/>
      </c>
      <c r="X383" s="33" t="str">
        <f t="shared" si="10"/>
        <v/>
      </c>
      <c r="Y383" s="33" t="str">
        <f>IF(T383="","",IF(AND(T383&lt;&gt;'Tabelas auxiliares'!$B$239,T383&lt;&gt;'Tabelas auxiliares'!$B$240,T383&lt;&gt;'Tabelas auxiliares'!$C$239,T383&lt;&gt;'Tabelas auxiliares'!$C$240,T383&lt;&gt;'Tabelas auxiliares'!$D$239),"FOLHA DE PESSOAL",IF(X383='Tabelas auxiliares'!$A$240,"CUSTEIO",IF(X383='Tabelas auxiliares'!$A$239,"INVESTIMENTO","ERRO - VERIFICAR"))))</f>
        <v/>
      </c>
      <c r="Z383" s="46" t="str">
        <f t="shared" si="11"/>
        <v/>
      </c>
      <c r="AA383" s="26"/>
      <c r="AD383" s="54"/>
      <c r="AE383" s="54"/>
      <c r="AF383" s="54"/>
      <c r="AG383" s="54"/>
      <c r="AH383" s="54"/>
      <c r="AI383" s="54"/>
      <c r="AJ383" s="54"/>
      <c r="AK383" s="54"/>
      <c r="AL383" s="54"/>
      <c r="AM383" s="54"/>
      <c r="AN383" s="54"/>
      <c r="AO383" s="54"/>
    </row>
    <row r="384" spans="6:41" x14ac:dyDescent="0.25">
      <c r="F384" s="33" t="str">
        <f>IFERROR(VLOOKUP(D384,'Tabelas auxiliares'!$A$3:$B$61,2,FALSE),"")</f>
        <v/>
      </c>
      <c r="G384" s="33" t="str">
        <f>IFERROR(VLOOKUP($B384,'Tabelas auxiliares'!$A$65:$C$102,2,FALSE),"")</f>
        <v/>
      </c>
      <c r="H384" s="33" t="str">
        <f>IFERROR(VLOOKUP($B384,'Tabelas auxiliares'!$A$65:$C$102,3,FALSE),"")</f>
        <v/>
      </c>
      <c r="X384" s="33" t="str">
        <f t="shared" si="10"/>
        <v/>
      </c>
      <c r="Y384" s="33" t="str">
        <f>IF(T384="","",IF(AND(T384&lt;&gt;'Tabelas auxiliares'!$B$239,T384&lt;&gt;'Tabelas auxiliares'!$B$240,T384&lt;&gt;'Tabelas auxiliares'!$C$239,T384&lt;&gt;'Tabelas auxiliares'!$C$240,T384&lt;&gt;'Tabelas auxiliares'!$D$239),"FOLHA DE PESSOAL",IF(X384='Tabelas auxiliares'!$A$240,"CUSTEIO",IF(X384='Tabelas auxiliares'!$A$239,"INVESTIMENTO","ERRO - VERIFICAR"))))</f>
        <v/>
      </c>
      <c r="Z384" s="46" t="str">
        <f t="shared" si="11"/>
        <v/>
      </c>
      <c r="AA384" s="26"/>
      <c r="AD384" s="54"/>
      <c r="AE384" s="54"/>
      <c r="AF384" s="54"/>
      <c r="AG384" s="54"/>
      <c r="AH384" s="54"/>
      <c r="AI384" s="54"/>
      <c r="AJ384" s="54"/>
      <c r="AK384" s="54"/>
      <c r="AL384" s="54"/>
      <c r="AM384" s="54"/>
      <c r="AN384" s="54"/>
      <c r="AO384" s="54"/>
    </row>
    <row r="385" spans="6:41" x14ac:dyDescent="0.25">
      <c r="F385" s="33" t="str">
        <f>IFERROR(VLOOKUP(D385,'Tabelas auxiliares'!$A$3:$B$61,2,FALSE),"")</f>
        <v/>
      </c>
      <c r="G385" s="33" t="str">
        <f>IFERROR(VLOOKUP($B385,'Tabelas auxiliares'!$A$65:$C$102,2,FALSE),"")</f>
        <v/>
      </c>
      <c r="H385" s="33" t="str">
        <f>IFERROR(VLOOKUP($B385,'Tabelas auxiliares'!$A$65:$C$102,3,FALSE),"")</f>
        <v/>
      </c>
      <c r="X385" s="33" t="str">
        <f t="shared" si="10"/>
        <v/>
      </c>
      <c r="Y385" s="33" t="str">
        <f>IF(T385="","",IF(AND(T385&lt;&gt;'Tabelas auxiliares'!$B$239,T385&lt;&gt;'Tabelas auxiliares'!$B$240,T385&lt;&gt;'Tabelas auxiliares'!$C$239,T385&lt;&gt;'Tabelas auxiliares'!$C$240,T385&lt;&gt;'Tabelas auxiliares'!$D$239),"FOLHA DE PESSOAL",IF(X385='Tabelas auxiliares'!$A$240,"CUSTEIO",IF(X385='Tabelas auxiliares'!$A$239,"INVESTIMENTO","ERRO - VERIFICAR"))))</f>
        <v/>
      </c>
      <c r="Z385" s="46" t="str">
        <f t="shared" si="11"/>
        <v/>
      </c>
      <c r="AA385" s="26"/>
      <c r="AD385" s="54"/>
      <c r="AE385" s="54"/>
      <c r="AF385" s="54"/>
      <c r="AG385" s="54"/>
      <c r="AH385" s="54"/>
      <c r="AI385" s="54"/>
      <c r="AJ385" s="54"/>
      <c r="AK385" s="54"/>
      <c r="AL385" s="54"/>
      <c r="AM385" s="54"/>
      <c r="AN385" s="54"/>
      <c r="AO385" s="54"/>
    </row>
    <row r="386" spans="6:41" x14ac:dyDescent="0.25">
      <c r="F386" s="33" t="str">
        <f>IFERROR(VLOOKUP(D386,'Tabelas auxiliares'!$A$3:$B$61,2,FALSE),"")</f>
        <v/>
      </c>
      <c r="G386" s="33" t="str">
        <f>IFERROR(VLOOKUP($B386,'Tabelas auxiliares'!$A$65:$C$102,2,FALSE),"")</f>
        <v/>
      </c>
      <c r="H386" s="33" t="str">
        <f>IFERROR(VLOOKUP($B386,'Tabelas auxiliares'!$A$65:$C$102,3,FALSE),"")</f>
        <v/>
      </c>
      <c r="X386" s="33" t="str">
        <f t="shared" si="10"/>
        <v/>
      </c>
      <c r="Y386" s="33" t="str">
        <f>IF(T386="","",IF(AND(T386&lt;&gt;'Tabelas auxiliares'!$B$239,T386&lt;&gt;'Tabelas auxiliares'!$B$240,T386&lt;&gt;'Tabelas auxiliares'!$C$239,T386&lt;&gt;'Tabelas auxiliares'!$C$240,T386&lt;&gt;'Tabelas auxiliares'!$D$239),"FOLHA DE PESSOAL",IF(X386='Tabelas auxiliares'!$A$240,"CUSTEIO",IF(X386='Tabelas auxiliares'!$A$239,"INVESTIMENTO","ERRO - VERIFICAR"))))</f>
        <v/>
      </c>
      <c r="Z386" s="46" t="str">
        <f t="shared" si="11"/>
        <v/>
      </c>
      <c r="AA386" s="26"/>
      <c r="AD386" s="54"/>
      <c r="AE386" s="54"/>
      <c r="AF386" s="54"/>
      <c r="AG386" s="54"/>
      <c r="AH386" s="54"/>
      <c r="AI386" s="54"/>
      <c r="AJ386" s="54"/>
      <c r="AK386" s="54"/>
      <c r="AL386" s="54"/>
      <c r="AM386" s="54"/>
      <c r="AN386" s="54"/>
      <c r="AO386" s="54"/>
    </row>
    <row r="387" spans="6:41" x14ac:dyDescent="0.25">
      <c r="F387" s="33" t="str">
        <f>IFERROR(VLOOKUP(D387,'Tabelas auxiliares'!$A$3:$B$61,2,FALSE),"")</f>
        <v/>
      </c>
      <c r="G387" s="33" t="str">
        <f>IFERROR(VLOOKUP($B387,'Tabelas auxiliares'!$A$65:$C$102,2,FALSE),"")</f>
        <v/>
      </c>
      <c r="H387" s="33" t="str">
        <f>IFERROR(VLOOKUP($B387,'Tabelas auxiliares'!$A$65:$C$102,3,FALSE),"")</f>
        <v/>
      </c>
      <c r="X387" s="33" t="str">
        <f t="shared" si="10"/>
        <v/>
      </c>
      <c r="Y387" s="33" t="str">
        <f>IF(T387="","",IF(AND(T387&lt;&gt;'Tabelas auxiliares'!$B$239,T387&lt;&gt;'Tabelas auxiliares'!$B$240,T387&lt;&gt;'Tabelas auxiliares'!$C$239,T387&lt;&gt;'Tabelas auxiliares'!$C$240,T387&lt;&gt;'Tabelas auxiliares'!$D$239),"FOLHA DE PESSOAL",IF(X387='Tabelas auxiliares'!$A$240,"CUSTEIO",IF(X387='Tabelas auxiliares'!$A$239,"INVESTIMENTO","ERRO - VERIFICAR"))))</f>
        <v/>
      </c>
      <c r="Z387" s="46" t="str">
        <f t="shared" si="11"/>
        <v/>
      </c>
      <c r="AA387" s="26"/>
      <c r="AD387" s="54"/>
      <c r="AE387" s="54"/>
      <c r="AF387" s="54"/>
      <c r="AG387" s="54"/>
      <c r="AH387" s="54"/>
      <c r="AI387" s="54"/>
      <c r="AJ387" s="54"/>
      <c r="AK387" s="54"/>
      <c r="AL387" s="54"/>
      <c r="AM387" s="54"/>
      <c r="AN387" s="54"/>
      <c r="AO387" s="54"/>
    </row>
    <row r="388" spans="6:41" x14ac:dyDescent="0.25">
      <c r="F388" s="33" t="str">
        <f>IFERROR(VLOOKUP(D388,'Tabelas auxiliares'!$A$3:$B$61,2,FALSE),"")</f>
        <v/>
      </c>
      <c r="G388" s="33" t="str">
        <f>IFERROR(VLOOKUP($B388,'Tabelas auxiliares'!$A$65:$C$102,2,FALSE),"")</f>
        <v/>
      </c>
      <c r="H388" s="33" t="str">
        <f>IFERROR(VLOOKUP($B388,'Tabelas auxiliares'!$A$65:$C$102,3,FALSE),"")</f>
        <v/>
      </c>
      <c r="X388" s="33" t="str">
        <f t="shared" si="10"/>
        <v/>
      </c>
      <c r="Y388" s="33" t="str">
        <f>IF(T388="","",IF(AND(T388&lt;&gt;'Tabelas auxiliares'!$B$239,T388&lt;&gt;'Tabelas auxiliares'!$B$240,T388&lt;&gt;'Tabelas auxiliares'!$C$239,T388&lt;&gt;'Tabelas auxiliares'!$C$240,T388&lt;&gt;'Tabelas auxiliares'!$D$239),"FOLHA DE PESSOAL",IF(X388='Tabelas auxiliares'!$A$240,"CUSTEIO",IF(X388='Tabelas auxiliares'!$A$239,"INVESTIMENTO","ERRO - VERIFICAR"))))</f>
        <v/>
      </c>
      <c r="Z388" s="46" t="str">
        <f t="shared" si="11"/>
        <v/>
      </c>
      <c r="AA388" s="26"/>
      <c r="AD388" s="54"/>
      <c r="AE388" s="54"/>
      <c r="AF388" s="54"/>
      <c r="AG388" s="54"/>
      <c r="AH388" s="54"/>
      <c r="AI388" s="54"/>
      <c r="AJ388" s="54"/>
      <c r="AK388" s="54"/>
      <c r="AL388" s="54"/>
      <c r="AM388" s="54"/>
      <c r="AN388" s="54"/>
      <c r="AO388" s="54"/>
    </row>
    <row r="389" spans="6:41" x14ac:dyDescent="0.25">
      <c r="F389" s="33" t="str">
        <f>IFERROR(VLOOKUP(D389,'Tabelas auxiliares'!$A$3:$B$61,2,FALSE),"")</f>
        <v/>
      </c>
      <c r="G389" s="33" t="str">
        <f>IFERROR(VLOOKUP($B389,'Tabelas auxiliares'!$A$65:$C$102,2,FALSE),"")</f>
        <v/>
      </c>
      <c r="H389" s="33" t="str">
        <f>IFERROR(VLOOKUP($B389,'Tabelas auxiliares'!$A$65:$C$102,3,FALSE),"")</f>
        <v/>
      </c>
      <c r="X389" s="33" t="str">
        <f t="shared" si="10"/>
        <v/>
      </c>
      <c r="Y389" s="33" t="str">
        <f>IF(T389="","",IF(AND(T389&lt;&gt;'Tabelas auxiliares'!$B$239,T389&lt;&gt;'Tabelas auxiliares'!$B$240,T389&lt;&gt;'Tabelas auxiliares'!$C$239,T389&lt;&gt;'Tabelas auxiliares'!$C$240,T389&lt;&gt;'Tabelas auxiliares'!$D$239),"FOLHA DE PESSOAL",IF(X389='Tabelas auxiliares'!$A$240,"CUSTEIO",IF(X389='Tabelas auxiliares'!$A$239,"INVESTIMENTO","ERRO - VERIFICAR"))))</f>
        <v/>
      </c>
      <c r="Z389" s="46" t="str">
        <f t="shared" si="11"/>
        <v/>
      </c>
      <c r="AA389" s="26"/>
      <c r="AD389" s="54"/>
      <c r="AE389" s="54"/>
      <c r="AF389" s="54"/>
      <c r="AG389" s="54"/>
      <c r="AH389" s="54"/>
      <c r="AI389" s="54"/>
      <c r="AJ389" s="54"/>
      <c r="AK389" s="54"/>
      <c r="AL389" s="54"/>
      <c r="AM389" s="54"/>
      <c r="AN389" s="54"/>
      <c r="AO389" s="54"/>
    </row>
    <row r="390" spans="6:41" x14ac:dyDescent="0.25">
      <c r="F390" s="33" t="str">
        <f>IFERROR(VLOOKUP(D390,'Tabelas auxiliares'!$A$3:$B$61,2,FALSE),"")</f>
        <v/>
      </c>
      <c r="G390" s="33" t="str">
        <f>IFERROR(VLOOKUP($B390,'Tabelas auxiliares'!$A$65:$C$102,2,FALSE),"")</f>
        <v/>
      </c>
      <c r="H390" s="33" t="str">
        <f>IFERROR(VLOOKUP($B390,'Tabelas auxiliares'!$A$65:$C$102,3,FALSE),"")</f>
        <v/>
      </c>
      <c r="X390" s="33" t="str">
        <f t="shared" si="10"/>
        <v/>
      </c>
      <c r="Y390" s="33" t="str">
        <f>IF(T390="","",IF(AND(T390&lt;&gt;'Tabelas auxiliares'!$B$239,T390&lt;&gt;'Tabelas auxiliares'!$B$240,T390&lt;&gt;'Tabelas auxiliares'!$C$239,T390&lt;&gt;'Tabelas auxiliares'!$C$240,T390&lt;&gt;'Tabelas auxiliares'!$D$239),"FOLHA DE PESSOAL",IF(X390='Tabelas auxiliares'!$A$240,"CUSTEIO",IF(X390='Tabelas auxiliares'!$A$239,"INVESTIMENTO","ERRO - VERIFICAR"))))</f>
        <v/>
      </c>
      <c r="Z390" s="46" t="str">
        <f t="shared" si="11"/>
        <v/>
      </c>
      <c r="AC390" s="26"/>
      <c r="AD390" s="54"/>
      <c r="AE390" s="54"/>
      <c r="AF390" s="54"/>
      <c r="AG390" s="54"/>
      <c r="AH390" s="54"/>
      <c r="AI390" s="54"/>
      <c r="AJ390" s="54"/>
      <c r="AK390" s="54"/>
      <c r="AL390" s="54"/>
      <c r="AM390" s="54"/>
      <c r="AN390" s="54"/>
      <c r="AO390" s="54"/>
    </row>
    <row r="391" spans="6:41" x14ac:dyDescent="0.25">
      <c r="F391" s="33" t="str">
        <f>IFERROR(VLOOKUP(D391,'Tabelas auxiliares'!$A$3:$B$61,2,FALSE),"")</f>
        <v/>
      </c>
      <c r="G391" s="33" t="str">
        <f>IFERROR(VLOOKUP($B391,'Tabelas auxiliares'!$A$65:$C$102,2,FALSE),"")</f>
        <v/>
      </c>
      <c r="H391" s="33" t="str">
        <f>IFERROR(VLOOKUP($B391,'Tabelas auxiliares'!$A$65:$C$102,3,FALSE),"")</f>
        <v/>
      </c>
      <c r="X391" s="33" t="str">
        <f t="shared" si="10"/>
        <v/>
      </c>
      <c r="Y391" s="33" t="str">
        <f>IF(T391="","",IF(AND(T391&lt;&gt;'Tabelas auxiliares'!$B$239,T391&lt;&gt;'Tabelas auxiliares'!$B$240,T391&lt;&gt;'Tabelas auxiliares'!$C$239,T391&lt;&gt;'Tabelas auxiliares'!$C$240,T391&lt;&gt;'Tabelas auxiliares'!$D$239),"FOLHA DE PESSOAL",IF(X391='Tabelas auxiliares'!$A$240,"CUSTEIO",IF(X391='Tabelas auxiliares'!$A$239,"INVESTIMENTO","ERRO - VERIFICAR"))))</f>
        <v/>
      </c>
      <c r="Z391" s="46" t="str">
        <f t="shared" si="11"/>
        <v/>
      </c>
      <c r="AC391" s="26"/>
      <c r="AD391" s="54"/>
      <c r="AE391" s="54"/>
      <c r="AF391" s="54"/>
      <c r="AG391" s="54"/>
      <c r="AH391" s="54"/>
      <c r="AI391" s="54"/>
      <c r="AJ391" s="54"/>
      <c r="AK391" s="54"/>
      <c r="AL391" s="54"/>
      <c r="AM391" s="54"/>
      <c r="AN391" s="54"/>
      <c r="AO391" s="54"/>
    </row>
    <row r="392" spans="6:41" x14ac:dyDescent="0.25">
      <c r="F392" s="33" t="str">
        <f>IFERROR(VLOOKUP(D392,'Tabelas auxiliares'!$A$3:$B$61,2,FALSE),"")</f>
        <v/>
      </c>
      <c r="G392" s="33" t="str">
        <f>IFERROR(VLOOKUP($B392,'Tabelas auxiliares'!$A$65:$C$102,2,FALSE),"")</f>
        <v/>
      </c>
      <c r="H392" s="33" t="str">
        <f>IFERROR(VLOOKUP($B392,'Tabelas auxiliares'!$A$65:$C$102,3,FALSE),"")</f>
        <v/>
      </c>
      <c r="X392" s="33" t="str">
        <f t="shared" si="10"/>
        <v/>
      </c>
      <c r="Y392" s="33" t="str">
        <f>IF(T392="","",IF(AND(T392&lt;&gt;'Tabelas auxiliares'!$B$239,T392&lt;&gt;'Tabelas auxiliares'!$B$240,T392&lt;&gt;'Tabelas auxiliares'!$C$239,T392&lt;&gt;'Tabelas auxiliares'!$C$240,T392&lt;&gt;'Tabelas auxiliares'!$D$239),"FOLHA DE PESSOAL",IF(X392='Tabelas auxiliares'!$A$240,"CUSTEIO",IF(X392='Tabelas auxiliares'!$A$239,"INVESTIMENTO","ERRO - VERIFICAR"))))</f>
        <v/>
      </c>
      <c r="Z392" s="46" t="str">
        <f t="shared" si="11"/>
        <v/>
      </c>
      <c r="AC392" s="26"/>
      <c r="AD392" s="54"/>
      <c r="AE392" s="54"/>
      <c r="AF392" s="54"/>
      <c r="AG392" s="54"/>
      <c r="AH392" s="54"/>
      <c r="AI392" s="54"/>
      <c r="AJ392" s="54"/>
      <c r="AK392" s="54"/>
      <c r="AL392" s="54"/>
      <c r="AM392" s="54"/>
      <c r="AN392" s="54"/>
      <c r="AO392" s="54"/>
    </row>
    <row r="393" spans="6:41" x14ac:dyDescent="0.25">
      <c r="F393" s="33" t="str">
        <f>IFERROR(VLOOKUP(D393,'Tabelas auxiliares'!$A$3:$B$61,2,FALSE),"")</f>
        <v/>
      </c>
      <c r="G393" s="33" t="str">
        <f>IFERROR(VLOOKUP($B393,'Tabelas auxiliares'!$A$65:$C$102,2,FALSE),"")</f>
        <v/>
      </c>
      <c r="H393" s="33" t="str">
        <f>IFERROR(VLOOKUP($B393,'Tabelas auxiliares'!$A$65:$C$102,3,FALSE),"")</f>
        <v/>
      </c>
      <c r="X393" s="33" t="str">
        <f t="shared" si="10"/>
        <v/>
      </c>
      <c r="Y393" s="33" t="str">
        <f>IF(T393="","",IF(AND(T393&lt;&gt;'Tabelas auxiliares'!$B$239,T393&lt;&gt;'Tabelas auxiliares'!$B$240,T393&lt;&gt;'Tabelas auxiliares'!$C$239,T393&lt;&gt;'Tabelas auxiliares'!$C$240,T393&lt;&gt;'Tabelas auxiliares'!$D$239),"FOLHA DE PESSOAL",IF(X393='Tabelas auxiliares'!$A$240,"CUSTEIO",IF(X393='Tabelas auxiliares'!$A$239,"INVESTIMENTO","ERRO - VERIFICAR"))))</f>
        <v/>
      </c>
      <c r="Z393" s="46" t="str">
        <f t="shared" si="11"/>
        <v/>
      </c>
      <c r="AC393" s="26"/>
      <c r="AD393" s="54"/>
      <c r="AE393" s="54"/>
      <c r="AF393" s="54"/>
      <c r="AG393" s="54"/>
      <c r="AH393" s="54"/>
      <c r="AI393" s="54"/>
      <c r="AJ393" s="54"/>
      <c r="AK393" s="54"/>
      <c r="AL393" s="54"/>
      <c r="AM393" s="54"/>
      <c r="AN393" s="54"/>
      <c r="AO393" s="54"/>
    </row>
    <row r="394" spans="6:41" x14ac:dyDescent="0.25">
      <c r="F394" s="33" t="str">
        <f>IFERROR(VLOOKUP(D394,'Tabelas auxiliares'!$A$3:$B$61,2,FALSE),"")</f>
        <v/>
      </c>
      <c r="G394" s="33" t="str">
        <f>IFERROR(VLOOKUP($B394,'Tabelas auxiliares'!$A$65:$C$102,2,FALSE),"")</f>
        <v/>
      </c>
      <c r="H394" s="33" t="str">
        <f>IFERROR(VLOOKUP($B394,'Tabelas auxiliares'!$A$65:$C$102,3,FALSE),"")</f>
        <v/>
      </c>
      <c r="X394" s="33" t="str">
        <f t="shared" si="10"/>
        <v/>
      </c>
      <c r="Y394" s="33" t="str">
        <f>IF(T394="","",IF(AND(T394&lt;&gt;'Tabelas auxiliares'!$B$239,T394&lt;&gt;'Tabelas auxiliares'!$B$240,T394&lt;&gt;'Tabelas auxiliares'!$C$239,T394&lt;&gt;'Tabelas auxiliares'!$C$240,T394&lt;&gt;'Tabelas auxiliares'!$D$239),"FOLHA DE PESSOAL",IF(X394='Tabelas auxiliares'!$A$240,"CUSTEIO",IF(X394='Tabelas auxiliares'!$A$239,"INVESTIMENTO","ERRO - VERIFICAR"))))</f>
        <v/>
      </c>
      <c r="Z394" s="46" t="str">
        <f t="shared" si="11"/>
        <v/>
      </c>
      <c r="AB394" s="26"/>
      <c r="AD394" s="54"/>
      <c r="AE394" s="54"/>
      <c r="AF394" s="54"/>
      <c r="AG394" s="54"/>
      <c r="AH394" s="54"/>
      <c r="AI394" s="54"/>
      <c r="AJ394" s="54"/>
      <c r="AK394" s="54"/>
      <c r="AL394" s="54"/>
      <c r="AM394" s="54"/>
      <c r="AN394" s="54"/>
      <c r="AO394" s="54"/>
    </row>
    <row r="395" spans="6:41" x14ac:dyDescent="0.25">
      <c r="F395" s="33" t="str">
        <f>IFERROR(VLOOKUP(D395,'Tabelas auxiliares'!$A$3:$B$61,2,FALSE),"")</f>
        <v/>
      </c>
      <c r="G395" s="33" t="str">
        <f>IFERROR(VLOOKUP($B395,'Tabelas auxiliares'!$A$65:$C$102,2,FALSE),"")</f>
        <v/>
      </c>
      <c r="H395" s="33" t="str">
        <f>IFERROR(VLOOKUP($B395,'Tabelas auxiliares'!$A$65:$C$102,3,FALSE),"")</f>
        <v/>
      </c>
      <c r="X395" s="33" t="str">
        <f t="shared" si="10"/>
        <v/>
      </c>
      <c r="Y395" s="33" t="str">
        <f>IF(T395="","",IF(AND(T395&lt;&gt;'Tabelas auxiliares'!$B$239,T395&lt;&gt;'Tabelas auxiliares'!$B$240,T395&lt;&gt;'Tabelas auxiliares'!$C$239,T395&lt;&gt;'Tabelas auxiliares'!$C$240,T395&lt;&gt;'Tabelas auxiliares'!$D$239),"FOLHA DE PESSOAL",IF(X395='Tabelas auxiliares'!$A$240,"CUSTEIO",IF(X395='Tabelas auxiliares'!$A$239,"INVESTIMENTO","ERRO - VERIFICAR"))))</f>
        <v/>
      </c>
      <c r="Z395" s="46" t="str">
        <f t="shared" si="11"/>
        <v/>
      </c>
      <c r="AC395" s="26"/>
      <c r="AD395" s="54"/>
      <c r="AE395" s="54"/>
      <c r="AF395" s="54"/>
      <c r="AG395" s="54"/>
      <c r="AH395" s="54"/>
      <c r="AI395" s="54"/>
      <c r="AJ395" s="54"/>
      <c r="AK395" s="54"/>
      <c r="AL395" s="54"/>
      <c r="AM395" s="54"/>
      <c r="AN395" s="54"/>
      <c r="AO395" s="54"/>
    </row>
    <row r="396" spans="6:41" x14ac:dyDescent="0.25">
      <c r="F396" s="33" t="str">
        <f>IFERROR(VLOOKUP(D396,'Tabelas auxiliares'!$A$3:$B$61,2,FALSE),"")</f>
        <v/>
      </c>
      <c r="G396" s="33" t="str">
        <f>IFERROR(VLOOKUP($B396,'Tabelas auxiliares'!$A$65:$C$102,2,FALSE),"")</f>
        <v/>
      </c>
      <c r="H396" s="33" t="str">
        <f>IFERROR(VLOOKUP($B396,'Tabelas auxiliares'!$A$65:$C$102,3,FALSE),"")</f>
        <v/>
      </c>
      <c r="X396" s="33" t="str">
        <f t="shared" si="10"/>
        <v/>
      </c>
      <c r="Y396" s="33" t="str">
        <f>IF(T396="","",IF(AND(T396&lt;&gt;'Tabelas auxiliares'!$B$239,T396&lt;&gt;'Tabelas auxiliares'!$B$240,T396&lt;&gt;'Tabelas auxiliares'!$C$239,T396&lt;&gt;'Tabelas auxiliares'!$C$240,T396&lt;&gt;'Tabelas auxiliares'!$D$239),"FOLHA DE PESSOAL",IF(X396='Tabelas auxiliares'!$A$240,"CUSTEIO",IF(X396='Tabelas auxiliares'!$A$239,"INVESTIMENTO","ERRO - VERIFICAR"))))</f>
        <v/>
      </c>
      <c r="Z396" s="46" t="str">
        <f t="shared" si="11"/>
        <v/>
      </c>
      <c r="AB396" s="26"/>
      <c r="AD396" s="54"/>
      <c r="AE396" s="54"/>
      <c r="AF396" s="54"/>
      <c r="AG396" s="54"/>
      <c r="AH396" s="54"/>
      <c r="AI396" s="54"/>
      <c r="AJ396" s="54"/>
      <c r="AK396" s="54"/>
      <c r="AL396" s="54"/>
      <c r="AM396" s="54"/>
      <c r="AN396" s="54"/>
      <c r="AO396" s="54"/>
    </row>
    <row r="397" spans="6:41" x14ac:dyDescent="0.25">
      <c r="F397" s="33" t="str">
        <f>IFERROR(VLOOKUP(D397,'Tabelas auxiliares'!$A$3:$B$61,2,FALSE),"")</f>
        <v/>
      </c>
      <c r="G397" s="33" t="str">
        <f>IFERROR(VLOOKUP($B397,'Tabelas auxiliares'!$A$65:$C$102,2,FALSE),"")</f>
        <v/>
      </c>
      <c r="H397" s="33" t="str">
        <f>IFERROR(VLOOKUP($B397,'Tabelas auxiliares'!$A$65:$C$102,3,FALSE),"")</f>
        <v/>
      </c>
      <c r="X397" s="33" t="str">
        <f t="shared" si="10"/>
        <v/>
      </c>
      <c r="Y397" s="33" t="str">
        <f>IF(T397="","",IF(AND(T397&lt;&gt;'Tabelas auxiliares'!$B$239,T397&lt;&gt;'Tabelas auxiliares'!$B$240,T397&lt;&gt;'Tabelas auxiliares'!$C$239,T397&lt;&gt;'Tabelas auxiliares'!$C$240,T397&lt;&gt;'Tabelas auxiliares'!$D$239),"FOLHA DE PESSOAL",IF(X397='Tabelas auxiliares'!$A$240,"CUSTEIO",IF(X397='Tabelas auxiliares'!$A$239,"INVESTIMENTO","ERRO - VERIFICAR"))))</f>
        <v/>
      </c>
      <c r="Z397" s="46" t="str">
        <f t="shared" si="11"/>
        <v/>
      </c>
      <c r="AB397" s="26"/>
      <c r="AD397" s="54"/>
      <c r="AE397" s="54"/>
      <c r="AF397" s="54"/>
      <c r="AG397" s="54"/>
      <c r="AH397" s="54"/>
      <c r="AI397" s="54"/>
      <c r="AJ397" s="54"/>
      <c r="AK397" s="54"/>
      <c r="AL397" s="54"/>
      <c r="AM397" s="54"/>
      <c r="AN397" s="54"/>
      <c r="AO397" s="54"/>
    </row>
    <row r="398" spans="6:41" x14ac:dyDescent="0.25">
      <c r="F398" s="33" t="str">
        <f>IFERROR(VLOOKUP(D398,'Tabelas auxiliares'!$A$3:$B$61,2,FALSE),"")</f>
        <v/>
      </c>
      <c r="G398" s="33" t="str">
        <f>IFERROR(VLOOKUP($B398,'Tabelas auxiliares'!$A$65:$C$102,2,FALSE),"")</f>
        <v/>
      </c>
      <c r="H398" s="33" t="str">
        <f>IFERROR(VLOOKUP($B398,'Tabelas auxiliares'!$A$65:$C$102,3,FALSE),"")</f>
        <v/>
      </c>
      <c r="X398" s="33" t="str">
        <f t="shared" si="10"/>
        <v/>
      </c>
      <c r="Y398" s="33" t="str">
        <f>IF(T398="","",IF(AND(T398&lt;&gt;'Tabelas auxiliares'!$B$239,T398&lt;&gt;'Tabelas auxiliares'!$B$240,T398&lt;&gt;'Tabelas auxiliares'!$C$239,T398&lt;&gt;'Tabelas auxiliares'!$C$240,T398&lt;&gt;'Tabelas auxiliares'!$D$239),"FOLHA DE PESSOAL",IF(X398='Tabelas auxiliares'!$A$240,"CUSTEIO",IF(X398='Tabelas auxiliares'!$A$239,"INVESTIMENTO","ERRO - VERIFICAR"))))</f>
        <v/>
      </c>
      <c r="Z398" s="46" t="str">
        <f t="shared" si="11"/>
        <v/>
      </c>
      <c r="AB398" s="26"/>
      <c r="AD398" s="54"/>
      <c r="AE398" s="54"/>
      <c r="AF398" s="54"/>
      <c r="AG398" s="54"/>
      <c r="AH398" s="54"/>
      <c r="AI398" s="54"/>
      <c r="AJ398" s="54"/>
      <c r="AK398" s="54"/>
      <c r="AL398" s="54"/>
      <c r="AM398" s="54"/>
      <c r="AN398" s="54"/>
      <c r="AO398" s="54"/>
    </row>
    <row r="399" spans="6:41" x14ac:dyDescent="0.25">
      <c r="F399" s="33" t="str">
        <f>IFERROR(VLOOKUP(D399,'Tabelas auxiliares'!$A$3:$B$61,2,FALSE),"")</f>
        <v/>
      </c>
      <c r="G399" s="33" t="str">
        <f>IFERROR(VLOOKUP($B399,'Tabelas auxiliares'!$A$65:$C$102,2,FALSE),"")</f>
        <v/>
      </c>
      <c r="H399" s="33" t="str">
        <f>IFERROR(VLOOKUP($B399,'Tabelas auxiliares'!$A$65:$C$102,3,FALSE),"")</f>
        <v/>
      </c>
      <c r="X399" s="33" t="str">
        <f t="shared" si="10"/>
        <v/>
      </c>
      <c r="Y399" s="33" t="str">
        <f>IF(T399="","",IF(AND(T399&lt;&gt;'Tabelas auxiliares'!$B$239,T399&lt;&gt;'Tabelas auxiliares'!$B$240,T399&lt;&gt;'Tabelas auxiliares'!$C$239,T399&lt;&gt;'Tabelas auxiliares'!$C$240,T399&lt;&gt;'Tabelas auxiliares'!$D$239),"FOLHA DE PESSOAL",IF(X399='Tabelas auxiliares'!$A$240,"CUSTEIO",IF(X399='Tabelas auxiliares'!$A$239,"INVESTIMENTO","ERRO - VERIFICAR"))))</f>
        <v/>
      </c>
      <c r="Z399" s="46" t="str">
        <f t="shared" si="11"/>
        <v/>
      </c>
      <c r="AB399" s="26"/>
      <c r="AD399" s="54"/>
      <c r="AE399" s="54"/>
      <c r="AF399" s="54"/>
      <c r="AG399" s="54"/>
      <c r="AH399" s="54"/>
      <c r="AI399" s="54"/>
      <c r="AJ399" s="54"/>
      <c r="AK399" s="54"/>
      <c r="AL399" s="54"/>
      <c r="AM399" s="54"/>
      <c r="AN399" s="54"/>
      <c r="AO399" s="54"/>
    </row>
    <row r="400" spans="6:41" x14ac:dyDescent="0.25">
      <c r="F400" s="33" t="str">
        <f>IFERROR(VLOOKUP(D400,'Tabelas auxiliares'!$A$3:$B$61,2,FALSE),"")</f>
        <v/>
      </c>
      <c r="G400" s="33" t="str">
        <f>IFERROR(VLOOKUP($B400,'Tabelas auxiliares'!$A$65:$C$102,2,FALSE),"")</f>
        <v/>
      </c>
      <c r="H400" s="33" t="str">
        <f>IFERROR(VLOOKUP($B400,'Tabelas auxiliares'!$A$65:$C$102,3,FALSE),"")</f>
        <v/>
      </c>
      <c r="X400" s="33" t="str">
        <f t="shared" si="10"/>
        <v/>
      </c>
      <c r="Y400" s="33" t="str">
        <f>IF(T400="","",IF(AND(T400&lt;&gt;'Tabelas auxiliares'!$B$239,T400&lt;&gt;'Tabelas auxiliares'!$B$240,T400&lt;&gt;'Tabelas auxiliares'!$C$239,T400&lt;&gt;'Tabelas auxiliares'!$C$240,T400&lt;&gt;'Tabelas auxiliares'!$D$239),"FOLHA DE PESSOAL",IF(X400='Tabelas auxiliares'!$A$240,"CUSTEIO",IF(X400='Tabelas auxiliares'!$A$239,"INVESTIMENTO","ERRO - VERIFICAR"))))</f>
        <v/>
      </c>
      <c r="Z400" s="46" t="str">
        <f t="shared" si="11"/>
        <v/>
      </c>
      <c r="AB400" s="26"/>
      <c r="AD400" s="54"/>
      <c r="AE400" s="54"/>
      <c r="AF400" s="54"/>
      <c r="AG400" s="54"/>
      <c r="AH400" s="54"/>
      <c r="AI400" s="54"/>
      <c r="AJ400" s="54"/>
      <c r="AK400" s="54"/>
      <c r="AL400" s="54"/>
      <c r="AM400" s="54"/>
      <c r="AN400" s="54"/>
      <c r="AO400" s="54"/>
    </row>
    <row r="401" spans="6:41" x14ac:dyDescent="0.25">
      <c r="F401" s="33" t="str">
        <f>IFERROR(VLOOKUP(D401,'Tabelas auxiliares'!$A$3:$B$61,2,FALSE),"")</f>
        <v/>
      </c>
      <c r="G401" s="33" t="str">
        <f>IFERROR(VLOOKUP($B401,'Tabelas auxiliares'!$A$65:$C$102,2,FALSE),"")</f>
        <v/>
      </c>
      <c r="H401" s="33" t="str">
        <f>IFERROR(VLOOKUP($B401,'Tabelas auxiliares'!$A$65:$C$102,3,FALSE),"")</f>
        <v/>
      </c>
      <c r="X401" s="33" t="str">
        <f t="shared" si="10"/>
        <v/>
      </c>
      <c r="Y401" s="33" t="str">
        <f>IF(T401="","",IF(AND(T401&lt;&gt;'Tabelas auxiliares'!$B$239,T401&lt;&gt;'Tabelas auxiliares'!$B$240,T401&lt;&gt;'Tabelas auxiliares'!$C$239,T401&lt;&gt;'Tabelas auxiliares'!$C$240,T401&lt;&gt;'Tabelas auxiliares'!$D$239),"FOLHA DE PESSOAL",IF(X401='Tabelas auxiliares'!$A$240,"CUSTEIO",IF(X401='Tabelas auxiliares'!$A$239,"INVESTIMENTO","ERRO - VERIFICAR"))))</f>
        <v/>
      </c>
      <c r="Z401" s="46" t="str">
        <f t="shared" si="11"/>
        <v/>
      </c>
      <c r="AB401" s="26"/>
      <c r="AD401" s="54"/>
      <c r="AE401" s="54"/>
      <c r="AF401" s="54"/>
      <c r="AG401" s="54"/>
      <c r="AH401" s="54"/>
      <c r="AI401" s="54"/>
      <c r="AJ401" s="54"/>
      <c r="AK401" s="54"/>
      <c r="AL401" s="54"/>
      <c r="AM401" s="54"/>
      <c r="AN401" s="54"/>
      <c r="AO401" s="54"/>
    </row>
    <row r="402" spans="6:41" x14ac:dyDescent="0.25">
      <c r="F402" s="33" t="str">
        <f>IFERROR(VLOOKUP(D402,'Tabelas auxiliares'!$A$3:$B$61,2,FALSE),"")</f>
        <v/>
      </c>
      <c r="G402" s="33" t="str">
        <f>IFERROR(VLOOKUP($B402,'Tabelas auxiliares'!$A$65:$C$102,2,FALSE),"")</f>
        <v/>
      </c>
      <c r="H402" s="33" t="str">
        <f>IFERROR(VLOOKUP($B402,'Tabelas auxiliares'!$A$65:$C$102,3,FALSE),"")</f>
        <v/>
      </c>
      <c r="X402" s="33" t="str">
        <f t="shared" si="10"/>
        <v/>
      </c>
      <c r="Y402" s="33" t="str">
        <f>IF(T402="","",IF(AND(T402&lt;&gt;'Tabelas auxiliares'!$B$239,T402&lt;&gt;'Tabelas auxiliares'!$B$240,T402&lt;&gt;'Tabelas auxiliares'!$C$239,T402&lt;&gt;'Tabelas auxiliares'!$C$240,T402&lt;&gt;'Tabelas auxiliares'!$D$239),"FOLHA DE PESSOAL",IF(X402='Tabelas auxiliares'!$A$240,"CUSTEIO",IF(X402='Tabelas auxiliares'!$A$239,"INVESTIMENTO","ERRO - VERIFICAR"))))</f>
        <v/>
      </c>
      <c r="Z402" s="46" t="str">
        <f t="shared" si="11"/>
        <v/>
      </c>
      <c r="AB402" s="26"/>
      <c r="AD402" s="54"/>
      <c r="AE402" s="54"/>
      <c r="AF402" s="54"/>
      <c r="AG402" s="54"/>
      <c r="AH402" s="54"/>
      <c r="AI402" s="54"/>
      <c r="AJ402" s="54"/>
      <c r="AK402" s="54"/>
      <c r="AL402" s="54"/>
      <c r="AM402" s="54"/>
      <c r="AN402" s="54"/>
      <c r="AO402" s="54"/>
    </row>
    <row r="403" spans="6:41" x14ac:dyDescent="0.25">
      <c r="F403" s="33" t="str">
        <f>IFERROR(VLOOKUP(D403,'Tabelas auxiliares'!$A$3:$B$61,2,FALSE),"")</f>
        <v/>
      </c>
      <c r="G403" s="33" t="str">
        <f>IFERROR(VLOOKUP($B403,'Tabelas auxiliares'!$A$65:$C$102,2,FALSE),"")</f>
        <v/>
      </c>
      <c r="H403" s="33" t="str">
        <f>IFERROR(VLOOKUP($B403,'Tabelas auxiliares'!$A$65:$C$102,3,FALSE),"")</f>
        <v/>
      </c>
      <c r="X403" s="33" t="str">
        <f t="shared" si="10"/>
        <v/>
      </c>
      <c r="Y403" s="33" t="str">
        <f>IF(T403="","",IF(AND(T403&lt;&gt;'Tabelas auxiliares'!$B$239,T403&lt;&gt;'Tabelas auxiliares'!$B$240,T403&lt;&gt;'Tabelas auxiliares'!$C$239,T403&lt;&gt;'Tabelas auxiliares'!$C$240,T403&lt;&gt;'Tabelas auxiliares'!$D$239),"FOLHA DE PESSOAL",IF(X403='Tabelas auxiliares'!$A$240,"CUSTEIO",IF(X403='Tabelas auxiliares'!$A$239,"INVESTIMENTO","ERRO - VERIFICAR"))))</f>
        <v/>
      </c>
      <c r="Z403" s="46" t="str">
        <f t="shared" si="11"/>
        <v/>
      </c>
      <c r="AB403" s="26"/>
      <c r="AD403" s="54"/>
      <c r="AE403" s="54"/>
      <c r="AF403" s="54"/>
      <c r="AG403" s="54"/>
      <c r="AH403" s="54"/>
      <c r="AI403" s="54"/>
      <c r="AJ403" s="54"/>
      <c r="AK403" s="54"/>
      <c r="AL403" s="54"/>
      <c r="AM403" s="54"/>
      <c r="AN403" s="54"/>
      <c r="AO403" s="54"/>
    </row>
    <row r="404" spans="6:41" x14ac:dyDescent="0.25">
      <c r="F404" s="33" t="str">
        <f>IFERROR(VLOOKUP(D404,'Tabelas auxiliares'!$A$3:$B$61,2,FALSE),"")</f>
        <v/>
      </c>
      <c r="G404" s="33" t="str">
        <f>IFERROR(VLOOKUP($B404,'Tabelas auxiliares'!$A$65:$C$102,2,FALSE),"")</f>
        <v/>
      </c>
      <c r="H404" s="33" t="str">
        <f>IFERROR(VLOOKUP($B404,'Tabelas auxiliares'!$A$65:$C$102,3,FALSE),"")</f>
        <v/>
      </c>
      <c r="X404" s="33" t="str">
        <f t="shared" si="10"/>
        <v/>
      </c>
      <c r="Y404" s="33" t="str">
        <f>IF(T404="","",IF(AND(T404&lt;&gt;'Tabelas auxiliares'!$B$239,T404&lt;&gt;'Tabelas auxiliares'!$B$240,T404&lt;&gt;'Tabelas auxiliares'!$C$239,T404&lt;&gt;'Tabelas auxiliares'!$C$240,T404&lt;&gt;'Tabelas auxiliares'!$D$239),"FOLHA DE PESSOAL",IF(X404='Tabelas auxiliares'!$A$240,"CUSTEIO",IF(X404='Tabelas auxiliares'!$A$239,"INVESTIMENTO","ERRO - VERIFICAR"))))</f>
        <v/>
      </c>
      <c r="Z404" s="46" t="str">
        <f t="shared" si="11"/>
        <v/>
      </c>
      <c r="AB404" s="26"/>
      <c r="AD404" s="54"/>
      <c r="AE404" s="54"/>
      <c r="AF404" s="54"/>
      <c r="AG404" s="54"/>
      <c r="AH404" s="54"/>
      <c r="AI404" s="54"/>
      <c r="AJ404" s="54"/>
      <c r="AK404" s="54"/>
      <c r="AL404" s="54"/>
      <c r="AM404" s="54"/>
      <c r="AN404" s="54"/>
      <c r="AO404" s="54"/>
    </row>
    <row r="405" spans="6:41" x14ac:dyDescent="0.25">
      <c r="F405" s="33" t="str">
        <f>IFERROR(VLOOKUP(D405,'Tabelas auxiliares'!$A$3:$B$61,2,FALSE),"")</f>
        <v/>
      </c>
      <c r="G405" s="33" t="str">
        <f>IFERROR(VLOOKUP($B405,'Tabelas auxiliares'!$A$65:$C$102,2,FALSE),"")</f>
        <v/>
      </c>
      <c r="H405" s="33" t="str">
        <f>IFERROR(VLOOKUP($B405,'Tabelas auxiliares'!$A$65:$C$102,3,FALSE),"")</f>
        <v/>
      </c>
      <c r="X405" s="33" t="str">
        <f t="shared" si="10"/>
        <v/>
      </c>
      <c r="Y405" s="33" t="str">
        <f>IF(T405="","",IF(AND(T405&lt;&gt;'Tabelas auxiliares'!$B$239,T405&lt;&gt;'Tabelas auxiliares'!$B$240,T405&lt;&gt;'Tabelas auxiliares'!$C$239,T405&lt;&gt;'Tabelas auxiliares'!$C$240,T405&lt;&gt;'Tabelas auxiliares'!$D$239),"FOLHA DE PESSOAL",IF(X405='Tabelas auxiliares'!$A$240,"CUSTEIO",IF(X405='Tabelas auxiliares'!$A$239,"INVESTIMENTO","ERRO - VERIFICAR"))))</f>
        <v/>
      </c>
      <c r="Z405" s="46" t="str">
        <f t="shared" si="11"/>
        <v/>
      </c>
      <c r="AB405" s="26"/>
      <c r="AD405" s="54"/>
      <c r="AE405" s="54"/>
      <c r="AF405" s="54"/>
      <c r="AG405" s="54"/>
      <c r="AH405" s="54"/>
      <c r="AI405" s="54"/>
      <c r="AJ405" s="54"/>
      <c r="AK405" s="54"/>
      <c r="AL405" s="54"/>
      <c r="AM405" s="54"/>
      <c r="AN405" s="54"/>
      <c r="AO405" s="54"/>
    </row>
    <row r="406" spans="6:41" x14ac:dyDescent="0.25">
      <c r="F406" s="33" t="str">
        <f>IFERROR(VLOOKUP(D406,'Tabelas auxiliares'!$A$3:$B$61,2,FALSE),"")</f>
        <v/>
      </c>
      <c r="G406" s="33" t="str">
        <f>IFERROR(VLOOKUP($B406,'Tabelas auxiliares'!$A$65:$C$102,2,FALSE),"")</f>
        <v/>
      </c>
      <c r="H406" s="33" t="str">
        <f>IFERROR(VLOOKUP($B406,'Tabelas auxiliares'!$A$65:$C$102,3,FALSE),"")</f>
        <v/>
      </c>
      <c r="X406" s="33" t="str">
        <f t="shared" si="10"/>
        <v/>
      </c>
      <c r="Y406" s="33" t="str">
        <f>IF(T406="","",IF(AND(T406&lt;&gt;'Tabelas auxiliares'!$B$239,T406&lt;&gt;'Tabelas auxiliares'!$B$240,T406&lt;&gt;'Tabelas auxiliares'!$C$239,T406&lt;&gt;'Tabelas auxiliares'!$C$240,T406&lt;&gt;'Tabelas auxiliares'!$D$239),"FOLHA DE PESSOAL",IF(X406='Tabelas auxiliares'!$A$240,"CUSTEIO",IF(X406='Tabelas auxiliares'!$A$239,"INVESTIMENTO","ERRO - VERIFICAR"))))</f>
        <v/>
      </c>
      <c r="Z406" s="46" t="str">
        <f t="shared" si="11"/>
        <v/>
      </c>
      <c r="AB406" s="26"/>
      <c r="AD406" s="54"/>
      <c r="AE406" s="54"/>
      <c r="AF406" s="54"/>
      <c r="AG406" s="54"/>
      <c r="AH406" s="54"/>
      <c r="AI406" s="54"/>
      <c r="AJ406" s="54"/>
      <c r="AK406" s="54"/>
      <c r="AL406" s="54"/>
      <c r="AM406" s="54"/>
      <c r="AN406" s="54"/>
      <c r="AO406" s="54"/>
    </row>
    <row r="407" spans="6:41" x14ac:dyDescent="0.25">
      <c r="F407" s="33" t="str">
        <f>IFERROR(VLOOKUP(D407,'Tabelas auxiliares'!$A$3:$B$61,2,FALSE),"")</f>
        <v/>
      </c>
      <c r="G407" s="33" t="str">
        <f>IFERROR(VLOOKUP($B407,'Tabelas auxiliares'!$A$65:$C$102,2,FALSE),"")</f>
        <v/>
      </c>
      <c r="H407" s="33" t="str">
        <f>IFERROR(VLOOKUP($B407,'Tabelas auxiliares'!$A$65:$C$102,3,FALSE),"")</f>
        <v/>
      </c>
      <c r="X407" s="33" t="str">
        <f t="shared" si="10"/>
        <v/>
      </c>
      <c r="Y407" s="33" t="str">
        <f>IF(T407="","",IF(AND(T407&lt;&gt;'Tabelas auxiliares'!$B$239,T407&lt;&gt;'Tabelas auxiliares'!$B$240,T407&lt;&gt;'Tabelas auxiliares'!$C$239,T407&lt;&gt;'Tabelas auxiliares'!$C$240,T407&lt;&gt;'Tabelas auxiliares'!$D$239),"FOLHA DE PESSOAL",IF(X407='Tabelas auxiliares'!$A$240,"CUSTEIO",IF(X407='Tabelas auxiliares'!$A$239,"INVESTIMENTO","ERRO - VERIFICAR"))))</f>
        <v/>
      </c>
      <c r="Z407" s="46" t="str">
        <f t="shared" si="11"/>
        <v/>
      </c>
      <c r="AA407" s="26"/>
      <c r="AD407" s="54"/>
      <c r="AE407" s="54"/>
      <c r="AF407" s="54"/>
      <c r="AG407" s="54"/>
      <c r="AH407" s="54"/>
      <c r="AI407" s="54"/>
      <c r="AJ407" s="54"/>
      <c r="AK407" s="54"/>
      <c r="AL407" s="54"/>
      <c r="AM407" s="54"/>
      <c r="AN407" s="54"/>
      <c r="AO407" s="54"/>
    </row>
    <row r="408" spans="6:41" x14ac:dyDescent="0.25">
      <c r="F408" s="33" t="str">
        <f>IFERROR(VLOOKUP(D408,'Tabelas auxiliares'!$A$3:$B$61,2,FALSE),"")</f>
        <v/>
      </c>
      <c r="G408" s="33" t="str">
        <f>IFERROR(VLOOKUP($B408,'Tabelas auxiliares'!$A$65:$C$102,2,FALSE),"")</f>
        <v/>
      </c>
      <c r="H408" s="33" t="str">
        <f>IFERROR(VLOOKUP($B408,'Tabelas auxiliares'!$A$65:$C$102,3,FALSE),"")</f>
        <v/>
      </c>
      <c r="X408" s="33" t="str">
        <f t="shared" si="10"/>
        <v/>
      </c>
      <c r="Y408" s="33" t="str">
        <f>IF(T408="","",IF(AND(T408&lt;&gt;'Tabelas auxiliares'!$B$239,T408&lt;&gt;'Tabelas auxiliares'!$B$240,T408&lt;&gt;'Tabelas auxiliares'!$C$239,T408&lt;&gt;'Tabelas auxiliares'!$C$240,T408&lt;&gt;'Tabelas auxiliares'!$D$239),"FOLHA DE PESSOAL",IF(X408='Tabelas auxiliares'!$A$240,"CUSTEIO",IF(X408='Tabelas auxiliares'!$A$239,"INVESTIMENTO","ERRO - VERIFICAR"))))</f>
        <v/>
      </c>
      <c r="Z408" s="46" t="str">
        <f t="shared" si="11"/>
        <v/>
      </c>
      <c r="AA408" s="26"/>
      <c r="AD408" s="54"/>
      <c r="AE408" s="54"/>
      <c r="AF408" s="54"/>
      <c r="AG408" s="54"/>
      <c r="AH408" s="54"/>
      <c r="AI408" s="54"/>
      <c r="AJ408" s="54"/>
      <c r="AK408" s="54"/>
      <c r="AL408" s="54"/>
      <c r="AM408" s="54"/>
      <c r="AN408" s="54"/>
      <c r="AO408" s="54"/>
    </row>
    <row r="409" spans="6:41" x14ac:dyDescent="0.25">
      <c r="F409" s="33" t="str">
        <f>IFERROR(VLOOKUP(D409,'Tabelas auxiliares'!$A$3:$B$61,2,FALSE),"")</f>
        <v/>
      </c>
      <c r="G409" s="33" t="str">
        <f>IFERROR(VLOOKUP($B409,'Tabelas auxiliares'!$A$65:$C$102,2,FALSE),"")</f>
        <v/>
      </c>
      <c r="H409" s="33" t="str">
        <f>IFERROR(VLOOKUP($B409,'Tabelas auxiliares'!$A$65:$C$102,3,FALSE),"")</f>
        <v/>
      </c>
      <c r="X409" s="33" t="str">
        <f t="shared" si="10"/>
        <v/>
      </c>
      <c r="Y409" s="33" t="str">
        <f>IF(T409="","",IF(AND(T409&lt;&gt;'Tabelas auxiliares'!$B$239,T409&lt;&gt;'Tabelas auxiliares'!$B$240,T409&lt;&gt;'Tabelas auxiliares'!$C$239,T409&lt;&gt;'Tabelas auxiliares'!$C$240,T409&lt;&gt;'Tabelas auxiliares'!$D$239),"FOLHA DE PESSOAL",IF(X409='Tabelas auxiliares'!$A$240,"CUSTEIO",IF(X409='Tabelas auxiliares'!$A$239,"INVESTIMENTO","ERRO - VERIFICAR"))))</f>
        <v/>
      </c>
      <c r="Z409" s="46" t="str">
        <f t="shared" si="11"/>
        <v/>
      </c>
      <c r="AA409" s="26"/>
      <c r="AD409" s="54"/>
      <c r="AE409" s="54"/>
      <c r="AF409" s="54"/>
      <c r="AG409" s="54"/>
      <c r="AH409" s="54"/>
      <c r="AI409" s="54"/>
      <c r="AJ409" s="54"/>
      <c r="AK409" s="54"/>
      <c r="AL409" s="54"/>
      <c r="AM409" s="54"/>
      <c r="AN409" s="54"/>
      <c r="AO409" s="54"/>
    </row>
    <row r="410" spans="6:41" x14ac:dyDescent="0.25">
      <c r="F410" s="33" t="str">
        <f>IFERROR(VLOOKUP(D410,'Tabelas auxiliares'!$A$3:$B$61,2,FALSE),"")</f>
        <v/>
      </c>
      <c r="G410" s="33" t="str">
        <f>IFERROR(VLOOKUP($B410,'Tabelas auxiliares'!$A$65:$C$102,2,FALSE),"")</f>
        <v/>
      </c>
      <c r="H410" s="33" t="str">
        <f>IFERROR(VLOOKUP($B410,'Tabelas auxiliares'!$A$65:$C$102,3,FALSE),"")</f>
        <v/>
      </c>
      <c r="X410" s="33" t="str">
        <f t="shared" si="10"/>
        <v/>
      </c>
      <c r="Y410" s="33" t="str">
        <f>IF(T410="","",IF(AND(T410&lt;&gt;'Tabelas auxiliares'!$B$239,T410&lt;&gt;'Tabelas auxiliares'!$B$240,T410&lt;&gt;'Tabelas auxiliares'!$C$239,T410&lt;&gt;'Tabelas auxiliares'!$C$240,T410&lt;&gt;'Tabelas auxiliares'!$D$239),"FOLHA DE PESSOAL",IF(X410='Tabelas auxiliares'!$A$240,"CUSTEIO",IF(X410='Tabelas auxiliares'!$A$239,"INVESTIMENTO","ERRO - VERIFICAR"))))</f>
        <v/>
      </c>
      <c r="Z410" s="46" t="str">
        <f t="shared" si="11"/>
        <v/>
      </c>
      <c r="AA410" s="26"/>
      <c r="AD410" s="54"/>
      <c r="AE410" s="54"/>
      <c r="AF410" s="54"/>
      <c r="AG410" s="54"/>
      <c r="AH410" s="54"/>
      <c r="AI410" s="54"/>
      <c r="AJ410" s="54"/>
      <c r="AK410" s="54"/>
      <c r="AL410" s="54"/>
      <c r="AM410" s="54"/>
      <c r="AN410" s="54"/>
      <c r="AO410" s="54"/>
    </row>
    <row r="411" spans="6:41" x14ac:dyDescent="0.25">
      <c r="F411" s="33" t="str">
        <f>IFERROR(VLOOKUP(D411,'Tabelas auxiliares'!$A$3:$B$61,2,FALSE),"")</f>
        <v/>
      </c>
      <c r="G411" s="33" t="str">
        <f>IFERROR(VLOOKUP($B411,'Tabelas auxiliares'!$A$65:$C$102,2,FALSE),"")</f>
        <v/>
      </c>
      <c r="H411" s="33" t="str">
        <f>IFERROR(VLOOKUP($B411,'Tabelas auxiliares'!$A$65:$C$102,3,FALSE),"")</f>
        <v/>
      </c>
      <c r="X411" s="33" t="str">
        <f t="shared" si="10"/>
        <v/>
      </c>
      <c r="Y411" s="33" t="str">
        <f>IF(T411="","",IF(AND(T411&lt;&gt;'Tabelas auxiliares'!$B$239,T411&lt;&gt;'Tabelas auxiliares'!$B$240,T411&lt;&gt;'Tabelas auxiliares'!$C$239,T411&lt;&gt;'Tabelas auxiliares'!$C$240,T411&lt;&gt;'Tabelas auxiliares'!$D$239),"FOLHA DE PESSOAL",IF(X411='Tabelas auxiliares'!$A$240,"CUSTEIO",IF(X411='Tabelas auxiliares'!$A$239,"INVESTIMENTO","ERRO - VERIFICAR"))))</f>
        <v/>
      </c>
      <c r="Z411" s="46" t="str">
        <f t="shared" si="11"/>
        <v/>
      </c>
      <c r="AB411" s="26"/>
      <c r="AD411" s="54"/>
      <c r="AE411" s="54"/>
      <c r="AF411" s="54"/>
      <c r="AG411" s="54"/>
      <c r="AH411" s="54"/>
      <c r="AI411" s="54"/>
      <c r="AJ411" s="54"/>
      <c r="AK411" s="54"/>
      <c r="AL411" s="54"/>
      <c r="AM411" s="54"/>
      <c r="AN411" s="54"/>
      <c r="AO411" s="54"/>
    </row>
    <row r="412" spans="6:41" x14ac:dyDescent="0.25">
      <c r="F412" s="33" t="str">
        <f>IFERROR(VLOOKUP(D412,'Tabelas auxiliares'!$A$3:$B$61,2,FALSE),"")</f>
        <v/>
      </c>
      <c r="G412" s="33" t="str">
        <f>IFERROR(VLOOKUP($B412,'Tabelas auxiliares'!$A$65:$C$102,2,FALSE),"")</f>
        <v/>
      </c>
      <c r="H412" s="33" t="str">
        <f>IFERROR(VLOOKUP($B412,'Tabelas auxiliares'!$A$65:$C$102,3,FALSE),"")</f>
        <v/>
      </c>
      <c r="X412" s="33" t="str">
        <f t="shared" si="10"/>
        <v/>
      </c>
      <c r="Y412" s="33" t="str">
        <f>IF(T412="","",IF(AND(T412&lt;&gt;'Tabelas auxiliares'!$B$239,T412&lt;&gt;'Tabelas auxiliares'!$B$240,T412&lt;&gt;'Tabelas auxiliares'!$C$239,T412&lt;&gt;'Tabelas auxiliares'!$C$240,T412&lt;&gt;'Tabelas auxiliares'!$D$239),"FOLHA DE PESSOAL",IF(X412='Tabelas auxiliares'!$A$240,"CUSTEIO",IF(X412='Tabelas auxiliares'!$A$239,"INVESTIMENTO","ERRO - VERIFICAR"))))</f>
        <v/>
      </c>
      <c r="Z412" s="46" t="str">
        <f t="shared" si="11"/>
        <v/>
      </c>
      <c r="AB412" s="26"/>
      <c r="AD412" s="54"/>
      <c r="AE412" s="54"/>
      <c r="AF412" s="54"/>
      <c r="AG412" s="54"/>
      <c r="AH412" s="54"/>
      <c r="AI412" s="54"/>
      <c r="AJ412" s="54"/>
      <c r="AK412" s="54"/>
      <c r="AL412" s="54"/>
      <c r="AM412" s="54"/>
      <c r="AN412" s="54"/>
      <c r="AO412" s="54"/>
    </row>
    <row r="413" spans="6:41" x14ac:dyDescent="0.25">
      <c r="F413" s="33" t="str">
        <f>IFERROR(VLOOKUP(D413,'Tabelas auxiliares'!$A$3:$B$61,2,FALSE),"")</f>
        <v/>
      </c>
      <c r="G413" s="33" t="str">
        <f>IFERROR(VLOOKUP($B413,'Tabelas auxiliares'!$A$65:$C$102,2,FALSE),"")</f>
        <v/>
      </c>
      <c r="H413" s="33" t="str">
        <f>IFERROR(VLOOKUP($B413,'Tabelas auxiliares'!$A$65:$C$102,3,FALSE),"")</f>
        <v/>
      </c>
      <c r="X413" s="33" t="str">
        <f t="shared" si="10"/>
        <v/>
      </c>
      <c r="Y413" s="33" t="str">
        <f>IF(T413="","",IF(AND(T413&lt;&gt;'Tabelas auxiliares'!$B$239,T413&lt;&gt;'Tabelas auxiliares'!$B$240,T413&lt;&gt;'Tabelas auxiliares'!$C$239,T413&lt;&gt;'Tabelas auxiliares'!$C$240,T413&lt;&gt;'Tabelas auxiliares'!$D$239),"FOLHA DE PESSOAL",IF(X413='Tabelas auxiliares'!$A$240,"CUSTEIO",IF(X413='Tabelas auxiliares'!$A$239,"INVESTIMENTO","ERRO - VERIFICAR"))))</f>
        <v/>
      </c>
      <c r="Z413" s="46" t="str">
        <f t="shared" si="11"/>
        <v/>
      </c>
      <c r="AB413" s="26"/>
      <c r="AD413" s="54"/>
      <c r="AE413" s="54"/>
      <c r="AF413" s="54"/>
      <c r="AG413" s="54"/>
      <c r="AH413" s="54"/>
      <c r="AI413" s="54"/>
      <c r="AJ413" s="54"/>
      <c r="AK413" s="54"/>
      <c r="AL413" s="54"/>
      <c r="AM413" s="54"/>
      <c r="AN413" s="54"/>
      <c r="AO413" s="54"/>
    </row>
    <row r="414" spans="6:41" x14ac:dyDescent="0.25">
      <c r="F414" s="33" t="str">
        <f>IFERROR(VLOOKUP(D414,'Tabelas auxiliares'!$A$3:$B$61,2,FALSE),"")</f>
        <v/>
      </c>
      <c r="G414" s="33" t="str">
        <f>IFERROR(VLOOKUP($B414,'Tabelas auxiliares'!$A$65:$C$102,2,FALSE),"")</f>
        <v/>
      </c>
      <c r="H414" s="33" t="str">
        <f>IFERROR(VLOOKUP($B414,'Tabelas auxiliares'!$A$65:$C$102,3,FALSE),"")</f>
        <v/>
      </c>
      <c r="X414" s="33" t="str">
        <f t="shared" si="10"/>
        <v/>
      </c>
      <c r="Y414" s="33" t="str">
        <f>IF(T414="","",IF(AND(T414&lt;&gt;'Tabelas auxiliares'!$B$239,T414&lt;&gt;'Tabelas auxiliares'!$B$240,T414&lt;&gt;'Tabelas auxiliares'!$C$239,T414&lt;&gt;'Tabelas auxiliares'!$C$240,T414&lt;&gt;'Tabelas auxiliares'!$D$239),"FOLHA DE PESSOAL",IF(X414='Tabelas auxiliares'!$A$240,"CUSTEIO",IF(X414='Tabelas auxiliares'!$A$239,"INVESTIMENTO","ERRO - VERIFICAR"))))</f>
        <v/>
      </c>
      <c r="Z414" s="46" t="str">
        <f t="shared" si="11"/>
        <v/>
      </c>
      <c r="AB414" s="26"/>
      <c r="AD414" s="54"/>
      <c r="AE414" s="54"/>
      <c r="AF414" s="54"/>
      <c r="AG414" s="54"/>
      <c r="AH414" s="54"/>
      <c r="AI414" s="54"/>
      <c r="AJ414" s="54"/>
      <c r="AK414" s="54"/>
      <c r="AL414" s="54"/>
      <c r="AM414" s="54"/>
      <c r="AN414" s="54"/>
      <c r="AO414" s="54"/>
    </row>
    <row r="415" spans="6:41" x14ac:dyDescent="0.25">
      <c r="F415" s="33" t="str">
        <f>IFERROR(VLOOKUP(D415,'Tabelas auxiliares'!$A$3:$B$61,2,FALSE),"")</f>
        <v/>
      </c>
      <c r="G415" s="33" t="str">
        <f>IFERROR(VLOOKUP($B415,'Tabelas auxiliares'!$A$65:$C$102,2,FALSE),"")</f>
        <v/>
      </c>
      <c r="H415" s="33" t="str">
        <f>IFERROR(VLOOKUP($B415,'Tabelas auxiliares'!$A$65:$C$102,3,FALSE),"")</f>
        <v/>
      </c>
      <c r="X415" s="33" t="str">
        <f t="shared" si="10"/>
        <v/>
      </c>
      <c r="Y415" s="33" t="str">
        <f>IF(T415="","",IF(AND(T415&lt;&gt;'Tabelas auxiliares'!$B$239,T415&lt;&gt;'Tabelas auxiliares'!$B$240,T415&lt;&gt;'Tabelas auxiliares'!$C$239,T415&lt;&gt;'Tabelas auxiliares'!$C$240,T415&lt;&gt;'Tabelas auxiliares'!$D$239),"FOLHA DE PESSOAL",IF(X415='Tabelas auxiliares'!$A$240,"CUSTEIO",IF(X415='Tabelas auxiliares'!$A$239,"INVESTIMENTO","ERRO - VERIFICAR"))))</f>
        <v/>
      </c>
      <c r="Z415" s="46" t="str">
        <f t="shared" si="11"/>
        <v/>
      </c>
      <c r="AA415" s="26"/>
      <c r="AD415" s="54"/>
      <c r="AE415" s="54"/>
      <c r="AF415" s="54"/>
      <c r="AG415" s="54"/>
      <c r="AH415" s="54"/>
      <c r="AI415" s="54"/>
      <c r="AJ415" s="54"/>
      <c r="AK415" s="54"/>
      <c r="AL415" s="54"/>
      <c r="AM415" s="54"/>
      <c r="AN415" s="54"/>
      <c r="AO415" s="54"/>
    </row>
    <row r="416" spans="6:41" x14ac:dyDescent="0.25">
      <c r="F416" s="33" t="str">
        <f>IFERROR(VLOOKUP(D416,'Tabelas auxiliares'!$A$3:$B$61,2,FALSE),"")</f>
        <v/>
      </c>
      <c r="G416" s="33" t="str">
        <f>IFERROR(VLOOKUP($B416,'Tabelas auxiliares'!$A$65:$C$102,2,FALSE),"")</f>
        <v/>
      </c>
      <c r="H416" s="33" t="str">
        <f>IFERROR(VLOOKUP($B416,'Tabelas auxiliares'!$A$65:$C$102,3,FALSE),"")</f>
        <v/>
      </c>
      <c r="X416" s="33" t="str">
        <f t="shared" si="10"/>
        <v/>
      </c>
      <c r="Y416" s="33" t="str">
        <f>IF(T416="","",IF(AND(T416&lt;&gt;'Tabelas auxiliares'!$B$239,T416&lt;&gt;'Tabelas auxiliares'!$B$240,T416&lt;&gt;'Tabelas auxiliares'!$C$239,T416&lt;&gt;'Tabelas auxiliares'!$C$240,T416&lt;&gt;'Tabelas auxiliares'!$D$239),"FOLHA DE PESSOAL",IF(X416='Tabelas auxiliares'!$A$240,"CUSTEIO",IF(X416='Tabelas auxiliares'!$A$239,"INVESTIMENTO","ERRO - VERIFICAR"))))</f>
        <v/>
      </c>
      <c r="Z416" s="46" t="str">
        <f t="shared" si="11"/>
        <v/>
      </c>
      <c r="AA416" s="26"/>
      <c r="AD416" s="54"/>
      <c r="AE416" s="54"/>
      <c r="AF416" s="54"/>
      <c r="AG416" s="54"/>
      <c r="AH416" s="54"/>
      <c r="AI416" s="54"/>
      <c r="AJ416" s="54"/>
      <c r="AK416" s="54"/>
      <c r="AL416" s="54"/>
      <c r="AM416" s="54"/>
      <c r="AN416" s="54"/>
      <c r="AO416" s="54"/>
    </row>
    <row r="417" spans="6:41" x14ac:dyDescent="0.25">
      <c r="F417" s="33" t="str">
        <f>IFERROR(VLOOKUP(D417,'Tabelas auxiliares'!$A$3:$B$61,2,FALSE),"")</f>
        <v/>
      </c>
      <c r="G417" s="33" t="str">
        <f>IFERROR(VLOOKUP($B417,'Tabelas auxiliares'!$A$65:$C$102,2,FALSE),"")</f>
        <v/>
      </c>
      <c r="H417" s="33" t="str">
        <f>IFERROR(VLOOKUP($B417,'Tabelas auxiliares'!$A$65:$C$102,3,FALSE),"")</f>
        <v/>
      </c>
      <c r="X417" s="33" t="str">
        <f t="shared" si="10"/>
        <v/>
      </c>
      <c r="Y417" s="33" t="str">
        <f>IF(T417="","",IF(AND(T417&lt;&gt;'Tabelas auxiliares'!$B$239,T417&lt;&gt;'Tabelas auxiliares'!$B$240,T417&lt;&gt;'Tabelas auxiliares'!$C$239,T417&lt;&gt;'Tabelas auxiliares'!$C$240,T417&lt;&gt;'Tabelas auxiliares'!$D$239),"FOLHA DE PESSOAL",IF(X417='Tabelas auxiliares'!$A$240,"CUSTEIO",IF(X417='Tabelas auxiliares'!$A$239,"INVESTIMENTO","ERRO - VERIFICAR"))))</f>
        <v/>
      </c>
      <c r="Z417" s="46" t="str">
        <f t="shared" si="11"/>
        <v/>
      </c>
      <c r="AA417" s="26"/>
      <c r="AD417" s="54"/>
      <c r="AE417" s="54"/>
      <c r="AF417" s="54"/>
      <c r="AG417" s="54"/>
      <c r="AH417" s="54"/>
      <c r="AI417" s="54"/>
      <c r="AJ417" s="54"/>
      <c r="AK417" s="54"/>
      <c r="AL417" s="54"/>
      <c r="AM417" s="54"/>
      <c r="AN417" s="54"/>
      <c r="AO417" s="54"/>
    </row>
    <row r="418" spans="6:41" x14ac:dyDescent="0.25">
      <c r="F418" s="33" t="str">
        <f>IFERROR(VLOOKUP(D418,'Tabelas auxiliares'!$A$3:$B$61,2,FALSE),"")</f>
        <v/>
      </c>
      <c r="G418" s="33" t="str">
        <f>IFERROR(VLOOKUP($B418,'Tabelas auxiliares'!$A$65:$C$102,2,FALSE),"")</f>
        <v/>
      </c>
      <c r="H418" s="33" t="str">
        <f>IFERROR(VLOOKUP($B418,'Tabelas auxiliares'!$A$65:$C$102,3,FALSE),"")</f>
        <v/>
      </c>
      <c r="X418" s="33" t="str">
        <f t="shared" si="10"/>
        <v/>
      </c>
      <c r="Y418" s="33" t="str">
        <f>IF(T418="","",IF(AND(T418&lt;&gt;'Tabelas auxiliares'!$B$239,T418&lt;&gt;'Tabelas auxiliares'!$B$240,T418&lt;&gt;'Tabelas auxiliares'!$C$239,T418&lt;&gt;'Tabelas auxiliares'!$C$240,T418&lt;&gt;'Tabelas auxiliares'!$D$239),"FOLHA DE PESSOAL",IF(X418='Tabelas auxiliares'!$A$240,"CUSTEIO",IF(X418='Tabelas auxiliares'!$A$239,"INVESTIMENTO","ERRO - VERIFICAR"))))</f>
        <v/>
      </c>
      <c r="Z418" s="46" t="str">
        <f t="shared" si="11"/>
        <v/>
      </c>
      <c r="AA418" s="26"/>
      <c r="AD418" s="54"/>
      <c r="AE418" s="54"/>
      <c r="AF418" s="54"/>
      <c r="AG418" s="54"/>
      <c r="AH418" s="54"/>
      <c r="AI418" s="54"/>
      <c r="AJ418" s="54"/>
      <c r="AK418" s="54"/>
      <c r="AL418" s="54"/>
      <c r="AM418" s="54"/>
      <c r="AN418" s="54"/>
      <c r="AO418" s="54"/>
    </row>
    <row r="419" spans="6:41" x14ac:dyDescent="0.25">
      <c r="F419" s="33" t="str">
        <f>IFERROR(VLOOKUP(D419,'Tabelas auxiliares'!$A$3:$B$61,2,FALSE),"")</f>
        <v/>
      </c>
      <c r="G419" s="33" t="str">
        <f>IFERROR(VLOOKUP($B419,'Tabelas auxiliares'!$A$65:$C$102,2,FALSE),"")</f>
        <v/>
      </c>
      <c r="H419" s="33" t="str">
        <f>IFERROR(VLOOKUP($B419,'Tabelas auxiliares'!$A$65:$C$102,3,FALSE),"")</f>
        <v/>
      </c>
      <c r="X419" s="33" t="str">
        <f t="shared" si="10"/>
        <v/>
      </c>
      <c r="Y419" s="33" t="str">
        <f>IF(T419="","",IF(AND(T419&lt;&gt;'Tabelas auxiliares'!$B$239,T419&lt;&gt;'Tabelas auxiliares'!$B$240,T419&lt;&gt;'Tabelas auxiliares'!$C$239,T419&lt;&gt;'Tabelas auxiliares'!$C$240,T419&lt;&gt;'Tabelas auxiliares'!$D$239),"FOLHA DE PESSOAL",IF(X419='Tabelas auxiliares'!$A$240,"CUSTEIO",IF(X419='Tabelas auxiliares'!$A$239,"INVESTIMENTO","ERRO - VERIFICAR"))))</f>
        <v/>
      </c>
      <c r="Z419" s="46" t="str">
        <f t="shared" si="11"/>
        <v/>
      </c>
      <c r="AA419" s="26"/>
      <c r="AD419" s="54"/>
      <c r="AE419" s="54"/>
      <c r="AF419" s="54"/>
      <c r="AG419" s="54"/>
      <c r="AH419" s="54"/>
      <c r="AI419" s="54"/>
      <c r="AJ419" s="54"/>
      <c r="AK419" s="54"/>
      <c r="AL419" s="54"/>
      <c r="AM419" s="54"/>
      <c r="AN419" s="54"/>
      <c r="AO419" s="54"/>
    </row>
    <row r="420" spans="6:41" x14ac:dyDescent="0.25">
      <c r="F420" s="33" t="str">
        <f>IFERROR(VLOOKUP(D420,'Tabelas auxiliares'!$A$3:$B$61,2,FALSE),"")</f>
        <v/>
      </c>
      <c r="G420" s="33" t="str">
        <f>IFERROR(VLOOKUP($B420,'Tabelas auxiliares'!$A$65:$C$102,2,FALSE),"")</f>
        <v/>
      </c>
      <c r="H420" s="33" t="str">
        <f>IFERROR(VLOOKUP($B420,'Tabelas auxiliares'!$A$65:$C$102,3,FALSE),"")</f>
        <v/>
      </c>
      <c r="X420" s="33" t="str">
        <f t="shared" si="10"/>
        <v/>
      </c>
      <c r="Y420" s="33" t="str">
        <f>IF(T420="","",IF(AND(T420&lt;&gt;'Tabelas auxiliares'!$B$239,T420&lt;&gt;'Tabelas auxiliares'!$B$240,T420&lt;&gt;'Tabelas auxiliares'!$C$239,T420&lt;&gt;'Tabelas auxiliares'!$C$240,T420&lt;&gt;'Tabelas auxiliares'!$D$239),"FOLHA DE PESSOAL",IF(X420='Tabelas auxiliares'!$A$240,"CUSTEIO",IF(X420='Tabelas auxiliares'!$A$239,"INVESTIMENTO","ERRO - VERIFICAR"))))</f>
        <v/>
      </c>
      <c r="Z420" s="46" t="str">
        <f t="shared" si="11"/>
        <v/>
      </c>
      <c r="AA420" s="26"/>
      <c r="AD420" s="54"/>
      <c r="AE420" s="54"/>
      <c r="AF420" s="54"/>
      <c r="AG420" s="54"/>
      <c r="AH420" s="54"/>
      <c r="AI420" s="54"/>
      <c r="AJ420" s="54"/>
      <c r="AK420" s="54"/>
      <c r="AL420" s="54"/>
      <c r="AM420" s="54"/>
      <c r="AN420" s="54"/>
      <c r="AO420" s="54"/>
    </row>
    <row r="421" spans="6:41" x14ac:dyDescent="0.25">
      <c r="F421" s="33" t="str">
        <f>IFERROR(VLOOKUP(D421,'Tabelas auxiliares'!$A$3:$B$61,2,FALSE),"")</f>
        <v/>
      </c>
      <c r="G421" s="33" t="str">
        <f>IFERROR(VLOOKUP($B421,'Tabelas auxiliares'!$A$65:$C$102,2,FALSE),"")</f>
        <v/>
      </c>
      <c r="H421" s="33" t="str">
        <f>IFERROR(VLOOKUP($B421,'Tabelas auxiliares'!$A$65:$C$102,3,FALSE),"")</f>
        <v/>
      </c>
      <c r="X421" s="33" t="str">
        <f t="shared" si="10"/>
        <v/>
      </c>
      <c r="Y421" s="33" t="str">
        <f>IF(T421="","",IF(AND(T421&lt;&gt;'Tabelas auxiliares'!$B$239,T421&lt;&gt;'Tabelas auxiliares'!$B$240,T421&lt;&gt;'Tabelas auxiliares'!$C$239,T421&lt;&gt;'Tabelas auxiliares'!$C$240,T421&lt;&gt;'Tabelas auxiliares'!$D$239),"FOLHA DE PESSOAL",IF(X421='Tabelas auxiliares'!$A$240,"CUSTEIO",IF(X421='Tabelas auxiliares'!$A$239,"INVESTIMENTO","ERRO - VERIFICAR"))))</f>
        <v/>
      </c>
      <c r="Z421" s="46" t="str">
        <f t="shared" si="11"/>
        <v/>
      </c>
      <c r="AA421" s="26"/>
      <c r="AD421" s="54"/>
      <c r="AE421" s="54"/>
      <c r="AF421" s="54"/>
      <c r="AG421" s="54"/>
      <c r="AH421" s="54"/>
      <c r="AI421" s="54"/>
      <c r="AJ421" s="54"/>
      <c r="AK421" s="54"/>
      <c r="AL421" s="54"/>
      <c r="AM421" s="54"/>
      <c r="AN421" s="54"/>
      <c r="AO421" s="54"/>
    </row>
    <row r="422" spans="6:41" x14ac:dyDescent="0.25">
      <c r="F422" s="33" t="str">
        <f>IFERROR(VLOOKUP(D422,'Tabelas auxiliares'!$A$3:$B$61,2,FALSE),"")</f>
        <v/>
      </c>
      <c r="G422" s="33" t="str">
        <f>IFERROR(VLOOKUP($B422,'Tabelas auxiliares'!$A$65:$C$102,2,FALSE),"")</f>
        <v/>
      </c>
      <c r="H422" s="33" t="str">
        <f>IFERROR(VLOOKUP($B422,'Tabelas auxiliares'!$A$65:$C$102,3,FALSE),"")</f>
        <v/>
      </c>
      <c r="X422" s="33" t="str">
        <f t="shared" si="10"/>
        <v/>
      </c>
      <c r="Y422" s="33" t="str">
        <f>IF(T422="","",IF(AND(T422&lt;&gt;'Tabelas auxiliares'!$B$239,T422&lt;&gt;'Tabelas auxiliares'!$B$240,T422&lt;&gt;'Tabelas auxiliares'!$C$239,T422&lt;&gt;'Tabelas auxiliares'!$C$240,T422&lt;&gt;'Tabelas auxiliares'!$D$239),"FOLHA DE PESSOAL",IF(X422='Tabelas auxiliares'!$A$240,"CUSTEIO",IF(X422='Tabelas auxiliares'!$A$239,"INVESTIMENTO","ERRO - VERIFICAR"))))</f>
        <v/>
      </c>
      <c r="Z422" s="46" t="str">
        <f t="shared" si="11"/>
        <v/>
      </c>
      <c r="AC422" s="26"/>
      <c r="AD422" s="54"/>
      <c r="AE422" s="54"/>
      <c r="AF422" s="54"/>
      <c r="AG422" s="54"/>
      <c r="AH422" s="54"/>
      <c r="AI422" s="54"/>
      <c r="AJ422" s="54"/>
      <c r="AK422" s="54"/>
      <c r="AL422" s="54"/>
      <c r="AM422" s="54"/>
      <c r="AN422" s="54"/>
      <c r="AO422" s="54"/>
    </row>
    <row r="423" spans="6:41" x14ac:dyDescent="0.25">
      <c r="F423" s="33" t="str">
        <f>IFERROR(VLOOKUP(D423,'Tabelas auxiliares'!$A$3:$B$61,2,FALSE),"")</f>
        <v/>
      </c>
      <c r="G423" s="33" t="str">
        <f>IFERROR(VLOOKUP($B423,'Tabelas auxiliares'!$A$65:$C$102,2,FALSE),"")</f>
        <v/>
      </c>
      <c r="H423" s="33" t="str">
        <f>IFERROR(VLOOKUP($B423,'Tabelas auxiliares'!$A$65:$C$102,3,FALSE),"")</f>
        <v/>
      </c>
      <c r="X423" s="33" t="str">
        <f t="shared" si="10"/>
        <v/>
      </c>
      <c r="Y423" s="33" t="str">
        <f>IF(T423="","",IF(AND(T423&lt;&gt;'Tabelas auxiliares'!$B$239,T423&lt;&gt;'Tabelas auxiliares'!$B$240,T423&lt;&gt;'Tabelas auxiliares'!$C$239,T423&lt;&gt;'Tabelas auxiliares'!$C$240,T423&lt;&gt;'Tabelas auxiliares'!$D$239),"FOLHA DE PESSOAL",IF(X423='Tabelas auxiliares'!$A$240,"CUSTEIO",IF(X423='Tabelas auxiliares'!$A$239,"INVESTIMENTO","ERRO - VERIFICAR"))))</f>
        <v/>
      </c>
      <c r="Z423" s="46" t="str">
        <f t="shared" si="11"/>
        <v/>
      </c>
      <c r="AC423" s="26"/>
      <c r="AD423" s="54"/>
      <c r="AE423" s="54"/>
      <c r="AF423" s="54"/>
      <c r="AG423" s="54"/>
      <c r="AH423" s="54"/>
      <c r="AI423" s="54"/>
      <c r="AJ423" s="54"/>
      <c r="AK423" s="54"/>
      <c r="AL423" s="54"/>
      <c r="AM423" s="54"/>
      <c r="AN423" s="54"/>
      <c r="AO423" s="54"/>
    </row>
    <row r="424" spans="6:41" x14ac:dyDescent="0.25">
      <c r="F424" s="33" t="str">
        <f>IFERROR(VLOOKUP(D424,'Tabelas auxiliares'!$A$3:$B$61,2,FALSE),"")</f>
        <v/>
      </c>
      <c r="G424" s="33" t="str">
        <f>IFERROR(VLOOKUP($B424,'Tabelas auxiliares'!$A$65:$C$102,2,FALSE),"")</f>
        <v/>
      </c>
      <c r="H424" s="33" t="str">
        <f>IFERROR(VLOOKUP($B424,'Tabelas auxiliares'!$A$65:$C$102,3,FALSE),"")</f>
        <v/>
      </c>
      <c r="X424" s="33" t="str">
        <f t="shared" si="10"/>
        <v/>
      </c>
      <c r="Y424" s="33" t="str">
        <f>IF(T424="","",IF(AND(T424&lt;&gt;'Tabelas auxiliares'!$B$239,T424&lt;&gt;'Tabelas auxiliares'!$B$240,T424&lt;&gt;'Tabelas auxiliares'!$C$239,T424&lt;&gt;'Tabelas auxiliares'!$C$240,T424&lt;&gt;'Tabelas auxiliares'!$D$239),"FOLHA DE PESSOAL",IF(X424='Tabelas auxiliares'!$A$240,"CUSTEIO",IF(X424='Tabelas auxiliares'!$A$239,"INVESTIMENTO","ERRO - VERIFICAR"))))</f>
        <v/>
      </c>
      <c r="Z424" s="46" t="str">
        <f t="shared" si="11"/>
        <v/>
      </c>
      <c r="AC424" s="26"/>
      <c r="AD424" s="54"/>
      <c r="AE424" s="54"/>
      <c r="AF424" s="54"/>
      <c r="AG424" s="54"/>
      <c r="AH424" s="54"/>
      <c r="AI424" s="54"/>
      <c r="AJ424" s="54"/>
      <c r="AK424" s="54"/>
      <c r="AL424" s="54"/>
      <c r="AM424" s="54"/>
      <c r="AN424" s="54"/>
      <c r="AO424" s="54"/>
    </row>
    <row r="425" spans="6:41" x14ac:dyDescent="0.25">
      <c r="F425" s="33" t="str">
        <f>IFERROR(VLOOKUP(D425,'Tabelas auxiliares'!$A$3:$B$61,2,FALSE),"")</f>
        <v/>
      </c>
      <c r="G425" s="33" t="str">
        <f>IFERROR(VLOOKUP($B425,'Tabelas auxiliares'!$A$65:$C$102,2,FALSE),"")</f>
        <v/>
      </c>
      <c r="H425" s="33" t="str">
        <f>IFERROR(VLOOKUP($B425,'Tabelas auxiliares'!$A$65:$C$102,3,FALSE),"")</f>
        <v/>
      </c>
      <c r="X425" s="33" t="str">
        <f t="shared" si="10"/>
        <v/>
      </c>
      <c r="Y425" s="33" t="str">
        <f>IF(T425="","",IF(AND(T425&lt;&gt;'Tabelas auxiliares'!$B$239,T425&lt;&gt;'Tabelas auxiliares'!$B$240,T425&lt;&gt;'Tabelas auxiliares'!$C$239,T425&lt;&gt;'Tabelas auxiliares'!$C$240,T425&lt;&gt;'Tabelas auxiliares'!$D$239),"FOLHA DE PESSOAL",IF(X425='Tabelas auxiliares'!$A$240,"CUSTEIO",IF(X425='Tabelas auxiliares'!$A$239,"INVESTIMENTO","ERRO - VERIFICAR"))))</f>
        <v/>
      </c>
      <c r="Z425" s="46" t="str">
        <f t="shared" si="11"/>
        <v/>
      </c>
      <c r="AC425" s="26"/>
      <c r="AD425" s="54"/>
      <c r="AE425" s="54"/>
      <c r="AF425" s="54"/>
      <c r="AG425" s="54"/>
      <c r="AH425" s="54"/>
      <c r="AI425" s="54"/>
      <c r="AJ425" s="54"/>
      <c r="AK425" s="54"/>
      <c r="AL425" s="54"/>
      <c r="AM425" s="54"/>
      <c r="AN425" s="54"/>
      <c r="AO425" s="54"/>
    </row>
    <row r="426" spans="6:41" x14ac:dyDescent="0.25">
      <c r="F426" s="33" t="str">
        <f>IFERROR(VLOOKUP(D426,'Tabelas auxiliares'!$A$3:$B$61,2,FALSE),"")</f>
        <v/>
      </c>
      <c r="G426" s="33" t="str">
        <f>IFERROR(VLOOKUP($B426,'Tabelas auxiliares'!$A$65:$C$102,2,FALSE),"")</f>
        <v/>
      </c>
      <c r="H426" s="33" t="str">
        <f>IFERROR(VLOOKUP($B426,'Tabelas auxiliares'!$A$65:$C$102,3,FALSE),"")</f>
        <v/>
      </c>
      <c r="X426" s="33" t="str">
        <f t="shared" si="10"/>
        <v/>
      </c>
      <c r="Y426" s="33" t="str">
        <f>IF(T426="","",IF(AND(T426&lt;&gt;'Tabelas auxiliares'!$B$239,T426&lt;&gt;'Tabelas auxiliares'!$B$240,T426&lt;&gt;'Tabelas auxiliares'!$C$239,T426&lt;&gt;'Tabelas auxiliares'!$C$240,T426&lt;&gt;'Tabelas auxiliares'!$D$239),"FOLHA DE PESSOAL",IF(X426='Tabelas auxiliares'!$A$240,"CUSTEIO",IF(X426='Tabelas auxiliares'!$A$239,"INVESTIMENTO","ERRO - VERIFICAR"))))</f>
        <v/>
      </c>
      <c r="Z426" s="46" t="str">
        <f t="shared" si="11"/>
        <v/>
      </c>
      <c r="AC426" s="26"/>
      <c r="AD426" s="54"/>
      <c r="AE426" s="54"/>
      <c r="AF426" s="54"/>
      <c r="AG426" s="54"/>
      <c r="AH426" s="54"/>
      <c r="AI426" s="54"/>
      <c r="AJ426" s="54"/>
      <c r="AK426" s="54"/>
      <c r="AL426" s="54"/>
      <c r="AM426" s="54"/>
      <c r="AN426" s="54"/>
      <c r="AO426" s="54"/>
    </row>
    <row r="427" spans="6:41" x14ac:dyDescent="0.25">
      <c r="F427" s="33" t="str">
        <f>IFERROR(VLOOKUP(D427,'Tabelas auxiliares'!$A$3:$B$61,2,FALSE),"")</f>
        <v/>
      </c>
      <c r="G427" s="33" t="str">
        <f>IFERROR(VLOOKUP($B427,'Tabelas auxiliares'!$A$65:$C$102,2,FALSE),"")</f>
        <v/>
      </c>
      <c r="H427" s="33" t="str">
        <f>IFERROR(VLOOKUP($B427,'Tabelas auxiliares'!$A$65:$C$102,3,FALSE),"")</f>
        <v/>
      </c>
      <c r="X427" s="33" t="str">
        <f t="shared" si="10"/>
        <v/>
      </c>
      <c r="Y427" s="33" t="str">
        <f>IF(T427="","",IF(AND(T427&lt;&gt;'Tabelas auxiliares'!$B$239,T427&lt;&gt;'Tabelas auxiliares'!$B$240,T427&lt;&gt;'Tabelas auxiliares'!$C$239,T427&lt;&gt;'Tabelas auxiliares'!$C$240,T427&lt;&gt;'Tabelas auxiliares'!$D$239),"FOLHA DE PESSOAL",IF(X427='Tabelas auxiliares'!$A$240,"CUSTEIO",IF(X427='Tabelas auxiliares'!$A$239,"INVESTIMENTO","ERRO - VERIFICAR"))))</f>
        <v/>
      </c>
      <c r="Z427" s="46" t="str">
        <f t="shared" si="11"/>
        <v/>
      </c>
      <c r="AC427" s="26"/>
      <c r="AD427" s="54"/>
      <c r="AE427" s="54"/>
      <c r="AF427" s="54"/>
      <c r="AG427" s="54"/>
      <c r="AH427" s="54"/>
      <c r="AI427" s="54"/>
      <c r="AJ427" s="54"/>
      <c r="AK427" s="54"/>
      <c r="AL427" s="54"/>
      <c r="AM427" s="54"/>
      <c r="AN427" s="54"/>
      <c r="AO427" s="54"/>
    </row>
    <row r="428" spans="6:41" x14ac:dyDescent="0.25">
      <c r="F428" s="33" t="str">
        <f>IFERROR(VLOOKUP(D428,'Tabelas auxiliares'!$A$3:$B$61,2,FALSE),"")</f>
        <v/>
      </c>
      <c r="G428" s="33" t="str">
        <f>IFERROR(VLOOKUP($B428,'Tabelas auxiliares'!$A$65:$C$102,2,FALSE),"")</f>
        <v/>
      </c>
      <c r="H428" s="33" t="str">
        <f>IFERROR(VLOOKUP($B428,'Tabelas auxiliares'!$A$65:$C$102,3,FALSE),"")</f>
        <v/>
      </c>
      <c r="X428" s="33" t="str">
        <f t="shared" ref="X428:X491" si="12">LEFT(V428,1)</f>
        <v/>
      </c>
      <c r="Y428" s="33" t="str">
        <f>IF(T428="","",IF(AND(T428&lt;&gt;'Tabelas auxiliares'!$B$239,T428&lt;&gt;'Tabelas auxiliares'!$B$240,T428&lt;&gt;'Tabelas auxiliares'!$C$239,T428&lt;&gt;'Tabelas auxiliares'!$C$240,T428&lt;&gt;'Tabelas auxiliares'!$D$239),"FOLHA DE PESSOAL",IF(X428='Tabelas auxiliares'!$A$240,"CUSTEIO",IF(X428='Tabelas auxiliares'!$A$239,"INVESTIMENTO","ERRO - VERIFICAR"))))</f>
        <v/>
      </c>
      <c r="Z428" s="46" t="str">
        <f t="shared" si="11"/>
        <v/>
      </c>
      <c r="AC428" s="26"/>
      <c r="AD428" s="54"/>
      <c r="AE428" s="54"/>
      <c r="AF428" s="54"/>
      <c r="AG428" s="54"/>
      <c r="AH428" s="54"/>
      <c r="AI428" s="54"/>
      <c r="AJ428" s="54"/>
      <c r="AK428" s="54"/>
      <c r="AL428" s="54"/>
      <c r="AM428" s="54"/>
      <c r="AN428" s="54"/>
      <c r="AO428" s="54"/>
    </row>
    <row r="429" spans="6:41" x14ac:dyDescent="0.25">
      <c r="F429" s="33" t="str">
        <f>IFERROR(VLOOKUP(D429,'Tabelas auxiliares'!$A$3:$B$61,2,FALSE),"")</f>
        <v/>
      </c>
      <c r="G429" s="33" t="str">
        <f>IFERROR(VLOOKUP($B429,'Tabelas auxiliares'!$A$65:$C$102,2,FALSE),"")</f>
        <v/>
      </c>
      <c r="H429" s="33" t="str">
        <f>IFERROR(VLOOKUP($B429,'Tabelas auxiliares'!$A$65:$C$102,3,FALSE),"")</f>
        <v/>
      </c>
      <c r="X429" s="33" t="str">
        <f t="shared" si="12"/>
        <v/>
      </c>
      <c r="Y429" s="33" t="str">
        <f>IF(T429="","",IF(AND(T429&lt;&gt;'Tabelas auxiliares'!$B$239,T429&lt;&gt;'Tabelas auxiliares'!$B$240,T429&lt;&gt;'Tabelas auxiliares'!$C$239,T429&lt;&gt;'Tabelas auxiliares'!$C$240,T429&lt;&gt;'Tabelas auxiliares'!$D$239),"FOLHA DE PESSOAL",IF(X429='Tabelas auxiliares'!$A$240,"CUSTEIO",IF(X429='Tabelas auxiliares'!$A$239,"INVESTIMENTO","ERRO - VERIFICAR"))))</f>
        <v/>
      </c>
      <c r="Z429" s="46" t="str">
        <f t="shared" ref="Z429:Z492" si="13">IF(AA429+AB429+AC429&lt;&gt;0,AA429+AB429+AC429,"")</f>
        <v/>
      </c>
      <c r="AC429" s="26"/>
      <c r="AD429" s="54"/>
      <c r="AE429" s="54"/>
      <c r="AF429" s="54"/>
      <c r="AG429" s="54"/>
      <c r="AH429" s="54"/>
      <c r="AI429" s="54"/>
      <c r="AJ429" s="54"/>
      <c r="AK429" s="54"/>
      <c r="AL429" s="54"/>
      <c r="AM429" s="54"/>
      <c r="AN429" s="54"/>
      <c r="AO429" s="54"/>
    </row>
    <row r="430" spans="6:41" x14ac:dyDescent="0.25">
      <c r="F430" s="33" t="str">
        <f>IFERROR(VLOOKUP(D430,'Tabelas auxiliares'!$A$3:$B$61,2,FALSE),"")</f>
        <v/>
      </c>
      <c r="G430" s="33" t="str">
        <f>IFERROR(VLOOKUP($B430,'Tabelas auxiliares'!$A$65:$C$102,2,FALSE),"")</f>
        <v/>
      </c>
      <c r="H430" s="33" t="str">
        <f>IFERROR(VLOOKUP($B430,'Tabelas auxiliares'!$A$65:$C$102,3,FALSE),"")</f>
        <v/>
      </c>
      <c r="X430" s="33" t="str">
        <f t="shared" si="12"/>
        <v/>
      </c>
      <c r="Y430" s="33" t="str">
        <f>IF(T430="","",IF(AND(T430&lt;&gt;'Tabelas auxiliares'!$B$239,T430&lt;&gt;'Tabelas auxiliares'!$B$240,T430&lt;&gt;'Tabelas auxiliares'!$C$239,T430&lt;&gt;'Tabelas auxiliares'!$C$240,T430&lt;&gt;'Tabelas auxiliares'!$D$239),"FOLHA DE PESSOAL",IF(X430='Tabelas auxiliares'!$A$240,"CUSTEIO",IF(X430='Tabelas auxiliares'!$A$239,"INVESTIMENTO","ERRO - VERIFICAR"))))</f>
        <v/>
      </c>
      <c r="Z430" s="46" t="str">
        <f t="shared" si="13"/>
        <v/>
      </c>
      <c r="AA430" s="26"/>
      <c r="AC430" s="26"/>
      <c r="AD430" s="54"/>
      <c r="AE430" s="54"/>
      <c r="AF430" s="54"/>
      <c r="AG430" s="54"/>
      <c r="AH430" s="54"/>
      <c r="AI430" s="54"/>
      <c r="AJ430" s="54"/>
      <c r="AK430" s="54"/>
      <c r="AL430" s="54"/>
      <c r="AM430" s="54"/>
      <c r="AN430" s="54"/>
      <c r="AO430" s="54"/>
    </row>
    <row r="431" spans="6:41" x14ac:dyDescent="0.25">
      <c r="F431" s="33" t="str">
        <f>IFERROR(VLOOKUP(D431,'Tabelas auxiliares'!$A$3:$B$61,2,FALSE),"")</f>
        <v/>
      </c>
      <c r="G431" s="33" t="str">
        <f>IFERROR(VLOOKUP($B431,'Tabelas auxiliares'!$A$65:$C$102,2,FALSE),"")</f>
        <v/>
      </c>
      <c r="H431" s="33" t="str">
        <f>IFERROR(VLOOKUP($B431,'Tabelas auxiliares'!$A$65:$C$102,3,FALSE),"")</f>
        <v/>
      </c>
      <c r="X431" s="33" t="str">
        <f t="shared" si="12"/>
        <v/>
      </c>
      <c r="Y431" s="33" t="str">
        <f>IF(T431="","",IF(AND(T431&lt;&gt;'Tabelas auxiliares'!$B$239,T431&lt;&gt;'Tabelas auxiliares'!$B$240,T431&lt;&gt;'Tabelas auxiliares'!$C$239,T431&lt;&gt;'Tabelas auxiliares'!$C$240,T431&lt;&gt;'Tabelas auxiliares'!$D$239),"FOLHA DE PESSOAL",IF(X431='Tabelas auxiliares'!$A$240,"CUSTEIO",IF(X431='Tabelas auxiliares'!$A$239,"INVESTIMENTO","ERRO - VERIFICAR"))))</f>
        <v/>
      </c>
      <c r="Z431" s="46" t="str">
        <f t="shared" si="13"/>
        <v/>
      </c>
      <c r="AA431" s="26"/>
      <c r="AC431" s="26"/>
      <c r="AD431" s="54"/>
      <c r="AE431" s="54"/>
      <c r="AF431" s="54"/>
      <c r="AG431" s="54"/>
      <c r="AH431" s="54"/>
      <c r="AI431" s="54"/>
      <c r="AJ431" s="54"/>
      <c r="AK431" s="54"/>
      <c r="AL431" s="54"/>
      <c r="AM431" s="54"/>
      <c r="AN431" s="54"/>
      <c r="AO431" s="54"/>
    </row>
    <row r="432" spans="6:41" x14ac:dyDescent="0.25">
      <c r="F432" s="33" t="str">
        <f>IFERROR(VLOOKUP(D432,'Tabelas auxiliares'!$A$3:$B$61,2,FALSE),"")</f>
        <v/>
      </c>
      <c r="G432" s="33" t="str">
        <f>IFERROR(VLOOKUP($B432,'Tabelas auxiliares'!$A$65:$C$102,2,FALSE),"")</f>
        <v/>
      </c>
      <c r="H432" s="33" t="str">
        <f>IFERROR(VLOOKUP($B432,'Tabelas auxiliares'!$A$65:$C$102,3,FALSE),"")</f>
        <v/>
      </c>
      <c r="X432" s="33" t="str">
        <f t="shared" si="12"/>
        <v/>
      </c>
      <c r="Y432" s="33" t="str">
        <f>IF(T432="","",IF(AND(T432&lt;&gt;'Tabelas auxiliares'!$B$239,T432&lt;&gt;'Tabelas auxiliares'!$B$240,T432&lt;&gt;'Tabelas auxiliares'!$C$239,T432&lt;&gt;'Tabelas auxiliares'!$C$240,T432&lt;&gt;'Tabelas auxiliares'!$D$239),"FOLHA DE PESSOAL",IF(X432='Tabelas auxiliares'!$A$240,"CUSTEIO",IF(X432='Tabelas auxiliares'!$A$239,"INVESTIMENTO","ERRO - VERIFICAR"))))</f>
        <v/>
      </c>
      <c r="Z432" s="46" t="str">
        <f t="shared" si="13"/>
        <v/>
      </c>
      <c r="AC432" s="26"/>
      <c r="AD432" s="54"/>
      <c r="AE432" s="54"/>
      <c r="AF432" s="54"/>
      <c r="AG432" s="54"/>
      <c r="AH432" s="54"/>
      <c r="AI432" s="54"/>
      <c r="AJ432" s="54"/>
      <c r="AK432" s="54"/>
      <c r="AL432" s="54"/>
      <c r="AM432" s="54"/>
      <c r="AN432" s="54"/>
      <c r="AO432" s="54"/>
    </row>
    <row r="433" spans="6:41" x14ac:dyDescent="0.25">
      <c r="F433" s="33" t="str">
        <f>IFERROR(VLOOKUP(D433,'Tabelas auxiliares'!$A$3:$B$61,2,FALSE),"")</f>
        <v/>
      </c>
      <c r="G433" s="33" t="str">
        <f>IFERROR(VLOOKUP($B433,'Tabelas auxiliares'!$A$65:$C$102,2,FALSE),"")</f>
        <v/>
      </c>
      <c r="H433" s="33" t="str">
        <f>IFERROR(VLOOKUP($B433,'Tabelas auxiliares'!$A$65:$C$102,3,FALSE),"")</f>
        <v/>
      </c>
      <c r="X433" s="33" t="str">
        <f t="shared" si="12"/>
        <v/>
      </c>
      <c r="Y433" s="33" t="str">
        <f>IF(T433="","",IF(AND(T433&lt;&gt;'Tabelas auxiliares'!$B$239,T433&lt;&gt;'Tabelas auxiliares'!$B$240,T433&lt;&gt;'Tabelas auxiliares'!$C$239,T433&lt;&gt;'Tabelas auxiliares'!$C$240,T433&lt;&gt;'Tabelas auxiliares'!$D$239),"FOLHA DE PESSOAL",IF(X433='Tabelas auxiliares'!$A$240,"CUSTEIO",IF(X433='Tabelas auxiliares'!$A$239,"INVESTIMENTO","ERRO - VERIFICAR"))))</f>
        <v/>
      </c>
      <c r="Z433" s="46" t="str">
        <f t="shared" si="13"/>
        <v/>
      </c>
      <c r="AA433" s="26"/>
      <c r="AC433" s="26"/>
      <c r="AD433" s="54"/>
      <c r="AE433" s="54"/>
      <c r="AF433" s="54"/>
      <c r="AG433" s="54"/>
      <c r="AH433" s="54"/>
      <c r="AI433" s="54"/>
      <c r="AJ433" s="54"/>
      <c r="AK433" s="54"/>
      <c r="AL433" s="54"/>
      <c r="AM433" s="54"/>
      <c r="AN433" s="54"/>
      <c r="AO433" s="54"/>
    </row>
    <row r="434" spans="6:41" x14ac:dyDescent="0.25">
      <c r="F434" s="33" t="str">
        <f>IFERROR(VLOOKUP(D434,'Tabelas auxiliares'!$A$3:$B$61,2,FALSE),"")</f>
        <v/>
      </c>
      <c r="G434" s="33" t="str">
        <f>IFERROR(VLOOKUP($B434,'Tabelas auxiliares'!$A$65:$C$102,2,FALSE),"")</f>
        <v/>
      </c>
      <c r="H434" s="33" t="str">
        <f>IFERROR(VLOOKUP($B434,'Tabelas auxiliares'!$A$65:$C$102,3,FALSE),"")</f>
        <v/>
      </c>
      <c r="X434" s="33" t="str">
        <f t="shared" si="12"/>
        <v/>
      </c>
      <c r="Y434" s="33" t="str">
        <f>IF(T434="","",IF(AND(T434&lt;&gt;'Tabelas auxiliares'!$B$239,T434&lt;&gt;'Tabelas auxiliares'!$B$240,T434&lt;&gt;'Tabelas auxiliares'!$C$239,T434&lt;&gt;'Tabelas auxiliares'!$C$240,T434&lt;&gt;'Tabelas auxiliares'!$D$239),"FOLHA DE PESSOAL",IF(X434='Tabelas auxiliares'!$A$240,"CUSTEIO",IF(X434='Tabelas auxiliares'!$A$239,"INVESTIMENTO","ERRO - VERIFICAR"))))</f>
        <v/>
      </c>
      <c r="Z434" s="46" t="str">
        <f t="shared" si="13"/>
        <v/>
      </c>
      <c r="AC434" s="26"/>
      <c r="AD434" s="54"/>
      <c r="AE434" s="54"/>
      <c r="AF434" s="54"/>
      <c r="AG434" s="54"/>
      <c r="AH434" s="54"/>
      <c r="AI434" s="54"/>
      <c r="AJ434" s="54"/>
      <c r="AK434" s="54"/>
      <c r="AL434" s="54"/>
      <c r="AM434" s="54"/>
      <c r="AN434" s="54"/>
      <c r="AO434" s="54"/>
    </row>
    <row r="435" spans="6:41" x14ac:dyDescent="0.25">
      <c r="F435" s="33" t="str">
        <f>IFERROR(VLOOKUP(D435,'Tabelas auxiliares'!$A$3:$B$61,2,FALSE),"")</f>
        <v/>
      </c>
      <c r="G435" s="33" t="str">
        <f>IFERROR(VLOOKUP($B435,'Tabelas auxiliares'!$A$65:$C$102,2,FALSE),"")</f>
        <v/>
      </c>
      <c r="H435" s="33" t="str">
        <f>IFERROR(VLOOKUP($B435,'Tabelas auxiliares'!$A$65:$C$102,3,FALSE),"")</f>
        <v/>
      </c>
      <c r="X435" s="33" t="str">
        <f t="shared" si="12"/>
        <v/>
      </c>
      <c r="Y435" s="33" t="str">
        <f>IF(T435="","",IF(AND(T435&lt;&gt;'Tabelas auxiliares'!$B$239,T435&lt;&gt;'Tabelas auxiliares'!$B$240,T435&lt;&gt;'Tabelas auxiliares'!$C$239,T435&lt;&gt;'Tabelas auxiliares'!$C$240,T435&lt;&gt;'Tabelas auxiliares'!$D$239),"FOLHA DE PESSOAL",IF(X435='Tabelas auxiliares'!$A$240,"CUSTEIO",IF(X435='Tabelas auxiliares'!$A$239,"INVESTIMENTO","ERRO - VERIFICAR"))))</f>
        <v/>
      </c>
      <c r="Z435" s="46" t="str">
        <f t="shared" si="13"/>
        <v/>
      </c>
      <c r="AC435" s="26"/>
      <c r="AD435" s="54"/>
      <c r="AE435" s="54"/>
      <c r="AF435" s="54"/>
      <c r="AG435" s="54"/>
      <c r="AH435" s="54"/>
      <c r="AI435" s="54"/>
      <c r="AJ435" s="54"/>
      <c r="AK435" s="54"/>
      <c r="AL435" s="54"/>
      <c r="AM435" s="54"/>
      <c r="AN435" s="54"/>
      <c r="AO435" s="54"/>
    </row>
    <row r="436" spans="6:41" x14ac:dyDescent="0.25">
      <c r="F436" s="33" t="str">
        <f>IFERROR(VLOOKUP(D436,'Tabelas auxiliares'!$A$3:$B$61,2,FALSE),"")</f>
        <v/>
      </c>
      <c r="G436" s="33" t="str">
        <f>IFERROR(VLOOKUP($B436,'Tabelas auxiliares'!$A$65:$C$102,2,FALSE),"")</f>
        <v/>
      </c>
      <c r="H436" s="33" t="str">
        <f>IFERROR(VLOOKUP($B436,'Tabelas auxiliares'!$A$65:$C$102,3,FALSE),"")</f>
        <v/>
      </c>
      <c r="X436" s="33" t="str">
        <f t="shared" si="12"/>
        <v/>
      </c>
      <c r="Y436" s="33" t="str">
        <f>IF(T436="","",IF(AND(T436&lt;&gt;'Tabelas auxiliares'!$B$239,T436&lt;&gt;'Tabelas auxiliares'!$B$240,T436&lt;&gt;'Tabelas auxiliares'!$C$239,T436&lt;&gt;'Tabelas auxiliares'!$C$240,T436&lt;&gt;'Tabelas auxiliares'!$D$239),"FOLHA DE PESSOAL",IF(X436='Tabelas auxiliares'!$A$240,"CUSTEIO",IF(X436='Tabelas auxiliares'!$A$239,"INVESTIMENTO","ERRO - VERIFICAR"))))</f>
        <v/>
      </c>
      <c r="Z436" s="46" t="str">
        <f t="shared" si="13"/>
        <v/>
      </c>
      <c r="AC436" s="26"/>
      <c r="AD436" s="54"/>
      <c r="AE436" s="54"/>
      <c r="AF436" s="54"/>
      <c r="AG436" s="54"/>
      <c r="AH436" s="54"/>
      <c r="AI436" s="54"/>
      <c r="AJ436" s="54"/>
      <c r="AK436" s="54"/>
      <c r="AL436" s="54"/>
      <c r="AM436" s="54"/>
      <c r="AN436" s="54"/>
      <c r="AO436" s="54"/>
    </row>
    <row r="437" spans="6:41" x14ac:dyDescent="0.25">
      <c r="F437" s="33" t="str">
        <f>IFERROR(VLOOKUP(D437,'Tabelas auxiliares'!$A$3:$B$61,2,FALSE),"")</f>
        <v/>
      </c>
      <c r="G437" s="33" t="str">
        <f>IFERROR(VLOOKUP($B437,'Tabelas auxiliares'!$A$65:$C$102,2,FALSE),"")</f>
        <v/>
      </c>
      <c r="H437" s="33" t="str">
        <f>IFERROR(VLOOKUP($B437,'Tabelas auxiliares'!$A$65:$C$102,3,FALSE),"")</f>
        <v/>
      </c>
      <c r="X437" s="33" t="str">
        <f t="shared" si="12"/>
        <v/>
      </c>
      <c r="Y437" s="33" t="str">
        <f>IF(T437="","",IF(AND(T437&lt;&gt;'Tabelas auxiliares'!$B$239,T437&lt;&gt;'Tabelas auxiliares'!$B$240,T437&lt;&gt;'Tabelas auxiliares'!$C$239,T437&lt;&gt;'Tabelas auxiliares'!$C$240,T437&lt;&gt;'Tabelas auxiliares'!$D$239),"FOLHA DE PESSOAL",IF(X437='Tabelas auxiliares'!$A$240,"CUSTEIO",IF(X437='Tabelas auxiliares'!$A$239,"INVESTIMENTO","ERRO - VERIFICAR"))))</f>
        <v/>
      </c>
      <c r="Z437" s="46" t="str">
        <f t="shared" si="13"/>
        <v/>
      </c>
      <c r="AC437" s="26"/>
      <c r="AD437" s="54"/>
      <c r="AE437" s="54"/>
      <c r="AF437" s="54"/>
      <c r="AG437" s="54"/>
      <c r="AH437" s="54"/>
      <c r="AI437" s="54"/>
      <c r="AJ437" s="54"/>
      <c r="AK437" s="54"/>
      <c r="AL437" s="54"/>
      <c r="AM437" s="54"/>
      <c r="AN437" s="54"/>
      <c r="AO437" s="54"/>
    </row>
    <row r="438" spans="6:41" x14ac:dyDescent="0.25">
      <c r="F438" s="33" t="str">
        <f>IFERROR(VLOOKUP(D438,'Tabelas auxiliares'!$A$3:$B$61,2,FALSE),"")</f>
        <v/>
      </c>
      <c r="G438" s="33" t="str">
        <f>IFERROR(VLOOKUP($B438,'Tabelas auxiliares'!$A$65:$C$102,2,FALSE),"")</f>
        <v/>
      </c>
      <c r="H438" s="33" t="str">
        <f>IFERROR(VLOOKUP($B438,'Tabelas auxiliares'!$A$65:$C$102,3,FALSE),"")</f>
        <v/>
      </c>
      <c r="X438" s="33" t="str">
        <f t="shared" si="12"/>
        <v/>
      </c>
      <c r="Y438" s="33" t="str">
        <f>IF(T438="","",IF(AND(T438&lt;&gt;'Tabelas auxiliares'!$B$239,T438&lt;&gt;'Tabelas auxiliares'!$B$240,T438&lt;&gt;'Tabelas auxiliares'!$C$239,T438&lt;&gt;'Tabelas auxiliares'!$C$240,T438&lt;&gt;'Tabelas auxiliares'!$D$239),"FOLHA DE PESSOAL",IF(X438='Tabelas auxiliares'!$A$240,"CUSTEIO",IF(X438='Tabelas auxiliares'!$A$239,"INVESTIMENTO","ERRO - VERIFICAR"))))</f>
        <v/>
      </c>
      <c r="Z438" s="46" t="str">
        <f t="shared" si="13"/>
        <v/>
      </c>
      <c r="AA438" s="26"/>
      <c r="AC438" s="26"/>
      <c r="AD438" s="54"/>
      <c r="AE438" s="54"/>
      <c r="AF438" s="54"/>
      <c r="AG438" s="54"/>
      <c r="AH438" s="54"/>
      <c r="AI438" s="54"/>
      <c r="AJ438" s="54"/>
      <c r="AK438" s="54"/>
      <c r="AL438" s="54"/>
      <c r="AM438" s="54"/>
      <c r="AN438" s="54"/>
      <c r="AO438" s="54"/>
    </row>
    <row r="439" spans="6:41" x14ac:dyDescent="0.25">
      <c r="F439" s="33" t="str">
        <f>IFERROR(VLOOKUP(D439,'Tabelas auxiliares'!$A$3:$B$61,2,FALSE),"")</f>
        <v/>
      </c>
      <c r="G439" s="33" t="str">
        <f>IFERROR(VLOOKUP($B439,'Tabelas auxiliares'!$A$65:$C$102,2,FALSE),"")</f>
        <v/>
      </c>
      <c r="H439" s="33" t="str">
        <f>IFERROR(VLOOKUP($B439,'Tabelas auxiliares'!$A$65:$C$102,3,FALSE),"")</f>
        <v/>
      </c>
      <c r="X439" s="33" t="str">
        <f t="shared" si="12"/>
        <v/>
      </c>
      <c r="Y439" s="33" t="str">
        <f>IF(T439="","",IF(AND(T439&lt;&gt;'Tabelas auxiliares'!$B$239,T439&lt;&gt;'Tabelas auxiliares'!$B$240,T439&lt;&gt;'Tabelas auxiliares'!$C$239,T439&lt;&gt;'Tabelas auxiliares'!$C$240,T439&lt;&gt;'Tabelas auxiliares'!$D$239),"FOLHA DE PESSOAL",IF(X439='Tabelas auxiliares'!$A$240,"CUSTEIO",IF(X439='Tabelas auxiliares'!$A$239,"INVESTIMENTO","ERRO - VERIFICAR"))))</f>
        <v/>
      </c>
      <c r="Z439" s="46" t="str">
        <f t="shared" si="13"/>
        <v/>
      </c>
      <c r="AA439" s="26"/>
      <c r="AC439" s="26"/>
      <c r="AD439" s="54"/>
      <c r="AE439" s="54"/>
      <c r="AF439" s="54"/>
      <c r="AG439" s="54"/>
      <c r="AH439" s="54"/>
      <c r="AI439" s="54"/>
      <c r="AJ439" s="54"/>
      <c r="AK439" s="54"/>
      <c r="AL439" s="54"/>
      <c r="AM439" s="54"/>
      <c r="AN439" s="54"/>
      <c r="AO439" s="54"/>
    </row>
    <row r="440" spans="6:41" x14ac:dyDescent="0.25">
      <c r="F440" s="33" t="str">
        <f>IFERROR(VLOOKUP(D440,'Tabelas auxiliares'!$A$3:$B$61,2,FALSE),"")</f>
        <v/>
      </c>
      <c r="G440" s="33" t="str">
        <f>IFERROR(VLOOKUP($B440,'Tabelas auxiliares'!$A$65:$C$102,2,FALSE),"")</f>
        <v/>
      </c>
      <c r="H440" s="33" t="str">
        <f>IFERROR(VLOOKUP($B440,'Tabelas auxiliares'!$A$65:$C$102,3,FALSE),"")</f>
        <v/>
      </c>
      <c r="X440" s="33" t="str">
        <f t="shared" si="12"/>
        <v/>
      </c>
      <c r="Y440" s="33" t="str">
        <f>IF(T440="","",IF(AND(T440&lt;&gt;'Tabelas auxiliares'!$B$239,T440&lt;&gt;'Tabelas auxiliares'!$B$240,T440&lt;&gt;'Tabelas auxiliares'!$C$239,T440&lt;&gt;'Tabelas auxiliares'!$C$240,T440&lt;&gt;'Tabelas auxiliares'!$D$239),"FOLHA DE PESSOAL",IF(X440='Tabelas auxiliares'!$A$240,"CUSTEIO",IF(X440='Tabelas auxiliares'!$A$239,"INVESTIMENTO","ERRO - VERIFICAR"))))</f>
        <v/>
      </c>
      <c r="Z440" s="46" t="str">
        <f t="shared" si="13"/>
        <v/>
      </c>
      <c r="AA440" s="26"/>
      <c r="AC440" s="26"/>
      <c r="AD440" s="54"/>
      <c r="AE440" s="54"/>
      <c r="AF440" s="54"/>
      <c r="AG440" s="54"/>
      <c r="AH440" s="54"/>
      <c r="AI440" s="54"/>
      <c r="AJ440" s="54"/>
      <c r="AK440" s="54"/>
      <c r="AL440" s="54"/>
      <c r="AM440" s="54"/>
      <c r="AN440" s="54"/>
      <c r="AO440" s="54"/>
    </row>
    <row r="441" spans="6:41" x14ac:dyDescent="0.25">
      <c r="F441" s="33" t="str">
        <f>IFERROR(VLOOKUP(D441,'Tabelas auxiliares'!$A$3:$B$61,2,FALSE),"")</f>
        <v/>
      </c>
      <c r="G441" s="33" t="str">
        <f>IFERROR(VLOOKUP($B441,'Tabelas auxiliares'!$A$65:$C$102,2,FALSE),"")</f>
        <v/>
      </c>
      <c r="H441" s="33" t="str">
        <f>IFERROR(VLOOKUP($B441,'Tabelas auxiliares'!$A$65:$C$102,3,FALSE),"")</f>
        <v/>
      </c>
      <c r="X441" s="33" t="str">
        <f t="shared" si="12"/>
        <v/>
      </c>
      <c r="Y441" s="33" t="str">
        <f>IF(T441="","",IF(AND(T441&lt;&gt;'Tabelas auxiliares'!$B$239,T441&lt;&gt;'Tabelas auxiliares'!$B$240,T441&lt;&gt;'Tabelas auxiliares'!$C$239,T441&lt;&gt;'Tabelas auxiliares'!$C$240,T441&lt;&gt;'Tabelas auxiliares'!$D$239),"FOLHA DE PESSOAL",IF(X441='Tabelas auxiliares'!$A$240,"CUSTEIO",IF(X441='Tabelas auxiliares'!$A$239,"INVESTIMENTO","ERRO - VERIFICAR"))))</f>
        <v/>
      </c>
      <c r="Z441" s="46" t="str">
        <f t="shared" si="13"/>
        <v/>
      </c>
      <c r="AC441" s="26"/>
      <c r="AD441" s="54"/>
      <c r="AE441" s="54"/>
      <c r="AF441" s="54"/>
      <c r="AG441" s="54"/>
      <c r="AH441" s="54"/>
      <c r="AI441" s="54"/>
      <c r="AJ441" s="54"/>
      <c r="AK441" s="54"/>
      <c r="AL441" s="54"/>
      <c r="AM441" s="54"/>
      <c r="AN441" s="54"/>
      <c r="AO441" s="54"/>
    </row>
    <row r="442" spans="6:41" x14ac:dyDescent="0.25">
      <c r="F442" s="33" t="str">
        <f>IFERROR(VLOOKUP(D442,'Tabelas auxiliares'!$A$3:$B$61,2,FALSE),"")</f>
        <v/>
      </c>
      <c r="G442" s="33" t="str">
        <f>IFERROR(VLOOKUP($B442,'Tabelas auxiliares'!$A$65:$C$102,2,FALSE),"")</f>
        <v/>
      </c>
      <c r="H442" s="33" t="str">
        <f>IFERROR(VLOOKUP($B442,'Tabelas auxiliares'!$A$65:$C$102,3,FALSE),"")</f>
        <v/>
      </c>
      <c r="X442" s="33" t="str">
        <f t="shared" si="12"/>
        <v/>
      </c>
      <c r="Y442" s="33" t="str">
        <f>IF(T442="","",IF(AND(T442&lt;&gt;'Tabelas auxiliares'!$B$239,T442&lt;&gt;'Tabelas auxiliares'!$B$240,T442&lt;&gt;'Tabelas auxiliares'!$C$239,T442&lt;&gt;'Tabelas auxiliares'!$C$240,T442&lt;&gt;'Tabelas auxiliares'!$D$239),"FOLHA DE PESSOAL",IF(X442='Tabelas auxiliares'!$A$240,"CUSTEIO",IF(X442='Tabelas auxiliares'!$A$239,"INVESTIMENTO","ERRO - VERIFICAR"))))</f>
        <v/>
      </c>
      <c r="Z442" s="46" t="str">
        <f t="shared" si="13"/>
        <v/>
      </c>
      <c r="AC442" s="26"/>
      <c r="AD442" s="54"/>
      <c r="AE442" s="54"/>
      <c r="AF442" s="54"/>
      <c r="AG442" s="54"/>
      <c r="AH442" s="54"/>
      <c r="AI442" s="54"/>
      <c r="AJ442" s="54"/>
      <c r="AK442" s="54"/>
      <c r="AL442" s="54"/>
      <c r="AM442" s="54"/>
      <c r="AN442" s="54"/>
      <c r="AO442" s="54"/>
    </row>
    <row r="443" spans="6:41" x14ac:dyDescent="0.25">
      <c r="F443" s="33" t="str">
        <f>IFERROR(VLOOKUP(D443,'Tabelas auxiliares'!$A$3:$B$61,2,FALSE),"")</f>
        <v/>
      </c>
      <c r="G443" s="33" t="str">
        <f>IFERROR(VLOOKUP($B443,'Tabelas auxiliares'!$A$65:$C$102,2,FALSE),"")</f>
        <v/>
      </c>
      <c r="H443" s="33" t="str">
        <f>IFERROR(VLOOKUP($B443,'Tabelas auxiliares'!$A$65:$C$102,3,FALSE),"")</f>
        <v/>
      </c>
      <c r="X443" s="33" t="str">
        <f t="shared" si="12"/>
        <v/>
      </c>
      <c r="Y443" s="33" t="str">
        <f>IF(T443="","",IF(AND(T443&lt;&gt;'Tabelas auxiliares'!$B$239,T443&lt;&gt;'Tabelas auxiliares'!$B$240,T443&lt;&gt;'Tabelas auxiliares'!$C$239,T443&lt;&gt;'Tabelas auxiliares'!$C$240,T443&lt;&gt;'Tabelas auxiliares'!$D$239),"FOLHA DE PESSOAL",IF(X443='Tabelas auxiliares'!$A$240,"CUSTEIO",IF(X443='Tabelas auxiliares'!$A$239,"INVESTIMENTO","ERRO - VERIFICAR"))))</f>
        <v/>
      </c>
      <c r="Z443" s="46" t="str">
        <f t="shared" si="13"/>
        <v/>
      </c>
      <c r="AA443" s="26"/>
      <c r="AC443" s="26"/>
      <c r="AD443" s="54"/>
      <c r="AE443" s="54"/>
      <c r="AF443" s="54"/>
      <c r="AG443" s="54"/>
      <c r="AH443" s="54"/>
      <c r="AI443" s="54"/>
      <c r="AJ443" s="54"/>
      <c r="AK443" s="54"/>
      <c r="AL443" s="54"/>
      <c r="AM443" s="54"/>
      <c r="AN443" s="54"/>
      <c r="AO443" s="54"/>
    </row>
    <row r="444" spans="6:41" x14ac:dyDescent="0.25">
      <c r="F444" s="33" t="str">
        <f>IFERROR(VLOOKUP(D444,'Tabelas auxiliares'!$A$3:$B$61,2,FALSE),"")</f>
        <v/>
      </c>
      <c r="G444" s="33" t="str">
        <f>IFERROR(VLOOKUP($B444,'Tabelas auxiliares'!$A$65:$C$102,2,FALSE),"")</f>
        <v/>
      </c>
      <c r="H444" s="33" t="str">
        <f>IFERROR(VLOOKUP($B444,'Tabelas auxiliares'!$A$65:$C$102,3,FALSE),"")</f>
        <v/>
      </c>
      <c r="X444" s="33" t="str">
        <f t="shared" si="12"/>
        <v/>
      </c>
      <c r="Y444" s="33" t="str">
        <f>IF(T444="","",IF(AND(T444&lt;&gt;'Tabelas auxiliares'!$B$239,T444&lt;&gt;'Tabelas auxiliares'!$B$240,T444&lt;&gt;'Tabelas auxiliares'!$C$239,T444&lt;&gt;'Tabelas auxiliares'!$C$240,T444&lt;&gt;'Tabelas auxiliares'!$D$239),"FOLHA DE PESSOAL",IF(X444='Tabelas auxiliares'!$A$240,"CUSTEIO",IF(X444='Tabelas auxiliares'!$A$239,"INVESTIMENTO","ERRO - VERIFICAR"))))</f>
        <v/>
      </c>
      <c r="Z444" s="46" t="str">
        <f t="shared" si="13"/>
        <v/>
      </c>
      <c r="AC444" s="26"/>
      <c r="AD444" s="54"/>
      <c r="AE444" s="54"/>
      <c r="AF444" s="54"/>
      <c r="AG444" s="54"/>
      <c r="AH444" s="54"/>
      <c r="AI444" s="54"/>
      <c r="AJ444" s="54"/>
      <c r="AK444" s="54"/>
      <c r="AL444" s="54"/>
      <c r="AM444" s="54"/>
      <c r="AN444" s="54"/>
      <c r="AO444" s="54"/>
    </row>
    <row r="445" spans="6:41" x14ac:dyDescent="0.25">
      <c r="F445" s="33" t="str">
        <f>IFERROR(VLOOKUP(D445,'Tabelas auxiliares'!$A$3:$B$61,2,FALSE),"")</f>
        <v/>
      </c>
      <c r="G445" s="33" t="str">
        <f>IFERROR(VLOOKUP($B445,'Tabelas auxiliares'!$A$65:$C$102,2,FALSE),"")</f>
        <v/>
      </c>
      <c r="H445" s="33" t="str">
        <f>IFERROR(VLOOKUP($B445,'Tabelas auxiliares'!$A$65:$C$102,3,FALSE),"")</f>
        <v/>
      </c>
      <c r="X445" s="33" t="str">
        <f t="shared" si="12"/>
        <v/>
      </c>
      <c r="Y445" s="33" t="str">
        <f>IF(T445="","",IF(AND(T445&lt;&gt;'Tabelas auxiliares'!$B$239,T445&lt;&gt;'Tabelas auxiliares'!$B$240,T445&lt;&gt;'Tabelas auxiliares'!$C$239,T445&lt;&gt;'Tabelas auxiliares'!$C$240,T445&lt;&gt;'Tabelas auxiliares'!$D$239),"FOLHA DE PESSOAL",IF(X445='Tabelas auxiliares'!$A$240,"CUSTEIO",IF(X445='Tabelas auxiliares'!$A$239,"INVESTIMENTO","ERRO - VERIFICAR"))))</f>
        <v/>
      </c>
      <c r="Z445" s="46" t="str">
        <f t="shared" si="13"/>
        <v/>
      </c>
      <c r="AA445" s="26"/>
      <c r="AC445" s="26"/>
      <c r="AD445" s="54"/>
      <c r="AE445" s="54"/>
      <c r="AF445" s="54"/>
      <c r="AG445" s="54"/>
      <c r="AH445" s="54"/>
      <c r="AI445" s="54"/>
      <c r="AJ445" s="54"/>
      <c r="AK445" s="54"/>
      <c r="AL445" s="54"/>
      <c r="AM445" s="54"/>
      <c r="AN445" s="54"/>
      <c r="AO445" s="54"/>
    </row>
    <row r="446" spans="6:41" x14ac:dyDescent="0.25">
      <c r="F446" s="33" t="str">
        <f>IFERROR(VLOOKUP(D446,'Tabelas auxiliares'!$A$3:$B$61,2,FALSE),"")</f>
        <v/>
      </c>
      <c r="G446" s="33" t="str">
        <f>IFERROR(VLOOKUP($B446,'Tabelas auxiliares'!$A$65:$C$102,2,FALSE),"")</f>
        <v/>
      </c>
      <c r="H446" s="33" t="str">
        <f>IFERROR(VLOOKUP($B446,'Tabelas auxiliares'!$A$65:$C$102,3,FALSE),"")</f>
        <v/>
      </c>
      <c r="X446" s="33" t="str">
        <f t="shared" si="12"/>
        <v/>
      </c>
      <c r="Y446" s="33" t="str">
        <f>IF(T446="","",IF(AND(T446&lt;&gt;'Tabelas auxiliares'!$B$239,T446&lt;&gt;'Tabelas auxiliares'!$B$240,T446&lt;&gt;'Tabelas auxiliares'!$C$239,T446&lt;&gt;'Tabelas auxiliares'!$C$240,T446&lt;&gt;'Tabelas auxiliares'!$D$239),"FOLHA DE PESSOAL",IF(X446='Tabelas auxiliares'!$A$240,"CUSTEIO",IF(X446='Tabelas auxiliares'!$A$239,"INVESTIMENTO","ERRO - VERIFICAR"))))</f>
        <v/>
      </c>
      <c r="Z446" s="46" t="str">
        <f t="shared" si="13"/>
        <v/>
      </c>
      <c r="AA446" s="26"/>
      <c r="AC446" s="26"/>
      <c r="AD446" s="54"/>
      <c r="AE446" s="54"/>
      <c r="AF446" s="54"/>
      <c r="AG446" s="54"/>
      <c r="AH446" s="54"/>
      <c r="AI446" s="54"/>
      <c r="AJ446" s="54"/>
      <c r="AK446" s="54"/>
      <c r="AL446" s="54"/>
      <c r="AM446" s="54"/>
      <c r="AN446" s="54"/>
      <c r="AO446" s="54"/>
    </row>
    <row r="447" spans="6:41" x14ac:dyDescent="0.25">
      <c r="F447" s="33" t="str">
        <f>IFERROR(VLOOKUP(D447,'Tabelas auxiliares'!$A$3:$B$61,2,FALSE),"")</f>
        <v/>
      </c>
      <c r="G447" s="33" t="str">
        <f>IFERROR(VLOOKUP($B447,'Tabelas auxiliares'!$A$65:$C$102,2,FALSE),"")</f>
        <v/>
      </c>
      <c r="H447" s="33" t="str">
        <f>IFERROR(VLOOKUP($B447,'Tabelas auxiliares'!$A$65:$C$102,3,FALSE),"")</f>
        <v/>
      </c>
      <c r="X447" s="33" t="str">
        <f t="shared" si="12"/>
        <v/>
      </c>
      <c r="Y447" s="33" t="str">
        <f>IF(T447="","",IF(AND(T447&lt;&gt;'Tabelas auxiliares'!$B$239,T447&lt;&gt;'Tabelas auxiliares'!$B$240,T447&lt;&gt;'Tabelas auxiliares'!$C$239,T447&lt;&gt;'Tabelas auxiliares'!$C$240,T447&lt;&gt;'Tabelas auxiliares'!$D$239),"FOLHA DE PESSOAL",IF(X447='Tabelas auxiliares'!$A$240,"CUSTEIO",IF(X447='Tabelas auxiliares'!$A$239,"INVESTIMENTO","ERRO - VERIFICAR"))))</f>
        <v/>
      </c>
      <c r="Z447" s="46" t="str">
        <f t="shared" si="13"/>
        <v/>
      </c>
      <c r="AC447" s="26"/>
      <c r="AD447" s="54"/>
      <c r="AE447" s="54"/>
      <c r="AF447" s="54"/>
      <c r="AG447" s="54"/>
      <c r="AH447" s="54"/>
      <c r="AI447" s="54"/>
      <c r="AJ447" s="54"/>
      <c r="AK447" s="54"/>
      <c r="AL447" s="54"/>
      <c r="AM447" s="54"/>
      <c r="AN447" s="54"/>
      <c r="AO447" s="54"/>
    </row>
    <row r="448" spans="6:41" x14ac:dyDescent="0.25">
      <c r="F448" s="33" t="str">
        <f>IFERROR(VLOOKUP(D448,'Tabelas auxiliares'!$A$3:$B$61,2,FALSE),"")</f>
        <v/>
      </c>
      <c r="G448" s="33" t="str">
        <f>IFERROR(VLOOKUP($B448,'Tabelas auxiliares'!$A$65:$C$102,2,FALSE),"")</f>
        <v/>
      </c>
      <c r="H448" s="33" t="str">
        <f>IFERROR(VLOOKUP($B448,'Tabelas auxiliares'!$A$65:$C$102,3,FALSE),"")</f>
        <v/>
      </c>
      <c r="X448" s="33" t="str">
        <f t="shared" si="12"/>
        <v/>
      </c>
      <c r="Y448" s="33" t="str">
        <f>IF(T448="","",IF(AND(T448&lt;&gt;'Tabelas auxiliares'!$B$239,T448&lt;&gt;'Tabelas auxiliares'!$B$240,T448&lt;&gt;'Tabelas auxiliares'!$C$239,T448&lt;&gt;'Tabelas auxiliares'!$C$240,T448&lt;&gt;'Tabelas auxiliares'!$D$239),"FOLHA DE PESSOAL",IF(X448='Tabelas auxiliares'!$A$240,"CUSTEIO",IF(X448='Tabelas auxiliares'!$A$239,"INVESTIMENTO","ERRO - VERIFICAR"))))</f>
        <v/>
      </c>
      <c r="Z448" s="46" t="str">
        <f t="shared" si="13"/>
        <v/>
      </c>
      <c r="AA448" s="26"/>
      <c r="AC448" s="26"/>
      <c r="AD448" s="54"/>
      <c r="AE448" s="54"/>
      <c r="AF448" s="54"/>
      <c r="AG448" s="54"/>
      <c r="AH448" s="54"/>
      <c r="AI448" s="54"/>
      <c r="AJ448" s="54"/>
      <c r="AK448" s="54"/>
      <c r="AL448" s="54"/>
      <c r="AM448" s="54"/>
      <c r="AN448" s="54"/>
      <c r="AO448" s="54"/>
    </row>
    <row r="449" spans="6:41" x14ac:dyDescent="0.25">
      <c r="F449" s="33" t="str">
        <f>IFERROR(VLOOKUP(D449,'Tabelas auxiliares'!$A$3:$B$61,2,FALSE),"")</f>
        <v/>
      </c>
      <c r="G449" s="33" t="str">
        <f>IFERROR(VLOOKUP($B449,'Tabelas auxiliares'!$A$65:$C$102,2,FALSE),"")</f>
        <v/>
      </c>
      <c r="H449" s="33" t="str">
        <f>IFERROR(VLOOKUP($B449,'Tabelas auxiliares'!$A$65:$C$102,3,FALSE),"")</f>
        <v/>
      </c>
      <c r="X449" s="33" t="str">
        <f t="shared" si="12"/>
        <v/>
      </c>
      <c r="Y449" s="33" t="str">
        <f>IF(T449="","",IF(AND(T449&lt;&gt;'Tabelas auxiliares'!$B$239,T449&lt;&gt;'Tabelas auxiliares'!$B$240,T449&lt;&gt;'Tabelas auxiliares'!$C$239,T449&lt;&gt;'Tabelas auxiliares'!$C$240,T449&lt;&gt;'Tabelas auxiliares'!$D$239),"FOLHA DE PESSOAL",IF(X449='Tabelas auxiliares'!$A$240,"CUSTEIO",IF(X449='Tabelas auxiliares'!$A$239,"INVESTIMENTO","ERRO - VERIFICAR"))))</f>
        <v/>
      </c>
      <c r="Z449" s="46" t="str">
        <f t="shared" si="13"/>
        <v/>
      </c>
      <c r="AC449" s="26"/>
      <c r="AD449" s="54"/>
      <c r="AE449" s="54"/>
      <c r="AF449" s="54"/>
      <c r="AG449" s="54"/>
      <c r="AH449" s="54"/>
      <c r="AI449" s="54"/>
      <c r="AJ449" s="54"/>
      <c r="AK449" s="54"/>
      <c r="AL449" s="54"/>
      <c r="AM449" s="54"/>
      <c r="AN449" s="54"/>
      <c r="AO449" s="54"/>
    </row>
    <row r="450" spans="6:41" x14ac:dyDescent="0.25">
      <c r="F450" s="33" t="str">
        <f>IFERROR(VLOOKUP(D450,'Tabelas auxiliares'!$A$3:$B$61,2,FALSE),"")</f>
        <v/>
      </c>
      <c r="G450" s="33" t="str">
        <f>IFERROR(VLOOKUP($B450,'Tabelas auxiliares'!$A$65:$C$102,2,FALSE),"")</f>
        <v/>
      </c>
      <c r="H450" s="33" t="str">
        <f>IFERROR(VLOOKUP($B450,'Tabelas auxiliares'!$A$65:$C$102,3,FALSE),"")</f>
        <v/>
      </c>
      <c r="X450" s="33" t="str">
        <f t="shared" si="12"/>
        <v/>
      </c>
      <c r="Y450" s="33" t="str">
        <f>IF(T450="","",IF(AND(T450&lt;&gt;'Tabelas auxiliares'!$B$239,T450&lt;&gt;'Tabelas auxiliares'!$B$240,T450&lt;&gt;'Tabelas auxiliares'!$C$239,T450&lt;&gt;'Tabelas auxiliares'!$C$240,T450&lt;&gt;'Tabelas auxiliares'!$D$239),"FOLHA DE PESSOAL",IF(X450='Tabelas auxiliares'!$A$240,"CUSTEIO",IF(X450='Tabelas auxiliares'!$A$239,"INVESTIMENTO","ERRO - VERIFICAR"))))</f>
        <v/>
      </c>
      <c r="Z450" s="46" t="str">
        <f t="shared" si="13"/>
        <v/>
      </c>
      <c r="AC450" s="26"/>
      <c r="AD450" s="54"/>
      <c r="AE450" s="54"/>
      <c r="AF450" s="54"/>
      <c r="AG450" s="54"/>
      <c r="AH450" s="54"/>
      <c r="AI450" s="54"/>
      <c r="AJ450" s="54"/>
      <c r="AK450" s="54"/>
      <c r="AL450" s="54"/>
      <c r="AM450" s="54"/>
      <c r="AN450" s="54"/>
      <c r="AO450" s="54"/>
    </row>
    <row r="451" spans="6:41" x14ac:dyDescent="0.25">
      <c r="F451" s="33" t="str">
        <f>IFERROR(VLOOKUP(D451,'Tabelas auxiliares'!$A$3:$B$61,2,FALSE),"")</f>
        <v/>
      </c>
      <c r="G451" s="33" t="str">
        <f>IFERROR(VLOOKUP($B451,'Tabelas auxiliares'!$A$65:$C$102,2,FALSE),"")</f>
        <v/>
      </c>
      <c r="H451" s="33" t="str">
        <f>IFERROR(VLOOKUP($B451,'Tabelas auxiliares'!$A$65:$C$102,3,FALSE),"")</f>
        <v/>
      </c>
      <c r="X451" s="33" t="str">
        <f t="shared" si="12"/>
        <v/>
      </c>
      <c r="Y451" s="33" t="str">
        <f>IF(T451="","",IF(AND(T451&lt;&gt;'Tabelas auxiliares'!$B$239,T451&lt;&gt;'Tabelas auxiliares'!$B$240,T451&lt;&gt;'Tabelas auxiliares'!$C$239,T451&lt;&gt;'Tabelas auxiliares'!$C$240,T451&lt;&gt;'Tabelas auxiliares'!$D$239),"FOLHA DE PESSOAL",IF(X451='Tabelas auxiliares'!$A$240,"CUSTEIO",IF(X451='Tabelas auxiliares'!$A$239,"INVESTIMENTO","ERRO - VERIFICAR"))))</f>
        <v/>
      </c>
      <c r="Z451" s="46" t="str">
        <f t="shared" si="13"/>
        <v/>
      </c>
      <c r="AC451" s="26"/>
      <c r="AD451" s="54"/>
      <c r="AE451" s="54"/>
      <c r="AF451" s="54"/>
      <c r="AG451" s="54"/>
      <c r="AH451" s="54"/>
      <c r="AI451" s="54"/>
      <c r="AJ451" s="54"/>
      <c r="AK451" s="54"/>
      <c r="AL451" s="54"/>
      <c r="AM451" s="54"/>
      <c r="AN451" s="54"/>
      <c r="AO451" s="54"/>
    </row>
    <row r="452" spans="6:41" x14ac:dyDescent="0.25">
      <c r="F452" s="33" t="str">
        <f>IFERROR(VLOOKUP(D452,'Tabelas auxiliares'!$A$3:$B$61,2,FALSE),"")</f>
        <v/>
      </c>
      <c r="G452" s="33" t="str">
        <f>IFERROR(VLOOKUP($B452,'Tabelas auxiliares'!$A$65:$C$102,2,FALSE),"")</f>
        <v/>
      </c>
      <c r="H452" s="33" t="str">
        <f>IFERROR(VLOOKUP($B452,'Tabelas auxiliares'!$A$65:$C$102,3,FALSE),"")</f>
        <v/>
      </c>
      <c r="X452" s="33" t="str">
        <f t="shared" si="12"/>
        <v/>
      </c>
      <c r="Y452" s="33" t="str">
        <f>IF(T452="","",IF(AND(T452&lt;&gt;'Tabelas auxiliares'!$B$239,T452&lt;&gt;'Tabelas auxiliares'!$B$240,T452&lt;&gt;'Tabelas auxiliares'!$C$239,T452&lt;&gt;'Tabelas auxiliares'!$C$240,T452&lt;&gt;'Tabelas auxiliares'!$D$239),"FOLHA DE PESSOAL",IF(X452='Tabelas auxiliares'!$A$240,"CUSTEIO",IF(X452='Tabelas auxiliares'!$A$239,"INVESTIMENTO","ERRO - VERIFICAR"))))</f>
        <v/>
      </c>
      <c r="Z452" s="46" t="str">
        <f t="shared" si="13"/>
        <v/>
      </c>
      <c r="AC452" s="26"/>
      <c r="AD452" s="54"/>
      <c r="AE452" s="54"/>
      <c r="AF452" s="54"/>
      <c r="AG452" s="54"/>
      <c r="AH452" s="54"/>
      <c r="AI452" s="54"/>
      <c r="AJ452" s="54"/>
      <c r="AK452" s="54"/>
      <c r="AL452" s="54"/>
      <c r="AM452" s="54"/>
      <c r="AN452" s="54"/>
      <c r="AO452" s="54"/>
    </row>
    <row r="453" spans="6:41" x14ac:dyDescent="0.25">
      <c r="F453" s="33" t="str">
        <f>IFERROR(VLOOKUP(D453,'Tabelas auxiliares'!$A$3:$B$61,2,FALSE),"")</f>
        <v/>
      </c>
      <c r="G453" s="33" t="str">
        <f>IFERROR(VLOOKUP($B453,'Tabelas auxiliares'!$A$65:$C$102,2,FALSE),"")</f>
        <v/>
      </c>
      <c r="H453" s="33" t="str">
        <f>IFERROR(VLOOKUP($B453,'Tabelas auxiliares'!$A$65:$C$102,3,FALSE),"")</f>
        <v/>
      </c>
      <c r="X453" s="33" t="str">
        <f t="shared" si="12"/>
        <v/>
      </c>
      <c r="Y453" s="33" t="str">
        <f>IF(T453="","",IF(AND(T453&lt;&gt;'Tabelas auxiliares'!$B$239,T453&lt;&gt;'Tabelas auxiliares'!$B$240,T453&lt;&gt;'Tabelas auxiliares'!$C$239,T453&lt;&gt;'Tabelas auxiliares'!$C$240,T453&lt;&gt;'Tabelas auxiliares'!$D$239),"FOLHA DE PESSOAL",IF(X453='Tabelas auxiliares'!$A$240,"CUSTEIO",IF(X453='Tabelas auxiliares'!$A$239,"INVESTIMENTO","ERRO - VERIFICAR"))))</f>
        <v/>
      </c>
      <c r="Z453" s="46" t="str">
        <f t="shared" si="13"/>
        <v/>
      </c>
      <c r="AA453" s="26"/>
      <c r="AD453" s="54"/>
      <c r="AE453" s="54"/>
      <c r="AF453" s="54"/>
      <c r="AG453" s="54"/>
      <c r="AH453" s="54"/>
      <c r="AI453" s="54"/>
      <c r="AJ453" s="54"/>
      <c r="AK453" s="54"/>
      <c r="AL453" s="54"/>
      <c r="AM453" s="54"/>
      <c r="AN453" s="54"/>
      <c r="AO453" s="54"/>
    </row>
    <row r="454" spans="6:41" x14ac:dyDescent="0.25">
      <c r="F454" s="33" t="str">
        <f>IFERROR(VLOOKUP(D454,'Tabelas auxiliares'!$A$3:$B$61,2,FALSE),"")</f>
        <v/>
      </c>
      <c r="G454" s="33" t="str">
        <f>IFERROR(VLOOKUP($B454,'Tabelas auxiliares'!$A$65:$C$102,2,FALSE),"")</f>
        <v/>
      </c>
      <c r="H454" s="33" t="str">
        <f>IFERROR(VLOOKUP($B454,'Tabelas auxiliares'!$A$65:$C$102,3,FALSE),"")</f>
        <v/>
      </c>
      <c r="X454" s="33" t="str">
        <f t="shared" si="12"/>
        <v/>
      </c>
      <c r="Y454" s="33" t="str">
        <f>IF(T454="","",IF(AND(T454&lt;&gt;'Tabelas auxiliares'!$B$239,T454&lt;&gt;'Tabelas auxiliares'!$B$240,T454&lt;&gt;'Tabelas auxiliares'!$C$239,T454&lt;&gt;'Tabelas auxiliares'!$C$240,T454&lt;&gt;'Tabelas auxiliares'!$D$239),"FOLHA DE PESSOAL",IF(X454='Tabelas auxiliares'!$A$240,"CUSTEIO",IF(X454='Tabelas auxiliares'!$A$239,"INVESTIMENTO","ERRO - VERIFICAR"))))</f>
        <v/>
      </c>
      <c r="Z454" s="46" t="str">
        <f t="shared" si="13"/>
        <v/>
      </c>
      <c r="AC454" s="26"/>
      <c r="AD454" s="54"/>
      <c r="AE454" s="54"/>
      <c r="AF454" s="54"/>
      <c r="AG454" s="54"/>
      <c r="AH454" s="54"/>
      <c r="AI454" s="54"/>
      <c r="AJ454" s="54"/>
      <c r="AK454" s="54"/>
      <c r="AL454" s="54"/>
      <c r="AM454" s="54"/>
      <c r="AN454" s="54"/>
      <c r="AO454" s="54"/>
    </row>
    <row r="455" spans="6:41" x14ac:dyDescent="0.25">
      <c r="F455" s="33" t="str">
        <f>IFERROR(VLOOKUP(D455,'Tabelas auxiliares'!$A$3:$B$61,2,FALSE),"")</f>
        <v/>
      </c>
      <c r="G455" s="33" t="str">
        <f>IFERROR(VLOOKUP($B455,'Tabelas auxiliares'!$A$65:$C$102,2,FALSE),"")</f>
        <v/>
      </c>
      <c r="H455" s="33" t="str">
        <f>IFERROR(VLOOKUP($B455,'Tabelas auxiliares'!$A$65:$C$102,3,FALSE),"")</f>
        <v/>
      </c>
      <c r="X455" s="33" t="str">
        <f t="shared" si="12"/>
        <v/>
      </c>
      <c r="Y455" s="33" t="str">
        <f>IF(T455="","",IF(AND(T455&lt;&gt;'Tabelas auxiliares'!$B$239,T455&lt;&gt;'Tabelas auxiliares'!$B$240,T455&lt;&gt;'Tabelas auxiliares'!$C$239,T455&lt;&gt;'Tabelas auxiliares'!$C$240,T455&lt;&gt;'Tabelas auxiliares'!$D$239),"FOLHA DE PESSOAL",IF(X455='Tabelas auxiliares'!$A$240,"CUSTEIO",IF(X455='Tabelas auxiliares'!$A$239,"INVESTIMENTO","ERRO - VERIFICAR"))))</f>
        <v/>
      </c>
      <c r="Z455" s="46" t="str">
        <f t="shared" si="13"/>
        <v/>
      </c>
      <c r="AC455" s="26"/>
      <c r="AD455" s="54"/>
      <c r="AE455" s="54"/>
      <c r="AF455" s="54"/>
      <c r="AG455" s="54"/>
      <c r="AH455" s="54"/>
      <c r="AI455" s="54"/>
      <c r="AJ455" s="54"/>
      <c r="AK455" s="54"/>
      <c r="AL455" s="54"/>
      <c r="AM455" s="54"/>
      <c r="AN455" s="54"/>
      <c r="AO455" s="54"/>
    </row>
    <row r="456" spans="6:41" x14ac:dyDescent="0.25">
      <c r="F456" s="33" t="str">
        <f>IFERROR(VLOOKUP(D456,'Tabelas auxiliares'!$A$3:$B$61,2,FALSE),"")</f>
        <v/>
      </c>
      <c r="G456" s="33" t="str">
        <f>IFERROR(VLOOKUP($B456,'Tabelas auxiliares'!$A$65:$C$102,2,FALSE),"")</f>
        <v/>
      </c>
      <c r="H456" s="33" t="str">
        <f>IFERROR(VLOOKUP($B456,'Tabelas auxiliares'!$A$65:$C$102,3,FALSE),"")</f>
        <v/>
      </c>
      <c r="X456" s="33" t="str">
        <f t="shared" si="12"/>
        <v/>
      </c>
      <c r="Y456" s="33" t="str">
        <f>IF(T456="","",IF(AND(T456&lt;&gt;'Tabelas auxiliares'!$B$239,T456&lt;&gt;'Tabelas auxiliares'!$B$240,T456&lt;&gt;'Tabelas auxiliares'!$C$239,T456&lt;&gt;'Tabelas auxiliares'!$C$240,T456&lt;&gt;'Tabelas auxiliares'!$D$239),"FOLHA DE PESSOAL",IF(X456='Tabelas auxiliares'!$A$240,"CUSTEIO",IF(X456='Tabelas auxiliares'!$A$239,"INVESTIMENTO","ERRO - VERIFICAR"))))</f>
        <v/>
      </c>
      <c r="Z456" s="46" t="str">
        <f t="shared" si="13"/>
        <v/>
      </c>
      <c r="AC456" s="26"/>
      <c r="AD456" s="54"/>
      <c r="AE456" s="54"/>
      <c r="AF456" s="54"/>
      <c r="AG456" s="54"/>
      <c r="AH456" s="54"/>
      <c r="AI456" s="54"/>
      <c r="AJ456" s="54"/>
      <c r="AK456" s="54"/>
      <c r="AL456" s="54"/>
      <c r="AM456" s="54"/>
      <c r="AN456" s="54"/>
      <c r="AO456" s="54"/>
    </row>
    <row r="457" spans="6:41" x14ac:dyDescent="0.25">
      <c r="F457" s="33" t="str">
        <f>IFERROR(VLOOKUP(D457,'Tabelas auxiliares'!$A$3:$B$61,2,FALSE),"")</f>
        <v/>
      </c>
      <c r="G457" s="33" t="str">
        <f>IFERROR(VLOOKUP($B457,'Tabelas auxiliares'!$A$65:$C$102,2,FALSE),"")</f>
        <v/>
      </c>
      <c r="H457" s="33" t="str">
        <f>IFERROR(VLOOKUP($B457,'Tabelas auxiliares'!$A$65:$C$102,3,FALSE),"")</f>
        <v/>
      </c>
      <c r="X457" s="33" t="str">
        <f t="shared" si="12"/>
        <v/>
      </c>
      <c r="Y457" s="33" t="str">
        <f>IF(T457="","",IF(AND(T457&lt;&gt;'Tabelas auxiliares'!$B$239,T457&lt;&gt;'Tabelas auxiliares'!$B$240,T457&lt;&gt;'Tabelas auxiliares'!$C$239,T457&lt;&gt;'Tabelas auxiliares'!$C$240,T457&lt;&gt;'Tabelas auxiliares'!$D$239),"FOLHA DE PESSOAL",IF(X457='Tabelas auxiliares'!$A$240,"CUSTEIO",IF(X457='Tabelas auxiliares'!$A$239,"INVESTIMENTO","ERRO - VERIFICAR"))))</f>
        <v/>
      </c>
      <c r="Z457" s="46" t="str">
        <f t="shared" si="13"/>
        <v/>
      </c>
      <c r="AC457" s="26"/>
      <c r="AD457" s="54"/>
      <c r="AE457" s="54"/>
      <c r="AF457" s="54"/>
      <c r="AG457" s="54"/>
      <c r="AH457" s="54"/>
      <c r="AI457" s="54"/>
      <c r="AJ457" s="54"/>
      <c r="AK457" s="54"/>
      <c r="AL457" s="54"/>
      <c r="AM457" s="54"/>
      <c r="AN457" s="54"/>
      <c r="AO457" s="54"/>
    </row>
    <row r="458" spans="6:41" x14ac:dyDescent="0.25">
      <c r="F458" s="33" t="str">
        <f>IFERROR(VLOOKUP(D458,'Tabelas auxiliares'!$A$3:$B$61,2,FALSE),"")</f>
        <v/>
      </c>
      <c r="G458" s="33" t="str">
        <f>IFERROR(VLOOKUP($B458,'Tabelas auxiliares'!$A$65:$C$102,2,FALSE),"")</f>
        <v/>
      </c>
      <c r="H458" s="33" t="str">
        <f>IFERROR(VLOOKUP($B458,'Tabelas auxiliares'!$A$65:$C$102,3,FALSE),"")</f>
        <v/>
      </c>
      <c r="X458" s="33" t="str">
        <f t="shared" si="12"/>
        <v/>
      </c>
      <c r="Y458" s="33" t="str">
        <f>IF(T458="","",IF(AND(T458&lt;&gt;'Tabelas auxiliares'!$B$239,T458&lt;&gt;'Tabelas auxiliares'!$B$240,T458&lt;&gt;'Tabelas auxiliares'!$C$239,T458&lt;&gt;'Tabelas auxiliares'!$C$240,T458&lt;&gt;'Tabelas auxiliares'!$D$239),"FOLHA DE PESSOAL",IF(X458='Tabelas auxiliares'!$A$240,"CUSTEIO",IF(X458='Tabelas auxiliares'!$A$239,"INVESTIMENTO","ERRO - VERIFICAR"))))</f>
        <v/>
      </c>
      <c r="Z458" s="46" t="str">
        <f t="shared" si="13"/>
        <v/>
      </c>
      <c r="AC458" s="26"/>
      <c r="AD458" s="54"/>
      <c r="AE458" s="54"/>
      <c r="AF458" s="54"/>
      <c r="AG458" s="54"/>
      <c r="AH458" s="54"/>
      <c r="AI458" s="54"/>
      <c r="AJ458" s="54"/>
      <c r="AK458" s="54"/>
      <c r="AL458" s="54"/>
      <c r="AM458" s="54"/>
      <c r="AN458" s="54"/>
      <c r="AO458" s="54"/>
    </row>
    <row r="459" spans="6:41" x14ac:dyDescent="0.25">
      <c r="F459" s="33" t="str">
        <f>IFERROR(VLOOKUP(D459,'Tabelas auxiliares'!$A$3:$B$61,2,FALSE),"")</f>
        <v/>
      </c>
      <c r="G459" s="33" t="str">
        <f>IFERROR(VLOOKUP($B459,'Tabelas auxiliares'!$A$65:$C$102,2,FALSE),"")</f>
        <v/>
      </c>
      <c r="H459" s="33" t="str">
        <f>IFERROR(VLOOKUP($B459,'Tabelas auxiliares'!$A$65:$C$102,3,FALSE),"")</f>
        <v/>
      </c>
      <c r="X459" s="33" t="str">
        <f t="shared" si="12"/>
        <v/>
      </c>
      <c r="Y459" s="33" t="str">
        <f>IF(T459="","",IF(AND(T459&lt;&gt;'Tabelas auxiliares'!$B$239,T459&lt;&gt;'Tabelas auxiliares'!$B$240,T459&lt;&gt;'Tabelas auxiliares'!$C$239,T459&lt;&gt;'Tabelas auxiliares'!$C$240,T459&lt;&gt;'Tabelas auxiliares'!$D$239),"FOLHA DE PESSOAL",IF(X459='Tabelas auxiliares'!$A$240,"CUSTEIO",IF(X459='Tabelas auxiliares'!$A$239,"INVESTIMENTO","ERRO - VERIFICAR"))))</f>
        <v/>
      </c>
      <c r="Z459" s="46" t="str">
        <f t="shared" si="13"/>
        <v/>
      </c>
      <c r="AC459" s="26"/>
      <c r="AD459" s="54"/>
      <c r="AE459" s="54"/>
      <c r="AF459" s="54"/>
      <c r="AG459" s="54"/>
      <c r="AH459" s="54"/>
      <c r="AI459" s="54"/>
      <c r="AJ459" s="54"/>
      <c r="AK459" s="54"/>
      <c r="AL459" s="54"/>
      <c r="AM459" s="54"/>
      <c r="AN459" s="54"/>
      <c r="AO459" s="54"/>
    </row>
    <row r="460" spans="6:41" x14ac:dyDescent="0.25">
      <c r="F460" s="33" t="str">
        <f>IFERROR(VLOOKUP(D460,'Tabelas auxiliares'!$A$3:$B$61,2,FALSE),"")</f>
        <v/>
      </c>
      <c r="G460" s="33" t="str">
        <f>IFERROR(VLOOKUP($B460,'Tabelas auxiliares'!$A$65:$C$102,2,FALSE),"")</f>
        <v/>
      </c>
      <c r="H460" s="33" t="str">
        <f>IFERROR(VLOOKUP($B460,'Tabelas auxiliares'!$A$65:$C$102,3,FALSE),"")</f>
        <v/>
      </c>
      <c r="X460" s="33" t="str">
        <f t="shared" si="12"/>
        <v/>
      </c>
      <c r="Y460" s="33" t="str">
        <f>IF(T460="","",IF(AND(T460&lt;&gt;'Tabelas auxiliares'!$B$239,T460&lt;&gt;'Tabelas auxiliares'!$B$240,T460&lt;&gt;'Tabelas auxiliares'!$C$239,T460&lt;&gt;'Tabelas auxiliares'!$C$240,T460&lt;&gt;'Tabelas auxiliares'!$D$239),"FOLHA DE PESSOAL",IF(X460='Tabelas auxiliares'!$A$240,"CUSTEIO",IF(X460='Tabelas auxiliares'!$A$239,"INVESTIMENTO","ERRO - VERIFICAR"))))</f>
        <v/>
      </c>
      <c r="Z460" s="46" t="str">
        <f t="shared" si="13"/>
        <v/>
      </c>
      <c r="AC460" s="26"/>
      <c r="AD460" s="54"/>
      <c r="AE460" s="54"/>
      <c r="AF460" s="54"/>
      <c r="AG460" s="54"/>
      <c r="AH460" s="54"/>
      <c r="AI460" s="54"/>
      <c r="AJ460" s="54"/>
      <c r="AK460" s="54"/>
      <c r="AL460" s="54"/>
      <c r="AM460" s="54"/>
      <c r="AN460" s="54"/>
      <c r="AO460" s="54"/>
    </row>
    <row r="461" spans="6:41" x14ac:dyDescent="0.25">
      <c r="F461" s="33" t="str">
        <f>IFERROR(VLOOKUP(D461,'Tabelas auxiliares'!$A$3:$B$61,2,FALSE),"")</f>
        <v/>
      </c>
      <c r="G461" s="33" t="str">
        <f>IFERROR(VLOOKUP($B461,'Tabelas auxiliares'!$A$65:$C$102,2,FALSE),"")</f>
        <v/>
      </c>
      <c r="H461" s="33" t="str">
        <f>IFERROR(VLOOKUP($B461,'Tabelas auxiliares'!$A$65:$C$102,3,FALSE),"")</f>
        <v/>
      </c>
      <c r="X461" s="33" t="str">
        <f t="shared" si="12"/>
        <v/>
      </c>
      <c r="Y461" s="33" t="str">
        <f>IF(T461="","",IF(AND(T461&lt;&gt;'Tabelas auxiliares'!$B$239,T461&lt;&gt;'Tabelas auxiliares'!$B$240,T461&lt;&gt;'Tabelas auxiliares'!$C$239,T461&lt;&gt;'Tabelas auxiliares'!$C$240,T461&lt;&gt;'Tabelas auxiliares'!$D$239),"FOLHA DE PESSOAL",IF(X461='Tabelas auxiliares'!$A$240,"CUSTEIO",IF(X461='Tabelas auxiliares'!$A$239,"INVESTIMENTO","ERRO - VERIFICAR"))))</f>
        <v/>
      </c>
      <c r="Z461" s="46" t="str">
        <f t="shared" si="13"/>
        <v/>
      </c>
      <c r="AC461" s="26"/>
      <c r="AD461" s="54"/>
      <c r="AE461" s="54"/>
      <c r="AF461" s="54"/>
      <c r="AG461" s="54"/>
      <c r="AH461" s="54"/>
      <c r="AI461" s="54"/>
      <c r="AJ461" s="54"/>
      <c r="AK461" s="54"/>
      <c r="AL461" s="54"/>
      <c r="AM461" s="54"/>
      <c r="AN461" s="54"/>
      <c r="AO461" s="54"/>
    </row>
    <row r="462" spans="6:41" x14ac:dyDescent="0.25">
      <c r="F462" s="33" t="str">
        <f>IFERROR(VLOOKUP(D462,'Tabelas auxiliares'!$A$3:$B$61,2,FALSE),"")</f>
        <v/>
      </c>
      <c r="G462" s="33" t="str">
        <f>IFERROR(VLOOKUP($B462,'Tabelas auxiliares'!$A$65:$C$102,2,FALSE),"")</f>
        <v/>
      </c>
      <c r="H462" s="33" t="str">
        <f>IFERROR(VLOOKUP($B462,'Tabelas auxiliares'!$A$65:$C$102,3,FALSE),"")</f>
        <v/>
      </c>
      <c r="X462" s="33" t="str">
        <f t="shared" si="12"/>
        <v/>
      </c>
      <c r="Y462" s="33" t="str">
        <f>IF(T462="","",IF(AND(T462&lt;&gt;'Tabelas auxiliares'!$B$239,T462&lt;&gt;'Tabelas auxiliares'!$B$240,T462&lt;&gt;'Tabelas auxiliares'!$C$239,T462&lt;&gt;'Tabelas auxiliares'!$C$240,T462&lt;&gt;'Tabelas auxiliares'!$D$239),"FOLHA DE PESSOAL",IF(X462='Tabelas auxiliares'!$A$240,"CUSTEIO",IF(X462='Tabelas auxiliares'!$A$239,"INVESTIMENTO","ERRO - VERIFICAR"))))</f>
        <v/>
      </c>
      <c r="Z462" s="46" t="str">
        <f t="shared" si="13"/>
        <v/>
      </c>
      <c r="AC462" s="26"/>
      <c r="AD462" s="54"/>
      <c r="AE462" s="54"/>
      <c r="AF462" s="54"/>
      <c r="AG462" s="54"/>
      <c r="AH462" s="54"/>
      <c r="AI462" s="54"/>
      <c r="AJ462" s="54"/>
      <c r="AK462" s="54"/>
      <c r="AL462" s="54"/>
      <c r="AM462" s="54"/>
      <c r="AN462" s="54"/>
      <c r="AO462" s="54"/>
    </row>
    <row r="463" spans="6:41" x14ac:dyDescent="0.25">
      <c r="F463" s="33" t="str">
        <f>IFERROR(VLOOKUP(D463,'Tabelas auxiliares'!$A$3:$B$61,2,FALSE),"")</f>
        <v/>
      </c>
      <c r="G463" s="33" t="str">
        <f>IFERROR(VLOOKUP($B463,'Tabelas auxiliares'!$A$65:$C$102,2,FALSE),"")</f>
        <v/>
      </c>
      <c r="H463" s="33" t="str">
        <f>IFERROR(VLOOKUP($B463,'Tabelas auxiliares'!$A$65:$C$102,3,FALSE),"")</f>
        <v/>
      </c>
      <c r="X463" s="33" t="str">
        <f t="shared" si="12"/>
        <v/>
      </c>
      <c r="Y463" s="33" t="str">
        <f>IF(T463="","",IF(AND(T463&lt;&gt;'Tabelas auxiliares'!$B$239,T463&lt;&gt;'Tabelas auxiliares'!$B$240,T463&lt;&gt;'Tabelas auxiliares'!$C$239,T463&lt;&gt;'Tabelas auxiliares'!$C$240,T463&lt;&gt;'Tabelas auxiliares'!$D$239),"FOLHA DE PESSOAL",IF(X463='Tabelas auxiliares'!$A$240,"CUSTEIO",IF(X463='Tabelas auxiliares'!$A$239,"INVESTIMENTO","ERRO - VERIFICAR"))))</f>
        <v/>
      </c>
      <c r="Z463" s="46" t="str">
        <f t="shared" si="13"/>
        <v/>
      </c>
      <c r="AC463" s="26"/>
      <c r="AD463" s="54"/>
      <c r="AE463" s="54"/>
      <c r="AF463" s="54"/>
      <c r="AG463" s="54"/>
      <c r="AH463" s="54"/>
      <c r="AI463" s="54"/>
      <c r="AJ463" s="54"/>
      <c r="AK463" s="54"/>
      <c r="AL463" s="54"/>
      <c r="AM463" s="54"/>
      <c r="AN463" s="54"/>
      <c r="AO463" s="54"/>
    </row>
    <row r="464" spans="6:41" x14ac:dyDescent="0.25">
      <c r="F464" s="33" t="str">
        <f>IFERROR(VLOOKUP(D464,'Tabelas auxiliares'!$A$3:$B$61,2,FALSE),"")</f>
        <v/>
      </c>
      <c r="G464" s="33" t="str">
        <f>IFERROR(VLOOKUP($B464,'Tabelas auxiliares'!$A$65:$C$102,2,FALSE),"")</f>
        <v/>
      </c>
      <c r="H464" s="33" t="str">
        <f>IFERROR(VLOOKUP($B464,'Tabelas auxiliares'!$A$65:$C$102,3,FALSE),"")</f>
        <v/>
      </c>
      <c r="X464" s="33" t="str">
        <f t="shared" si="12"/>
        <v/>
      </c>
      <c r="Y464" s="33" t="str">
        <f>IF(T464="","",IF(AND(T464&lt;&gt;'Tabelas auxiliares'!$B$239,T464&lt;&gt;'Tabelas auxiliares'!$B$240,T464&lt;&gt;'Tabelas auxiliares'!$C$239,T464&lt;&gt;'Tabelas auxiliares'!$C$240,T464&lt;&gt;'Tabelas auxiliares'!$D$239),"FOLHA DE PESSOAL",IF(X464='Tabelas auxiliares'!$A$240,"CUSTEIO",IF(X464='Tabelas auxiliares'!$A$239,"INVESTIMENTO","ERRO - VERIFICAR"))))</f>
        <v/>
      </c>
      <c r="Z464" s="46" t="str">
        <f t="shared" si="13"/>
        <v/>
      </c>
      <c r="AC464" s="26"/>
      <c r="AD464" s="54"/>
      <c r="AE464" s="54"/>
      <c r="AF464" s="54"/>
      <c r="AG464" s="54"/>
      <c r="AH464" s="54"/>
      <c r="AI464" s="54"/>
      <c r="AJ464" s="54"/>
      <c r="AK464" s="54"/>
      <c r="AL464" s="54"/>
      <c r="AM464" s="54"/>
      <c r="AN464" s="54"/>
      <c r="AO464" s="54"/>
    </row>
    <row r="465" spans="6:41" x14ac:dyDescent="0.25">
      <c r="F465" s="33" t="str">
        <f>IFERROR(VLOOKUP(D465,'Tabelas auxiliares'!$A$3:$B$61,2,FALSE),"")</f>
        <v/>
      </c>
      <c r="G465" s="33" t="str">
        <f>IFERROR(VLOOKUP($B465,'Tabelas auxiliares'!$A$65:$C$102,2,FALSE),"")</f>
        <v/>
      </c>
      <c r="H465" s="33" t="str">
        <f>IFERROR(VLOOKUP($B465,'Tabelas auxiliares'!$A$65:$C$102,3,FALSE),"")</f>
        <v/>
      </c>
      <c r="X465" s="33" t="str">
        <f t="shared" si="12"/>
        <v/>
      </c>
      <c r="Y465" s="33" t="str">
        <f>IF(T465="","",IF(AND(T465&lt;&gt;'Tabelas auxiliares'!$B$239,T465&lt;&gt;'Tabelas auxiliares'!$B$240,T465&lt;&gt;'Tabelas auxiliares'!$C$239,T465&lt;&gt;'Tabelas auxiliares'!$C$240,T465&lt;&gt;'Tabelas auxiliares'!$D$239),"FOLHA DE PESSOAL",IF(X465='Tabelas auxiliares'!$A$240,"CUSTEIO",IF(X465='Tabelas auxiliares'!$A$239,"INVESTIMENTO","ERRO - VERIFICAR"))))</f>
        <v/>
      </c>
      <c r="Z465" s="46" t="str">
        <f t="shared" si="13"/>
        <v/>
      </c>
      <c r="AA465" s="26"/>
      <c r="AC465" s="26"/>
      <c r="AD465" s="54"/>
      <c r="AE465" s="54"/>
      <c r="AF465" s="54"/>
      <c r="AG465" s="54"/>
      <c r="AH465" s="54"/>
      <c r="AI465" s="54"/>
      <c r="AJ465" s="54"/>
      <c r="AK465" s="54"/>
      <c r="AL465" s="54"/>
      <c r="AM465" s="54"/>
      <c r="AN465" s="54"/>
      <c r="AO465" s="54"/>
    </row>
    <row r="466" spans="6:41" x14ac:dyDescent="0.25">
      <c r="F466" s="33" t="str">
        <f>IFERROR(VLOOKUP(D466,'Tabelas auxiliares'!$A$3:$B$61,2,FALSE),"")</f>
        <v/>
      </c>
      <c r="G466" s="33" t="str">
        <f>IFERROR(VLOOKUP($B466,'Tabelas auxiliares'!$A$65:$C$102,2,FALSE),"")</f>
        <v/>
      </c>
      <c r="H466" s="33" t="str">
        <f>IFERROR(VLOOKUP($B466,'Tabelas auxiliares'!$A$65:$C$102,3,FALSE),"")</f>
        <v/>
      </c>
      <c r="X466" s="33" t="str">
        <f t="shared" si="12"/>
        <v/>
      </c>
      <c r="Y466" s="33" t="str">
        <f>IF(T466="","",IF(AND(T466&lt;&gt;'Tabelas auxiliares'!$B$239,T466&lt;&gt;'Tabelas auxiliares'!$B$240,T466&lt;&gt;'Tabelas auxiliares'!$C$239,T466&lt;&gt;'Tabelas auxiliares'!$C$240,T466&lt;&gt;'Tabelas auxiliares'!$D$239),"FOLHA DE PESSOAL",IF(X466='Tabelas auxiliares'!$A$240,"CUSTEIO",IF(X466='Tabelas auxiliares'!$A$239,"INVESTIMENTO","ERRO - VERIFICAR"))))</f>
        <v/>
      </c>
      <c r="Z466" s="46" t="str">
        <f t="shared" si="13"/>
        <v/>
      </c>
      <c r="AC466" s="26"/>
      <c r="AD466" s="54"/>
      <c r="AE466" s="54"/>
      <c r="AF466" s="54"/>
      <c r="AG466" s="54"/>
      <c r="AH466" s="54"/>
      <c r="AI466" s="54"/>
      <c r="AJ466" s="54"/>
      <c r="AK466" s="54"/>
      <c r="AL466" s="54"/>
      <c r="AM466" s="54"/>
      <c r="AN466" s="54"/>
      <c r="AO466" s="54"/>
    </row>
    <row r="467" spans="6:41" x14ac:dyDescent="0.25">
      <c r="F467" s="33" t="str">
        <f>IFERROR(VLOOKUP(D467,'Tabelas auxiliares'!$A$3:$B$61,2,FALSE),"")</f>
        <v/>
      </c>
      <c r="G467" s="33" t="str">
        <f>IFERROR(VLOOKUP($B467,'Tabelas auxiliares'!$A$65:$C$102,2,FALSE),"")</f>
        <v/>
      </c>
      <c r="H467" s="33" t="str">
        <f>IFERROR(VLOOKUP($B467,'Tabelas auxiliares'!$A$65:$C$102,3,FALSE),"")</f>
        <v/>
      </c>
      <c r="X467" s="33" t="str">
        <f t="shared" si="12"/>
        <v/>
      </c>
      <c r="Y467" s="33" t="str">
        <f>IF(T467="","",IF(AND(T467&lt;&gt;'Tabelas auxiliares'!$B$239,T467&lt;&gt;'Tabelas auxiliares'!$B$240,T467&lt;&gt;'Tabelas auxiliares'!$C$239,T467&lt;&gt;'Tabelas auxiliares'!$C$240,T467&lt;&gt;'Tabelas auxiliares'!$D$239),"FOLHA DE PESSOAL",IF(X467='Tabelas auxiliares'!$A$240,"CUSTEIO",IF(X467='Tabelas auxiliares'!$A$239,"INVESTIMENTO","ERRO - VERIFICAR"))))</f>
        <v/>
      </c>
      <c r="Z467" s="46" t="str">
        <f t="shared" si="13"/>
        <v/>
      </c>
      <c r="AC467" s="26"/>
      <c r="AD467" s="54"/>
      <c r="AE467" s="54"/>
      <c r="AF467" s="54"/>
      <c r="AG467" s="54"/>
      <c r="AH467" s="54"/>
      <c r="AI467" s="54"/>
      <c r="AJ467" s="54"/>
      <c r="AK467" s="54"/>
      <c r="AL467" s="54"/>
      <c r="AM467" s="54"/>
      <c r="AN467" s="54"/>
      <c r="AO467" s="54"/>
    </row>
    <row r="468" spans="6:41" x14ac:dyDescent="0.25">
      <c r="F468" s="33" t="str">
        <f>IFERROR(VLOOKUP(D468,'Tabelas auxiliares'!$A$3:$B$61,2,FALSE),"")</f>
        <v/>
      </c>
      <c r="G468" s="33" t="str">
        <f>IFERROR(VLOOKUP($B468,'Tabelas auxiliares'!$A$65:$C$102,2,FALSE),"")</f>
        <v/>
      </c>
      <c r="H468" s="33" t="str">
        <f>IFERROR(VLOOKUP($B468,'Tabelas auxiliares'!$A$65:$C$102,3,FALSE),"")</f>
        <v/>
      </c>
      <c r="X468" s="33" t="str">
        <f t="shared" si="12"/>
        <v/>
      </c>
      <c r="Y468" s="33" t="str">
        <f>IF(T468="","",IF(AND(T468&lt;&gt;'Tabelas auxiliares'!$B$239,T468&lt;&gt;'Tabelas auxiliares'!$B$240,T468&lt;&gt;'Tabelas auxiliares'!$C$239,T468&lt;&gt;'Tabelas auxiliares'!$C$240,T468&lt;&gt;'Tabelas auxiliares'!$D$239),"FOLHA DE PESSOAL",IF(X468='Tabelas auxiliares'!$A$240,"CUSTEIO",IF(X468='Tabelas auxiliares'!$A$239,"INVESTIMENTO","ERRO - VERIFICAR"))))</f>
        <v/>
      </c>
      <c r="Z468" s="46" t="str">
        <f t="shared" si="13"/>
        <v/>
      </c>
      <c r="AC468" s="26"/>
      <c r="AD468" s="54"/>
      <c r="AE468" s="54"/>
      <c r="AF468" s="54"/>
      <c r="AG468" s="54"/>
      <c r="AH468" s="54"/>
      <c r="AI468" s="54"/>
      <c r="AJ468" s="54"/>
      <c r="AK468" s="54"/>
      <c r="AL468" s="54"/>
      <c r="AM468" s="54"/>
      <c r="AN468" s="54"/>
      <c r="AO468" s="54"/>
    </row>
    <row r="469" spans="6:41" x14ac:dyDescent="0.25">
      <c r="F469" s="33" t="str">
        <f>IFERROR(VLOOKUP(D469,'Tabelas auxiliares'!$A$3:$B$61,2,FALSE),"")</f>
        <v/>
      </c>
      <c r="G469" s="33" t="str">
        <f>IFERROR(VLOOKUP($B469,'Tabelas auxiliares'!$A$65:$C$102,2,FALSE),"")</f>
        <v/>
      </c>
      <c r="H469" s="33" t="str">
        <f>IFERROR(VLOOKUP($B469,'Tabelas auxiliares'!$A$65:$C$102,3,FALSE),"")</f>
        <v/>
      </c>
      <c r="X469" s="33" t="str">
        <f t="shared" si="12"/>
        <v/>
      </c>
      <c r="Y469" s="33" t="str">
        <f>IF(T469="","",IF(AND(T469&lt;&gt;'Tabelas auxiliares'!$B$239,T469&lt;&gt;'Tabelas auxiliares'!$B$240,T469&lt;&gt;'Tabelas auxiliares'!$C$239,T469&lt;&gt;'Tabelas auxiliares'!$C$240,T469&lt;&gt;'Tabelas auxiliares'!$D$239),"FOLHA DE PESSOAL",IF(X469='Tabelas auxiliares'!$A$240,"CUSTEIO",IF(X469='Tabelas auxiliares'!$A$239,"INVESTIMENTO","ERRO - VERIFICAR"))))</f>
        <v/>
      </c>
      <c r="Z469" s="46" t="str">
        <f t="shared" si="13"/>
        <v/>
      </c>
      <c r="AA469" s="26"/>
      <c r="AC469" s="26"/>
      <c r="AD469" s="54"/>
      <c r="AE469" s="54"/>
      <c r="AF469" s="54"/>
      <c r="AG469" s="54"/>
      <c r="AH469" s="54"/>
      <c r="AI469" s="54"/>
      <c r="AJ469" s="54"/>
      <c r="AK469" s="54"/>
      <c r="AL469" s="54"/>
      <c r="AM469" s="54"/>
      <c r="AN469" s="54"/>
      <c r="AO469" s="54"/>
    </row>
    <row r="470" spans="6:41" x14ac:dyDescent="0.25">
      <c r="F470" s="33" t="str">
        <f>IFERROR(VLOOKUP(D470,'Tabelas auxiliares'!$A$3:$B$61,2,FALSE),"")</f>
        <v/>
      </c>
      <c r="G470" s="33" t="str">
        <f>IFERROR(VLOOKUP($B470,'Tabelas auxiliares'!$A$65:$C$102,2,FALSE),"")</f>
        <v/>
      </c>
      <c r="H470" s="33" t="str">
        <f>IFERROR(VLOOKUP($B470,'Tabelas auxiliares'!$A$65:$C$102,3,FALSE),"")</f>
        <v/>
      </c>
      <c r="X470" s="33" t="str">
        <f t="shared" si="12"/>
        <v/>
      </c>
      <c r="Y470" s="33" t="str">
        <f>IF(T470="","",IF(AND(T470&lt;&gt;'Tabelas auxiliares'!$B$239,T470&lt;&gt;'Tabelas auxiliares'!$B$240,T470&lt;&gt;'Tabelas auxiliares'!$C$239,T470&lt;&gt;'Tabelas auxiliares'!$C$240,T470&lt;&gt;'Tabelas auxiliares'!$D$239),"FOLHA DE PESSOAL",IF(X470='Tabelas auxiliares'!$A$240,"CUSTEIO",IF(X470='Tabelas auxiliares'!$A$239,"INVESTIMENTO","ERRO - VERIFICAR"))))</f>
        <v/>
      </c>
      <c r="Z470" s="46" t="str">
        <f t="shared" si="13"/>
        <v/>
      </c>
      <c r="AC470" s="26"/>
      <c r="AD470" s="54"/>
      <c r="AE470" s="54"/>
      <c r="AF470" s="54"/>
      <c r="AG470" s="54"/>
      <c r="AH470" s="54"/>
      <c r="AI470" s="54"/>
      <c r="AJ470" s="54"/>
      <c r="AK470" s="54"/>
      <c r="AL470" s="54"/>
      <c r="AM470" s="54"/>
      <c r="AN470" s="54"/>
      <c r="AO470" s="54"/>
    </row>
    <row r="471" spans="6:41" x14ac:dyDescent="0.25">
      <c r="F471" s="33" t="str">
        <f>IFERROR(VLOOKUP(D471,'Tabelas auxiliares'!$A$3:$B$61,2,FALSE),"")</f>
        <v/>
      </c>
      <c r="G471" s="33" t="str">
        <f>IFERROR(VLOOKUP($B471,'Tabelas auxiliares'!$A$65:$C$102,2,FALSE),"")</f>
        <v/>
      </c>
      <c r="H471" s="33" t="str">
        <f>IFERROR(VLOOKUP($B471,'Tabelas auxiliares'!$A$65:$C$102,3,FALSE),"")</f>
        <v/>
      </c>
      <c r="X471" s="33" t="str">
        <f t="shared" si="12"/>
        <v/>
      </c>
      <c r="Y471" s="33" t="str">
        <f>IF(T471="","",IF(AND(T471&lt;&gt;'Tabelas auxiliares'!$B$239,T471&lt;&gt;'Tabelas auxiliares'!$B$240,T471&lt;&gt;'Tabelas auxiliares'!$C$239,T471&lt;&gt;'Tabelas auxiliares'!$C$240,T471&lt;&gt;'Tabelas auxiliares'!$D$239),"FOLHA DE PESSOAL",IF(X471='Tabelas auxiliares'!$A$240,"CUSTEIO",IF(X471='Tabelas auxiliares'!$A$239,"INVESTIMENTO","ERRO - VERIFICAR"))))</f>
        <v/>
      </c>
      <c r="Z471" s="46" t="str">
        <f t="shared" si="13"/>
        <v/>
      </c>
      <c r="AC471" s="26"/>
      <c r="AD471" s="54"/>
      <c r="AE471" s="54"/>
      <c r="AF471" s="54"/>
      <c r="AG471" s="54"/>
      <c r="AH471" s="54"/>
      <c r="AI471" s="54"/>
      <c r="AJ471" s="54"/>
      <c r="AK471" s="54"/>
      <c r="AL471" s="54"/>
      <c r="AM471" s="54"/>
      <c r="AN471" s="54"/>
      <c r="AO471" s="54"/>
    </row>
    <row r="472" spans="6:41" x14ac:dyDescent="0.25">
      <c r="F472" s="33" t="str">
        <f>IFERROR(VLOOKUP(D472,'Tabelas auxiliares'!$A$3:$B$61,2,FALSE),"")</f>
        <v/>
      </c>
      <c r="G472" s="33" t="str">
        <f>IFERROR(VLOOKUP($B472,'Tabelas auxiliares'!$A$65:$C$102,2,FALSE),"")</f>
        <v/>
      </c>
      <c r="H472" s="33" t="str">
        <f>IFERROR(VLOOKUP($B472,'Tabelas auxiliares'!$A$65:$C$102,3,FALSE),"")</f>
        <v/>
      </c>
      <c r="X472" s="33" t="str">
        <f t="shared" si="12"/>
        <v/>
      </c>
      <c r="Y472" s="33" t="str">
        <f>IF(T472="","",IF(AND(T472&lt;&gt;'Tabelas auxiliares'!$B$239,T472&lt;&gt;'Tabelas auxiliares'!$B$240,T472&lt;&gt;'Tabelas auxiliares'!$C$239,T472&lt;&gt;'Tabelas auxiliares'!$C$240,T472&lt;&gt;'Tabelas auxiliares'!$D$239),"FOLHA DE PESSOAL",IF(X472='Tabelas auxiliares'!$A$240,"CUSTEIO",IF(X472='Tabelas auxiliares'!$A$239,"INVESTIMENTO","ERRO - VERIFICAR"))))</f>
        <v/>
      </c>
      <c r="Z472" s="46" t="str">
        <f t="shared" si="13"/>
        <v/>
      </c>
      <c r="AC472" s="26"/>
      <c r="AD472" s="54"/>
      <c r="AE472" s="54"/>
      <c r="AF472" s="54"/>
      <c r="AG472" s="54"/>
      <c r="AH472" s="54"/>
      <c r="AI472" s="54"/>
      <c r="AJ472" s="54"/>
      <c r="AK472" s="54"/>
      <c r="AL472" s="54"/>
      <c r="AM472" s="54"/>
      <c r="AN472" s="54"/>
      <c r="AO472" s="54"/>
    </row>
    <row r="473" spans="6:41" x14ac:dyDescent="0.25">
      <c r="F473" s="33" t="str">
        <f>IFERROR(VLOOKUP(D473,'Tabelas auxiliares'!$A$3:$B$61,2,FALSE),"")</f>
        <v/>
      </c>
      <c r="G473" s="33" t="str">
        <f>IFERROR(VLOOKUP($B473,'Tabelas auxiliares'!$A$65:$C$102,2,FALSE),"")</f>
        <v/>
      </c>
      <c r="H473" s="33" t="str">
        <f>IFERROR(VLOOKUP($B473,'Tabelas auxiliares'!$A$65:$C$102,3,FALSE),"")</f>
        <v/>
      </c>
      <c r="X473" s="33" t="str">
        <f t="shared" si="12"/>
        <v/>
      </c>
      <c r="Y473" s="33" t="str">
        <f>IF(T473="","",IF(AND(T473&lt;&gt;'Tabelas auxiliares'!$B$239,T473&lt;&gt;'Tabelas auxiliares'!$B$240,T473&lt;&gt;'Tabelas auxiliares'!$C$239,T473&lt;&gt;'Tabelas auxiliares'!$C$240,T473&lt;&gt;'Tabelas auxiliares'!$D$239),"FOLHA DE PESSOAL",IF(X473='Tabelas auxiliares'!$A$240,"CUSTEIO",IF(X473='Tabelas auxiliares'!$A$239,"INVESTIMENTO","ERRO - VERIFICAR"))))</f>
        <v/>
      </c>
      <c r="Z473" s="46" t="str">
        <f t="shared" si="13"/>
        <v/>
      </c>
      <c r="AC473" s="26"/>
      <c r="AD473" s="54"/>
      <c r="AE473" s="54"/>
      <c r="AF473" s="54"/>
      <c r="AG473" s="54"/>
      <c r="AH473" s="54"/>
      <c r="AI473" s="54"/>
      <c r="AJ473" s="54"/>
      <c r="AK473" s="54"/>
      <c r="AL473" s="54"/>
      <c r="AM473" s="54"/>
      <c r="AN473" s="54"/>
      <c r="AO473" s="54"/>
    </row>
    <row r="474" spans="6:41" x14ac:dyDescent="0.25">
      <c r="F474" s="33" t="str">
        <f>IFERROR(VLOOKUP(D474,'Tabelas auxiliares'!$A$3:$B$61,2,FALSE),"")</f>
        <v/>
      </c>
      <c r="G474" s="33" t="str">
        <f>IFERROR(VLOOKUP($B474,'Tabelas auxiliares'!$A$65:$C$102,2,FALSE),"")</f>
        <v/>
      </c>
      <c r="H474" s="33" t="str">
        <f>IFERROR(VLOOKUP($B474,'Tabelas auxiliares'!$A$65:$C$102,3,FALSE),"")</f>
        <v/>
      </c>
      <c r="X474" s="33" t="str">
        <f t="shared" si="12"/>
        <v/>
      </c>
      <c r="Y474" s="33" t="str">
        <f>IF(T474="","",IF(AND(T474&lt;&gt;'Tabelas auxiliares'!$B$239,T474&lt;&gt;'Tabelas auxiliares'!$B$240,T474&lt;&gt;'Tabelas auxiliares'!$C$239,T474&lt;&gt;'Tabelas auxiliares'!$C$240,T474&lt;&gt;'Tabelas auxiliares'!$D$239),"FOLHA DE PESSOAL",IF(X474='Tabelas auxiliares'!$A$240,"CUSTEIO",IF(X474='Tabelas auxiliares'!$A$239,"INVESTIMENTO","ERRO - VERIFICAR"))))</f>
        <v/>
      </c>
      <c r="Z474" s="46" t="str">
        <f t="shared" si="13"/>
        <v/>
      </c>
      <c r="AA474" s="26"/>
      <c r="AC474" s="26"/>
      <c r="AD474" s="54"/>
      <c r="AE474" s="54"/>
      <c r="AF474" s="54"/>
      <c r="AG474" s="54"/>
      <c r="AH474" s="54"/>
      <c r="AI474" s="54"/>
      <c r="AJ474" s="54"/>
      <c r="AK474" s="54"/>
      <c r="AL474" s="54"/>
      <c r="AM474" s="54"/>
      <c r="AN474" s="54"/>
      <c r="AO474" s="54"/>
    </row>
    <row r="475" spans="6:41" x14ac:dyDescent="0.25">
      <c r="F475" s="33" t="str">
        <f>IFERROR(VLOOKUP(D475,'Tabelas auxiliares'!$A$3:$B$61,2,FALSE),"")</f>
        <v/>
      </c>
      <c r="G475" s="33" t="str">
        <f>IFERROR(VLOOKUP($B475,'Tabelas auxiliares'!$A$65:$C$102,2,FALSE),"")</f>
        <v/>
      </c>
      <c r="H475" s="33" t="str">
        <f>IFERROR(VLOOKUP($B475,'Tabelas auxiliares'!$A$65:$C$102,3,FALSE),"")</f>
        <v/>
      </c>
      <c r="X475" s="33" t="str">
        <f t="shared" si="12"/>
        <v/>
      </c>
      <c r="Y475" s="33" t="str">
        <f>IF(T475="","",IF(AND(T475&lt;&gt;'Tabelas auxiliares'!$B$239,T475&lt;&gt;'Tabelas auxiliares'!$B$240,T475&lt;&gt;'Tabelas auxiliares'!$C$239,T475&lt;&gt;'Tabelas auxiliares'!$C$240,T475&lt;&gt;'Tabelas auxiliares'!$D$239),"FOLHA DE PESSOAL",IF(X475='Tabelas auxiliares'!$A$240,"CUSTEIO",IF(X475='Tabelas auxiliares'!$A$239,"INVESTIMENTO","ERRO - VERIFICAR"))))</f>
        <v/>
      </c>
      <c r="Z475" s="46" t="str">
        <f t="shared" si="13"/>
        <v/>
      </c>
      <c r="AA475" s="26"/>
      <c r="AC475" s="26"/>
      <c r="AD475" s="54"/>
      <c r="AE475" s="54"/>
      <c r="AF475" s="54"/>
      <c r="AG475" s="54"/>
      <c r="AH475" s="54"/>
      <c r="AI475" s="54"/>
      <c r="AJ475" s="54"/>
      <c r="AK475" s="54"/>
      <c r="AL475" s="54"/>
      <c r="AM475" s="54"/>
      <c r="AN475" s="54"/>
      <c r="AO475" s="54"/>
    </row>
    <row r="476" spans="6:41" x14ac:dyDescent="0.25">
      <c r="F476" s="33" t="str">
        <f>IFERROR(VLOOKUP(D476,'Tabelas auxiliares'!$A$3:$B$61,2,FALSE),"")</f>
        <v/>
      </c>
      <c r="G476" s="33" t="str">
        <f>IFERROR(VLOOKUP($B476,'Tabelas auxiliares'!$A$65:$C$102,2,FALSE),"")</f>
        <v/>
      </c>
      <c r="H476" s="33" t="str">
        <f>IFERROR(VLOOKUP($B476,'Tabelas auxiliares'!$A$65:$C$102,3,FALSE),"")</f>
        <v/>
      </c>
      <c r="X476" s="33" t="str">
        <f t="shared" si="12"/>
        <v/>
      </c>
      <c r="Y476" s="33" t="str">
        <f>IF(T476="","",IF(AND(T476&lt;&gt;'Tabelas auxiliares'!$B$239,T476&lt;&gt;'Tabelas auxiliares'!$B$240,T476&lt;&gt;'Tabelas auxiliares'!$C$239,T476&lt;&gt;'Tabelas auxiliares'!$C$240,T476&lt;&gt;'Tabelas auxiliares'!$D$239),"FOLHA DE PESSOAL",IF(X476='Tabelas auxiliares'!$A$240,"CUSTEIO",IF(X476='Tabelas auxiliares'!$A$239,"INVESTIMENTO","ERRO - VERIFICAR"))))</f>
        <v/>
      </c>
      <c r="Z476" s="46" t="str">
        <f t="shared" si="13"/>
        <v/>
      </c>
      <c r="AA476" s="26"/>
      <c r="AC476" s="26"/>
      <c r="AD476" s="54"/>
      <c r="AE476" s="54"/>
      <c r="AF476" s="54"/>
      <c r="AG476" s="54"/>
      <c r="AH476" s="54"/>
      <c r="AI476" s="54"/>
      <c r="AJ476" s="54"/>
      <c r="AK476" s="54"/>
      <c r="AL476" s="54"/>
      <c r="AM476" s="54"/>
      <c r="AN476" s="54"/>
      <c r="AO476" s="54"/>
    </row>
    <row r="477" spans="6:41" x14ac:dyDescent="0.25">
      <c r="F477" s="33" t="str">
        <f>IFERROR(VLOOKUP(D477,'Tabelas auxiliares'!$A$3:$B$61,2,FALSE),"")</f>
        <v/>
      </c>
      <c r="G477" s="33" t="str">
        <f>IFERROR(VLOOKUP($B477,'Tabelas auxiliares'!$A$65:$C$102,2,FALSE),"")</f>
        <v/>
      </c>
      <c r="H477" s="33" t="str">
        <f>IFERROR(VLOOKUP($B477,'Tabelas auxiliares'!$A$65:$C$102,3,FALSE),"")</f>
        <v/>
      </c>
      <c r="X477" s="33" t="str">
        <f t="shared" si="12"/>
        <v/>
      </c>
      <c r="Y477" s="33" t="str">
        <f>IF(T477="","",IF(AND(T477&lt;&gt;'Tabelas auxiliares'!$B$239,T477&lt;&gt;'Tabelas auxiliares'!$B$240,T477&lt;&gt;'Tabelas auxiliares'!$C$239,T477&lt;&gt;'Tabelas auxiliares'!$C$240,T477&lt;&gt;'Tabelas auxiliares'!$D$239),"FOLHA DE PESSOAL",IF(X477='Tabelas auxiliares'!$A$240,"CUSTEIO",IF(X477='Tabelas auxiliares'!$A$239,"INVESTIMENTO","ERRO - VERIFICAR"))))</f>
        <v/>
      </c>
      <c r="Z477" s="46" t="str">
        <f t="shared" si="13"/>
        <v/>
      </c>
      <c r="AA477" s="26"/>
      <c r="AC477" s="26"/>
      <c r="AD477" s="54"/>
      <c r="AE477" s="54"/>
      <c r="AF477" s="54"/>
      <c r="AG477" s="54"/>
      <c r="AH477" s="54"/>
      <c r="AI477" s="54"/>
      <c r="AJ477" s="54"/>
      <c r="AK477" s="54"/>
      <c r="AL477" s="54"/>
      <c r="AM477" s="54"/>
      <c r="AN477" s="54"/>
      <c r="AO477" s="54"/>
    </row>
    <row r="478" spans="6:41" x14ac:dyDescent="0.25">
      <c r="F478" s="33" t="str">
        <f>IFERROR(VLOOKUP(D478,'Tabelas auxiliares'!$A$3:$B$61,2,FALSE),"")</f>
        <v/>
      </c>
      <c r="G478" s="33" t="str">
        <f>IFERROR(VLOOKUP($B478,'Tabelas auxiliares'!$A$65:$C$102,2,FALSE),"")</f>
        <v/>
      </c>
      <c r="H478" s="33" t="str">
        <f>IFERROR(VLOOKUP($B478,'Tabelas auxiliares'!$A$65:$C$102,3,FALSE),"")</f>
        <v/>
      </c>
      <c r="X478" s="33" t="str">
        <f t="shared" si="12"/>
        <v/>
      </c>
      <c r="Y478" s="33" t="str">
        <f>IF(T478="","",IF(AND(T478&lt;&gt;'Tabelas auxiliares'!$B$239,T478&lt;&gt;'Tabelas auxiliares'!$B$240,T478&lt;&gt;'Tabelas auxiliares'!$C$239,T478&lt;&gt;'Tabelas auxiliares'!$C$240,T478&lt;&gt;'Tabelas auxiliares'!$D$239),"FOLHA DE PESSOAL",IF(X478='Tabelas auxiliares'!$A$240,"CUSTEIO",IF(X478='Tabelas auxiliares'!$A$239,"INVESTIMENTO","ERRO - VERIFICAR"))))</f>
        <v/>
      </c>
      <c r="Z478" s="46" t="str">
        <f t="shared" si="13"/>
        <v/>
      </c>
      <c r="AC478" s="26"/>
      <c r="AD478" s="54"/>
      <c r="AE478" s="54"/>
      <c r="AF478" s="54"/>
      <c r="AG478" s="54"/>
      <c r="AH478" s="54"/>
      <c r="AI478" s="54"/>
      <c r="AJ478" s="54"/>
      <c r="AK478" s="54"/>
      <c r="AL478" s="54"/>
      <c r="AM478" s="54"/>
      <c r="AN478" s="54"/>
      <c r="AO478" s="54"/>
    </row>
    <row r="479" spans="6:41" x14ac:dyDescent="0.25">
      <c r="F479" s="33" t="str">
        <f>IFERROR(VLOOKUP(D479,'Tabelas auxiliares'!$A$3:$B$61,2,FALSE),"")</f>
        <v/>
      </c>
      <c r="G479" s="33" t="str">
        <f>IFERROR(VLOOKUP($B479,'Tabelas auxiliares'!$A$65:$C$102,2,FALSE),"")</f>
        <v/>
      </c>
      <c r="H479" s="33" t="str">
        <f>IFERROR(VLOOKUP($B479,'Tabelas auxiliares'!$A$65:$C$102,3,FALSE),"")</f>
        <v/>
      </c>
      <c r="X479" s="33" t="str">
        <f t="shared" si="12"/>
        <v/>
      </c>
      <c r="Y479" s="33" t="str">
        <f>IF(T479="","",IF(AND(T479&lt;&gt;'Tabelas auxiliares'!$B$239,T479&lt;&gt;'Tabelas auxiliares'!$B$240,T479&lt;&gt;'Tabelas auxiliares'!$C$239,T479&lt;&gt;'Tabelas auxiliares'!$C$240,T479&lt;&gt;'Tabelas auxiliares'!$D$239),"FOLHA DE PESSOAL",IF(X479='Tabelas auxiliares'!$A$240,"CUSTEIO",IF(X479='Tabelas auxiliares'!$A$239,"INVESTIMENTO","ERRO - VERIFICAR"))))</f>
        <v/>
      </c>
      <c r="Z479" s="46" t="str">
        <f t="shared" si="13"/>
        <v/>
      </c>
      <c r="AA479" s="26"/>
      <c r="AC479" s="26"/>
      <c r="AD479" s="54"/>
      <c r="AE479" s="54"/>
      <c r="AF479" s="54"/>
      <c r="AG479" s="54"/>
      <c r="AH479" s="54"/>
      <c r="AI479" s="54"/>
      <c r="AJ479" s="54"/>
      <c r="AK479" s="54"/>
      <c r="AL479" s="54"/>
      <c r="AM479" s="54"/>
      <c r="AN479" s="54"/>
      <c r="AO479" s="54"/>
    </row>
    <row r="480" spans="6:41" x14ac:dyDescent="0.25">
      <c r="F480" s="33" t="str">
        <f>IFERROR(VLOOKUP(D480,'Tabelas auxiliares'!$A$3:$B$61,2,FALSE),"")</f>
        <v/>
      </c>
      <c r="G480" s="33" t="str">
        <f>IFERROR(VLOOKUP($B480,'Tabelas auxiliares'!$A$65:$C$102,2,FALSE),"")</f>
        <v/>
      </c>
      <c r="H480" s="33" t="str">
        <f>IFERROR(VLOOKUP($B480,'Tabelas auxiliares'!$A$65:$C$102,3,FALSE),"")</f>
        <v/>
      </c>
      <c r="X480" s="33" t="str">
        <f t="shared" si="12"/>
        <v/>
      </c>
      <c r="Y480" s="33" t="str">
        <f>IF(T480="","",IF(AND(T480&lt;&gt;'Tabelas auxiliares'!$B$239,T480&lt;&gt;'Tabelas auxiliares'!$B$240,T480&lt;&gt;'Tabelas auxiliares'!$C$239,T480&lt;&gt;'Tabelas auxiliares'!$C$240,T480&lt;&gt;'Tabelas auxiliares'!$D$239),"FOLHA DE PESSOAL",IF(X480='Tabelas auxiliares'!$A$240,"CUSTEIO",IF(X480='Tabelas auxiliares'!$A$239,"INVESTIMENTO","ERRO - VERIFICAR"))))</f>
        <v/>
      </c>
      <c r="Z480" s="46" t="str">
        <f t="shared" si="13"/>
        <v/>
      </c>
      <c r="AA480" s="26"/>
      <c r="AC480" s="26"/>
      <c r="AD480" s="54"/>
      <c r="AE480" s="54"/>
      <c r="AF480" s="54"/>
      <c r="AG480" s="54"/>
      <c r="AH480" s="54"/>
      <c r="AI480" s="54"/>
      <c r="AJ480" s="54"/>
      <c r="AK480" s="54"/>
      <c r="AL480" s="54"/>
      <c r="AM480" s="54"/>
      <c r="AN480" s="54"/>
      <c r="AO480" s="54"/>
    </row>
    <row r="481" spans="6:41" x14ac:dyDescent="0.25">
      <c r="F481" s="33" t="str">
        <f>IFERROR(VLOOKUP(D481,'Tabelas auxiliares'!$A$3:$B$61,2,FALSE),"")</f>
        <v/>
      </c>
      <c r="G481" s="33" t="str">
        <f>IFERROR(VLOOKUP($B481,'Tabelas auxiliares'!$A$65:$C$102,2,FALSE),"")</f>
        <v/>
      </c>
      <c r="H481" s="33" t="str">
        <f>IFERROR(VLOOKUP($B481,'Tabelas auxiliares'!$A$65:$C$102,3,FALSE),"")</f>
        <v/>
      </c>
      <c r="X481" s="33" t="str">
        <f t="shared" si="12"/>
        <v/>
      </c>
      <c r="Y481" s="33" t="str">
        <f>IF(T481="","",IF(AND(T481&lt;&gt;'Tabelas auxiliares'!$B$239,T481&lt;&gt;'Tabelas auxiliares'!$B$240,T481&lt;&gt;'Tabelas auxiliares'!$C$239,T481&lt;&gt;'Tabelas auxiliares'!$C$240,T481&lt;&gt;'Tabelas auxiliares'!$D$239),"FOLHA DE PESSOAL",IF(X481='Tabelas auxiliares'!$A$240,"CUSTEIO",IF(X481='Tabelas auxiliares'!$A$239,"INVESTIMENTO","ERRO - VERIFICAR"))))</f>
        <v/>
      </c>
      <c r="Z481" s="46" t="str">
        <f t="shared" si="13"/>
        <v/>
      </c>
      <c r="AA481" s="26"/>
      <c r="AD481" s="54"/>
      <c r="AE481" s="54"/>
      <c r="AF481" s="54"/>
      <c r="AG481" s="54"/>
      <c r="AH481" s="54"/>
      <c r="AI481" s="54"/>
      <c r="AJ481" s="54"/>
      <c r="AK481" s="54"/>
      <c r="AL481" s="54"/>
      <c r="AM481" s="54"/>
      <c r="AN481" s="54"/>
      <c r="AO481" s="54"/>
    </row>
    <row r="482" spans="6:41" x14ac:dyDescent="0.25">
      <c r="F482" s="33" t="str">
        <f>IFERROR(VLOOKUP(D482,'Tabelas auxiliares'!$A$3:$B$61,2,FALSE),"")</f>
        <v/>
      </c>
      <c r="G482" s="33" t="str">
        <f>IFERROR(VLOOKUP($B482,'Tabelas auxiliares'!$A$65:$C$102,2,FALSE),"")</f>
        <v/>
      </c>
      <c r="H482" s="33" t="str">
        <f>IFERROR(VLOOKUP($B482,'Tabelas auxiliares'!$A$65:$C$102,3,FALSE),"")</f>
        <v/>
      </c>
      <c r="X482" s="33" t="str">
        <f t="shared" si="12"/>
        <v/>
      </c>
      <c r="Y482" s="33" t="str">
        <f>IF(T482="","",IF(AND(T482&lt;&gt;'Tabelas auxiliares'!$B$239,T482&lt;&gt;'Tabelas auxiliares'!$B$240,T482&lt;&gt;'Tabelas auxiliares'!$C$239,T482&lt;&gt;'Tabelas auxiliares'!$C$240,T482&lt;&gt;'Tabelas auxiliares'!$D$239),"FOLHA DE PESSOAL",IF(X482='Tabelas auxiliares'!$A$240,"CUSTEIO",IF(X482='Tabelas auxiliares'!$A$239,"INVESTIMENTO","ERRO - VERIFICAR"))))</f>
        <v/>
      </c>
      <c r="Z482" s="46" t="str">
        <f t="shared" si="13"/>
        <v/>
      </c>
      <c r="AA482" s="26"/>
      <c r="AD482" s="54"/>
      <c r="AE482" s="54"/>
      <c r="AF482" s="54"/>
      <c r="AG482" s="54"/>
      <c r="AH482" s="54"/>
      <c r="AI482" s="54"/>
      <c r="AJ482" s="54"/>
      <c r="AK482" s="54"/>
      <c r="AL482" s="54"/>
      <c r="AM482" s="54"/>
      <c r="AN482" s="54"/>
      <c r="AO482" s="54"/>
    </row>
    <row r="483" spans="6:41" x14ac:dyDescent="0.25">
      <c r="F483" s="33" t="str">
        <f>IFERROR(VLOOKUP(D483,'Tabelas auxiliares'!$A$3:$B$61,2,FALSE),"")</f>
        <v/>
      </c>
      <c r="G483" s="33" t="str">
        <f>IFERROR(VLOOKUP($B483,'Tabelas auxiliares'!$A$65:$C$102,2,FALSE),"")</f>
        <v/>
      </c>
      <c r="H483" s="33" t="str">
        <f>IFERROR(VLOOKUP($B483,'Tabelas auxiliares'!$A$65:$C$102,3,FALSE),"")</f>
        <v/>
      </c>
      <c r="X483" s="33" t="str">
        <f t="shared" si="12"/>
        <v/>
      </c>
      <c r="Y483" s="33" t="str">
        <f>IF(T483="","",IF(AND(T483&lt;&gt;'Tabelas auxiliares'!$B$239,T483&lt;&gt;'Tabelas auxiliares'!$B$240,T483&lt;&gt;'Tabelas auxiliares'!$C$239,T483&lt;&gt;'Tabelas auxiliares'!$C$240,T483&lt;&gt;'Tabelas auxiliares'!$D$239),"FOLHA DE PESSOAL",IF(X483='Tabelas auxiliares'!$A$240,"CUSTEIO",IF(X483='Tabelas auxiliares'!$A$239,"INVESTIMENTO","ERRO - VERIFICAR"))))</f>
        <v/>
      </c>
      <c r="Z483" s="46" t="str">
        <f t="shared" si="13"/>
        <v/>
      </c>
      <c r="AC483" s="26"/>
      <c r="AD483" s="54"/>
      <c r="AE483" s="54"/>
      <c r="AF483" s="54"/>
      <c r="AG483" s="54"/>
      <c r="AH483" s="54"/>
      <c r="AI483" s="54"/>
      <c r="AJ483" s="54"/>
      <c r="AK483" s="54"/>
      <c r="AL483" s="54"/>
      <c r="AM483" s="54"/>
      <c r="AN483" s="54"/>
      <c r="AO483" s="54"/>
    </row>
    <row r="484" spans="6:41" x14ac:dyDescent="0.25">
      <c r="F484" s="33" t="str">
        <f>IFERROR(VLOOKUP(D484,'Tabelas auxiliares'!$A$3:$B$61,2,FALSE),"")</f>
        <v/>
      </c>
      <c r="G484" s="33" t="str">
        <f>IFERROR(VLOOKUP($B484,'Tabelas auxiliares'!$A$65:$C$102,2,FALSE),"")</f>
        <v/>
      </c>
      <c r="H484" s="33" t="str">
        <f>IFERROR(VLOOKUP($B484,'Tabelas auxiliares'!$A$65:$C$102,3,FALSE),"")</f>
        <v/>
      </c>
      <c r="X484" s="33" t="str">
        <f t="shared" si="12"/>
        <v/>
      </c>
      <c r="Y484" s="33" t="str">
        <f>IF(T484="","",IF(AND(T484&lt;&gt;'Tabelas auxiliares'!$B$239,T484&lt;&gt;'Tabelas auxiliares'!$B$240,T484&lt;&gt;'Tabelas auxiliares'!$C$239,T484&lt;&gt;'Tabelas auxiliares'!$C$240,T484&lt;&gt;'Tabelas auxiliares'!$D$239),"FOLHA DE PESSOAL",IF(X484='Tabelas auxiliares'!$A$240,"CUSTEIO",IF(X484='Tabelas auxiliares'!$A$239,"INVESTIMENTO","ERRO - VERIFICAR"))))</f>
        <v/>
      </c>
      <c r="Z484" s="46" t="str">
        <f t="shared" si="13"/>
        <v/>
      </c>
      <c r="AA484" s="26"/>
      <c r="AC484" s="26"/>
      <c r="AD484" s="54"/>
      <c r="AE484" s="54"/>
      <c r="AF484" s="54"/>
      <c r="AG484" s="54"/>
      <c r="AH484" s="54"/>
      <c r="AI484" s="54"/>
      <c r="AJ484" s="54"/>
      <c r="AK484" s="54"/>
      <c r="AL484" s="54"/>
      <c r="AM484" s="54"/>
      <c r="AN484" s="54"/>
      <c r="AO484" s="54"/>
    </row>
    <row r="485" spans="6:41" x14ac:dyDescent="0.25">
      <c r="F485" s="33" t="str">
        <f>IFERROR(VLOOKUP(D485,'Tabelas auxiliares'!$A$3:$B$61,2,FALSE),"")</f>
        <v/>
      </c>
      <c r="G485" s="33" t="str">
        <f>IFERROR(VLOOKUP($B485,'Tabelas auxiliares'!$A$65:$C$102,2,FALSE),"")</f>
        <v/>
      </c>
      <c r="H485" s="33" t="str">
        <f>IFERROR(VLOOKUP($B485,'Tabelas auxiliares'!$A$65:$C$102,3,FALSE),"")</f>
        <v/>
      </c>
      <c r="X485" s="33" t="str">
        <f t="shared" si="12"/>
        <v/>
      </c>
      <c r="Y485" s="33" t="str">
        <f>IF(T485="","",IF(AND(T485&lt;&gt;'Tabelas auxiliares'!$B$239,T485&lt;&gt;'Tabelas auxiliares'!$B$240,T485&lt;&gt;'Tabelas auxiliares'!$C$239,T485&lt;&gt;'Tabelas auxiliares'!$C$240,T485&lt;&gt;'Tabelas auxiliares'!$D$239),"FOLHA DE PESSOAL",IF(X485='Tabelas auxiliares'!$A$240,"CUSTEIO",IF(X485='Tabelas auxiliares'!$A$239,"INVESTIMENTO","ERRO - VERIFICAR"))))</f>
        <v/>
      </c>
      <c r="Z485" s="46" t="str">
        <f t="shared" si="13"/>
        <v/>
      </c>
      <c r="AA485" s="26"/>
      <c r="AD485" s="54"/>
      <c r="AE485" s="54"/>
      <c r="AF485" s="54"/>
      <c r="AG485" s="54"/>
      <c r="AH485" s="54"/>
      <c r="AI485" s="54"/>
      <c r="AJ485" s="54"/>
      <c r="AK485" s="54"/>
      <c r="AL485" s="54"/>
      <c r="AM485" s="54"/>
      <c r="AN485" s="54"/>
      <c r="AO485" s="54"/>
    </row>
    <row r="486" spans="6:41" x14ac:dyDescent="0.25">
      <c r="F486" s="33" t="str">
        <f>IFERROR(VLOOKUP(D486,'Tabelas auxiliares'!$A$3:$B$61,2,FALSE),"")</f>
        <v/>
      </c>
      <c r="G486" s="33" t="str">
        <f>IFERROR(VLOOKUP($B486,'Tabelas auxiliares'!$A$65:$C$102,2,FALSE),"")</f>
        <v/>
      </c>
      <c r="H486" s="33" t="str">
        <f>IFERROR(VLOOKUP($B486,'Tabelas auxiliares'!$A$65:$C$102,3,FALSE),"")</f>
        <v/>
      </c>
      <c r="X486" s="33" t="str">
        <f t="shared" si="12"/>
        <v/>
      </c>
      <c r="Y486" s="33" t="str">
        <f>IF(T486="","",IF(AND(T486&lt;&gt;'Tabelas auxiliares'!$B$239,T486&lt;&gt;'Tabelas auxiliares'!$B$240,T486&lt;&gt;'Tabelas auxiliares'!$C$239,T486&lt;&gt;'Tabelas auxiliares'!$C$240,T486&lt;&gt;'Tabelas auxiliares'!$D$239),"FOLHA DE PESSOAL",IF(X486='Tabelas auxiliares'!$A$240,"CUSTEIO",IF(X486='Tabelas auxiliares'!$A$239,"INVESTIMENTO","ERRO - VERIFICAR"))))</f>
        <v/>
      </c>
      <c r="Z486" s="46" t="str">
        <f t="shared" si="13"/>
        <v/>
      </c>
      <c r="AC486" s="26"/>
      <c r="AD486" s="54"/>
      <c r="AE486" s="54"/>
      <c r="AF486" s="54"/>
      <c r="AG486" s="54"/>
      <c r="AH486" s="54"/>
      <c r="AI486" s="54"/>
      <c r="AJ486" s="54"/>
      <c r="AK486" s="54"/>
      <c r="AL486" s="54"/>
      <c r="AM486" s="54"/>
      <c r="AN486" s="54"/>
      <c r="AO486" s="54"/>
    </row>
    <row r="487" spans="6:41" x14ac:dyDescent="0.25">
      <c r="F487" s="33" t="str">
        <f>IFERROR(VLOOKUP(D487,'Tabelas auxiliares'!$A$3:$B$61,2,FALSE),"")</f>
        <v/>
      </c>
      <c r="G487" s="33" t="str">
        <f>IFERROR(VLOOKUP($B487,'Tabelas auxiliares'!$A$65:$C$102,2,FALSE),"")</f>
        <v/>
      </c>
      <c r="H487" s="33" t="str">
        <f>IFERROR(VLOOKUP($B487,'Tabelas auxiliares'!$A$65:$C$102,3,FALSE),"")</f>
        <v/>
      </c>
      <c r="X487" s="33" t="str">
        <f t="shared" si="12"/>
        <v/>
      </c>
      <c r="Y487" s="33" t="str">
        <f>IF(T487="","",IF(AND(T487&lt;&gt;'Tabelas auxiliares'!$B$239,T487&lt;&gt;'Tabelas auxiliares'!$B$240,T487&lt;&gt;'Tabelas auxiliares'!$C$239,T487&lt;&gt;'Tabelas auxiliares'!$C$240,T487&lt;&gt;'Tabelas auxiliares'!$D$239),"FOLHA DE PESSOAL",IF(X487='Tabelas auxiliares'!$A$240,"CUSTEIO",IF(X487='Tabelas auxiliares'!$A$239,"INVESTIMENTO","ERRO - VERIFICAR"))))</f>
        <v/>
      </c>
      <c r="Z487" s="46" t="str">
        <f t="shared" si="13"/>
        <v/>
      </c>
      <c r="AC487" s="26"/>
      <c r="AD487" s="54"/>
      <c r="AE487" s="54"/>
      <c r="AF487" s="54"/>
      <c r="AG487" s="54"/>
      <c r="AH487" s="54"/>
      <c r="AI487" s="54"/>
      <c r="AJ487" s="54"/>
      <c r="AK487" s="54"/>
      <c r="AL487" s="54"/>
      <c r="AM487" s="54"/>
      <c r="AN487" s="54"/>
      <c r="AO487" s="54"/>
    </row>
    <row r="488" spans="6:41" x14ac:dyDescent="0.25">
      <c r="F488" s="33" t="str">
        <f>IFERROR(VLOOKUP(D488,'Tabelas auxiliares'!$A$3:$B$61,2,FALSE),"")</f>
        <v/>
      </c>
      <c r="G488" s="33" t="str">
        <f>IFERROR(VLOOKUP($B488,'Tabelas auxiliares'!$A$65:$C$102,2,FALSE),"")</f>
        <v/>
      </c>
      <c r="H488" s="33" t="str">
        <f>IFERROR(VLOOKUP($B488,'Tabelas auxiliares'!$A$65:$C$102,3,FALSE),"")</f>
        <v/>
      </c>
      <c r="X488" s="33" t="str">
        <f t="shared" si="12"/>
        <v/>
      </c>
      <c r="Y488" s="33" t="str">
        <f>IF(T488="","",IF(AND(T488&lt;&gt;'Tabelas auxiliares'!$B$239,T488&lt;&gt;'Tabelas auxiliares'!$B$240,T488&lt;&gt;'Tabelas auxiliares'!$C$239,T488&lt;&gt;'Tabelas auxiliares'!$C$240,T488&lt;&gt;'Tabelas auxiliares'!$D$239),"FOLHA DE PESSOAL",IF(X488='Tabelas auxiliares'!$A$240,"CUSTEIO",IF(X488='Tabelas auxiliares'!$A$239,"INVESTIMENTO","ERRO - VERIFICAR"))))</f>
        <v/>
      </c>
      <c r="Z488" s="46" t="str">
        <f t="shared" si="13"/>
        <v/>
      </c>
      <c r="AC488" s="26"/>
      <c r="AD488" s="54"/>
      <c r="AE488" s="54"/>
      <c r="AF488" s="54"/>
      <c r="AG488" s="54"/>
      <c r="AH488" s="54"/>
      <c r="AI488" s="54"/>
      <c r="AJ488" s="54"/>
      <c r="AK488" s="54"/>
      <c r="AL488" s="54"/>
      <c r="AM488" s="54"/>
      <c r="AN488" s="54"/>
      <c r="AO488" s="54"/>
    </row>
    <row r="489" spans="6:41" x14ac:dyDescent="0.25">
      <c r="F489" s="33" t="str">
        <f>IFERROR(VLOOKUP(D489,'Tabelas auxiliares'!$A$3:$B$61,2,FALSE),"")</f>
        <v/>
      </c>
      <c r="G489" s="33" t="str">
        <f>IFERROR(VLOOKUP($B489,'Tabelas auxiliares'!$A$65:$C$102,2,FALSE),"")</f>
        <v/>
      </c>
      <c r="H489" s="33" t="str">
        <f>IFERROR(VLOOKUP($B489,'Tabelas auxiliares'!$A$65:$C$102,3,FALSE),"")</f>
        <v/>
      </c>
      <c r="X489" s="33" t="str">
        <f t="shared" si="12"/>
        <v/>
      </c>
      <c r="Y489" s="33" t="str">
        <f>IF(T489="","",IF(AND(T489&lt;&gt;'Tabelas auxiliares'!$B$239,T489&lt;&gt;'Tabelas auxiliares'!$B$240,T489&lt;&gt;'Tabelas auxiliares'!$C$239,T489&lt;&gt;'Tabelas auxiliares'!$C$240,T489&lt;&gt;'Tabelas auxiliares'!$D$239),"FOLHA DE PESSOAL",IF(X489='Tabelas auxiliares'!$A$240,"CUSTEIO",IF(X489='Tabelas auxiliares'!$A$239,"INVESTIMENTO","ERRO - VERIFICAR"))))</f>
        <v/>
      </c>
      <c r="Z489" s="46" t="str">
        <f t="shared" si="13"/>
        <v/>
      </c>
      <c r="AC489" s="26"/>
      <c r="AD489" s="54"/>
      <c r="AE489" s="54"/>
      <c r="AF489" s="54"/>
      <c r="AG489" s="54"/>
      <c r="AH489" s="54"/>
      <c r="AI489" s="54"/>
      <c r="AJ489" s="54"/>
      <c r="AK489" s="54"/>
      <c r="AL489" s="54"/>
      <c r="AM489" s="54"/>
      <c r="AN489" s="54"/>
      <c r="AO489" s="54"/>
    </row>
    <row r="490" spans="6:41" x14ac:dyDescent="0.25">
      <c r="F490" s="33" t="str">
        <f>IFERROR(VLOOKUP(D490,'Tabelas auxiliares'!$A$3:$B$61,2,FALSE),"")</f>
        <v/>
      </c>
      <c r="G490" s="33" t="str">
        <f>IFERROR(VLOOKUP($B490,'Tabelas auxiliares'!$A$65:$C$102,2,FALSE),"")</f>
        <v/>
      </c>
      <c r="H490" s="33" t="str">
        <f>IFERROR(VLOOKUP($B490,'Tabelas auxiliares'!$A$65:$C$102,3,FALSE),"")</f>
        <v/>
      </c>
      <c r="X490" s="33" t="str">
        <f t="shared" si="12"/>
        <v/>
      </c>
      <c r="Y490" s="33" t="str">
        <f>IF(T490="","",IF(AND(T490&lt;&gt;'Tabelas auxiliares'!$B$239,T490&lt;&gt;'Tabelas auxiliares'!$B$240,T490&lt;&gt;'Tabelas auxiliares'!$C$239,T490&lt;&gt;'Tabelas auxiliares'!$C$240,T490&lt;&gt;'Tabelas auxiliares'!$D$239),"FOLHA DE PESSOAL",IF(X490='Tabelas auxiliares'!$A$240,"CUSTEIO",IF(X490='Tabelas auxiliares'!$A$239,"INVESTIMENTO","ERRO - VERIFICAR"))))</f>
        <v/>
      </c>
      <c r="Z490" s="46" t="str">
        <f t="shared" si="13"/>
        <v/>
      </c>
      <c r="AC490" s="26"/>
      <c r="AD490" s="54"/>
      <c r="AE490" s="54"/>
      <c r="AF490" s="54"/>
      <c r="AG490" s="54"/>
      <c r="AH490" s="54"/>
      <c r="AI490" s="54"/>
      <c r="AJ490" s="54"/>
      <c r="AK490" s="54"/>
      <c r="AL490" s="54"/>
      <c r="AM490" s="54"/>
      <c r="AN490" s="54"/>
      <c r="AO490" s="54"/>
    </row>
    <row r="491" spans="6:41" x14ac:dyDescent="0.25">
      <c r="F491" s="33" t="str">
        <f>IFERROR(VLOOKUP(D491,'Tabelas auxiliares'!$A$3:$B$61,2,FALSE),"")</f>
        <v/>
      </c>
      <c r="G491" s="33" t="str">
        <f>IFERROR(VLOOKUP($B491,'Tabelas auxiliares'!$A$65:$C$102,2,FALSE),"")</f>
        <v/>
      </c>
      <c r="H491" s="33" t="str">
        <f>IFERROR(VLOOKUP($B491,'Tabelas auxiliares'!$A$65:$C$102,3,FALSE),"")</f>
        <v/>
      </c>
      <c r="X491" s="33" t="str">
        <f t="shared" si="12"/>
        <v/>
      </c>
      <c r="Y491" s="33" t="str">
        <f>IF(T491="","",IF(AND(T491&lt;&gt;'Tabelas auxiliares'!$B$239,T491&lt;&gt;'Tabelas auxiliares'!$B$240,T491&lt;&gt;'Tabelas auxiliares'!$C$239,T491&lt;&gt;'Tabelas auxiliares'!$C$240,T491&lt;&gt;'Tabelas auxiliares'!$D$239),"FOLHA DE PESSOAL",IF(X491='Tabelas auxiliares'!$A$240,"CUSTEIO",IF(X491='Tabelas auxiliares'!$A$239,"INVESTIMENTO","ERRO - VERIFICAR"))))</f>
        <v/>
      </c>
      <c r="Z491" s="46" t="str">
        <f t="shared" si="13"/>
        <v/>
      </c>
      <c r="AC491" s="26"/>
      <c r="AD491" s="54"/>
      <c r="AE491" s="54"/>
      <c r="AF491" s="54"/>
      <c r="AG491" s="54"/>
      <c r="AH491" s="54"/>
      <c r="AI491" s="54"/>
      <c r="AJ491" s="54"/>
      <c r="AK491" s="54"/>
      <c r="AL491" s="54"/>
      <c r="AM491" s="54"/>
      <c r="AN491" s="54"/>
      <c r="AO491" s="54"/>
    </row>
    <row r="492" spans="6:41" x14ac:dyDescent="0.25">
      <c r="F492" s="33" t="str">
        <f>IFERROR(VLOOKUP(D492,'Tabelas auxiliares'!$A$3:$B$61,2,FALSE),"")</f>
        <v/>
      </c>
      <c r="G492" s="33" t="str">
        <f>IFERROR(VLOOKUP($B492,'Tabelas auxiliares'!$A$65:$C$102,2,FALSE),"")</f>
        <v/>
      </c>
      <c r="H492" s="33" t="str">
        <f>IFERROR(VLOOKUP($B492,'Tabelas auxiliares'!$A$65:$C$102,3,FALSE),"")</f>
        <v/>
      </c>
      <c r="X492" s="33" t="str">
        <f t="shared" ref="X492:X555" si="14">LEFT(V492,1)</f>
        <v/>
      </c>
      <c r="Y492" s="33" t="str">
        <f>IF(T492="","",IF(AND(T492&lt;&gt;'Tabelas auxiliares'!$B$239,T492&lt;&gt;'Tabelas auxiliares'!$B$240,T492&lt;&gt;'Tabelas auxiliares'!$C$239,T492&lt;&gt;'Tabelas auxiliares'!$C$240,T492&lt;&gt;'Tabelas auxiliares'!$D$239),"FOLHA DE PESSOAL",IF(X492='Tabelas auxiliares'!$A$240,"CUSTEIO",IF(X492='Tabelas auxiliares'!$A$239,"INVESTIMENTO","ERRO - VERIFICAR"))))</f>
        <v/>
      </c>
      <c r="Z492" s="46" t="str">
        <f t="shared" si="13"/>
        <v/>
      </c>
      <c r="AC492" s="26"/>
      <c r="AD492" s="54"/>
      <c r="AE492" s="54"/>
      <c r="AF492" s="54"/>
      <c r="AG492" s="54"/>
      <c r="AH492" s="54"/>
      <c r="AI492" s="54"/>
      <c r="AJ492" s="54"/>
      <c r="AK492" s="54"/>
      <c r="AL492" s="54"/>
      <c r="AM492" s="54"/>
      <c r="AN492" s="54"/>
      <c r="AO492" s="54"/>
    </row>
    <row r="493" spans="6:41" x14ac:dyDescent="0.25">
      <c r="F493" s="33" t="str">
        <f>IFERROR(VLOOKUP(D493,'Tabelas auxiliares'!$A$3:$B$61,2,FALSE),"")</f>
        <v/>
      </c>
      <c r="G493" s="33" t="str">
        <f>IFERROR(VLOOKUP($B493,'Tabelas auxiliares'!$A$65:$C$102,2,FALSE),"")</f>
        <v/>
      </c>
      <c r="H493" s="33" t="str">
        <f>IFERROR(VLOOKUP($B493,'Tabelas auxiliares'!$A$65:$C$102,3,FALSE),"")</f>
        <v/>
      </c>
      <c r="X493" s="33" t="str">
        <f t="shared" si="14"/>
        <v/>
      </c>
      <c r="Y493" s="33" t="str">
        <f>IF(T493="","",IF(AND(T493&lt;&gt;'Tabelas auxiliares'!$B$239,T493&lt;&gt;'Tabelas auxiliares'!$B$240,T493&lt;&gt;'Tabelas auxiliares'!$C$239,T493&lt;&gt;'Tabelas auxiliares'!$C$240,T493&lt;&gt;'Tabelas auxiliares'!$D$239),"FOLHA DE PESSOAL",IF(X493='Tabelas auxiliares'!$A$240,"CUSTEIO",IF(X493='Tabelas auxiliares'!$A$239,"INVESTIMENTO","ERRO - VERIFICAR"))))</f>
        <v/>
      </c>
      <c r="Z493" s="46" t="str">
        <f t="shared" ref="Z493:Z556" si="15">IF(AA493+AB493+AC493&lt;&gt;0,AA493+AB493+AC493,"")</f>
        <v/>
      </c>
      <c r="AC493" s="26"/>
      <c r="AD493" s="54"/>
      <c r="AE493" s="54"/>
      <c r="AF493" s="54"/>
      <c r="AG493" s="54"/>
      <c r="AH493" s="54"/>
      <c r="AI493" s="54"/>
      <c r="AJ493" s="54"/>
      <c r="AK493" s="54"/>
      <c r="AL493" s="54"/>
      <c r="AM493" s="54"/>
      <c r="AN493" s="54"/>
      <c r="AO493" s="54"/>
    </row>
    <row r="494" spans="6:41" x14ac:dyDescent="0.25">
      <c r="F494" s="33" t="str">
        <f>IFERROR(VLOOKUP(D494,'Tabelas auxiliares'!$A$3:$B$61,2,FALSE),"")</f>
        <v/>
      </c>
      <c r="G494" s="33" t="str">
        <f>IFERROR(VLOOKUP($B494,'Tabelas auxiliares'!$A$65:$C$102,2,FALSE),"")</f>
        <v/>
      </c>
      <c r="H494" s="33" t="str">
        <f>IFERROR(VLOOKUP($B494,'Tabelas auxiliares'!$A$65:$C$102,3,FALSE),"")</f>
        <v/>
      </c>
      <c r="X494" s="33" t="str">
        <f t="shared" si="14"/>
        <v/>
      </c>
      <c r="Y494" s="33" t="str">
        <f>IF(T494="","",IF(AND(T494&lt;&gt;'Tabelas auxiliares'!$B$239,T494&lt;&gt;'Tabelas auxiliares'!$B$240,T494&lt;&gt;'Tabelas auxiliares'!$C$239,T494&lt;&gt;'Tabelas auxiliares'!$C$240,T494&lt;&gt;'Tabelas auxiliares'!$D$239),"FOLHA DE PESSOAL",IF(X494='Tabelas auxiliares'!$A$240,"CUSTEIO",IF(X494='Tabelas auxiliares'!$A$239,"INVESTIMENTO","ERRO - VERIFICAR"))))</f>
        <v/>
      </c>
      <c r="Z494" s="46" t="str">
        <f t="shared" si="15"/>
        <v/>
      </c>
      <c r="AC494" s="26"/>
      <c r="AD494" s="54"/>
      <c r="AE494" s="54"/>
      <c r="AF494" s="54"/>
      <c r="AG494" s="54"/>
      <c r="AH494" s="54"/>
      <c r="AI494" s="54"/>
      <c r="AJ494" s="54"/>
      <c r="AK494" s="54"/>
      <c r="AL494" s="54"/>
      <c r="AM494" s="54"/>
      <c r="AN494" s="54"/>
      <c r="AO494" s="54"/>
    </row>
    <row r="495" spans="6:41" x14ac:dyDescent="0.25">
      <c r="F495" s="33" t="str">
        <f>IFERROR(VLOOKUP(D495,'Tabelas auxiliares'!$A$3:$B$61,2,FALSE),"")</f>
        <v/>
      </c>
      <c r="G495" s="33" t="str">
        <f>IFERROR(VLOOKUP($B495,'Tabelas auxiliares'!$A$65:$C$102,2,FALSE),"")</f>
        <v/>
      </c>
      <c r="H495" s="33" t="str">
        <f>IFERROR(VLOOKUP($B495,'Tabelas auxiliares'!$A$65:$C$102,3,FALSE),"")</f>
        <v/>
      </c>
      <c r="X495" s="33" t="str">
        <f t="shared" si="14"/>
        <v/>
      </c>
      <c r="Y495" s="33" t="str">
        <f>IF(T495="","",IF(AND(T495&lt;&gt;'Tabelas auxiliares'!$B$239,T495&lt;&gt;'Tabelas auxiliares'!$B$240,T495&lt;&gt;'Tabelas auxiliares'!$C$239,T495&lt;&gt;'Tabelas auxiliares'!$C$240,T495&lt;&gt;'Tabelas auxiliares'!$D$239),"FOLHA DE PESSOAL",IF(X495='Tabelas auxiliares'!$A$240,"CUSTEIO",IF(X495='Tabelas auxiliares'!$A$239,"INVESTIMENTO","ERRO - VERIFICAR"))))</f>
        <v/>
      </c>
      <c r="Z495" s="46" t="str">
        <f t="shared" si="15"/>
        <v/>
      </c>
      <c r="AC495" s="26"/>
      <c r="AD495" s="54"/>
      <c r="AE495" s="54"/>
      <c r="AF495" s="54"/>
      <c r="AG495" s="54"/>
      <c r="AH495" s="54"/>
      <c r="AI495" s="54"/>
      <c r="AJ495" s="54"/>
      <c r="AK495" s="54"/>
      <c r="AL495" s="54"/>
      <c r="AM495" s="54"/>
      <c r="AN495" s="54"/>
      <c r="AO495" s="54"/>
    </row>
    <row r="496" spans="6:41" x14ac:dyDescent="0.25">
      <c r="F496" s="33" t="str">
        <f>IFERROR(VLOOKUP(D496,'Tabelas auxiliares'!$A$3:$B$61,2,FALSE),"")</f>
        <v/>
      </c>
      <c r="G496" s="33" t="str">
        <f>IFERROR(VLOOKUP($B496,'Tabelas auxiliares'!$A$65:$C$102,2,FALSE),"")</f>
        <v/>
      </c>
      <c r="H496" s="33" t="str">
        <f>IFERROR(VLOOKUP($B496,'Tabelas auxiliares'!$A$65:$C$102,3,FALSE),"")</f>
        <v/>
      </c>
      <c r="X496" s="33" t="str">
        <f t="shared" si="14"/>
        <v/>
      </c>
      <c r="Y496" s="33" t="str">
        <f>IF(T496="","",IF(AND(T496&lt;&gt;'Tabelas auxiliares'!$B$239,T496&lt;&gt;'Tabelas auxiliares'!$B$240,T496&lt;&gt;'Tabelas auxiliares'!$C$239,T496&lt;&gt;'Tabelas auxiliares'!$C$240,T496&lt;&gt;'Tabelas auxiliares'!$D$239),"FOLHA DE PESSOAL",IF(X496='Tabelas auxiliares'!$A$240,"CUSTEIO",IF(X496='Tabelas auxiliares'!$A$239,"INVESTIMENTO","ERRO - VERIFICAR"))))</f>
        <v/>
      </c>
      <c r="Z496" s="46" t="str">
        <f t="shared" si="15"/>
        <v/>
      </c>
      <c r="AC496" s="26"/>
      <c r="AD496" s="54"/>
      <c r="AE496" s="54"/>
      <c r="AF496" s="54"/>
      <c r="AG496" s="54"/>
      <c r="AH496" s="54"/>
      <c r="AI496" s="54"/>
      <c r="AJ496" s="54"/>
      <c r="AK496" s="54"/>
      <c r="AL496" s="54"/>
      <c r="AM496" s="54"/>
      <c r="AN496" s="54"/>
      <c r="AO496" s="54"/>
    </row>
    <row r="497" spans="6:41" x14ac:dyDescent="0.25">
      <c r="F497" s="33" t="str">
        <f>IFERROR(VLOOKUP(D497,'Tabelas auxiliares'!$A$3:$B$61,2,FALSE),"")</f>
        <v/>
      </c>
      <c r="G497" s="33" t="str">
        <f>IFERROR(VLOOKUP($B497,'Tabelas auxiliares'!$A$65:$C$102,2,FALSE),"")</f>
        <v/>
      </c>
      <c r="H497" s="33" t="str">
        <f>IFERROR(VLOOKUP($B497,'Tabelas auxiliares'!$A$65:$C$102,3,FALSE),"")</f>
        <v/>
      </c>
      <c r="X497" s="33" t="str">
        <f t="shared" si="14"/>
        <v/>
      </c>
      <c r="Y497" s="33" t="str">
        <f>IF(T497="","",IF(AND(T497&lt;&gt;'Tabelas auxiliares'!$B$239,T497&lt;&gt;'Tabelas auxiliares'!$B$240,T497&lt;&gt;'Tabelas auxiliares'!$C$239,T497&lt;&gt;'Tabelas auxiliares'!$C$240,T497&lt;&gt;'Tabelas auxiliares'!$D$239),"FOLHA DE PESSOAL",IF(X497='Tabelas auxiliares'!$A$240,"CUSTEIO",IF(X497='Tabelas auxiliares'!$A$239,"INVESTIMENTO","ERRO - VERIFICAR"))))</f>
        <v/>
      </c>
      <c r="Z497" s="46" t="str">
        <f t="shared" si="15"/>
        <v/>
      </c>
      <c r="AA497" s="26"/>
      <c r="AC497" s="26"/>
      <c r="AD497" s="54"/>
      <c r="AE497" s="54"/>
      <c r="AF497" s="54"/>
      <c r="AG497" s="54"/>
      <c r="AH497" s="54"/>
      <c r="AI497" s="54"/>
      <c r="AJ497" s="54"/>
      <c r="AK497" s="54"/>
      <c r="AL497" s="54"/>
      <c r="AM497" s="54"/>
      <c r="AN497" s="54"/>
      <c r="AO497" s="54"/>
    </row>
    <row r="498" spans="6:41" x14ac:dyDescent="0.25">
      <c r="F498" s="33" t="str">
        <f>IFERROR(VLOOKUP(D498,'Tabelas auxiliares'!$A$3:$B$61,2,FALSE),"")</f>
        <v/>
      </c>
      <c r="G498" s="33" t="str">
        <f>IFERROR(VLOOKUP($B498,'Tabelas auxiliares'!$A$65:$C$102,2,FALSE),"")</f>
        <v/>
      </c>
      <c r="H498" s="33" t="str">
        <f>IFERROR(VLOOKUP($B498,'Tabelas auxiliares'!$A$65:$C$102,3,FALSE),"")</f>
        <v/>
      </c>
      <c r="X498" s="33" t="str">
        <f t="shared" si="14"/>
        <v/>
      </c>
      <c r="Y498" s="33" t="str">
        <f>IF(T498="","",IF(AND(T498&lt;&gt;'Tabelas auxiliares'!$B$239,T498&lt;&gt;'Tabelas auxiliares'!$B$240,T498&lt;&gt;'Tabelas auxiliares'!$C$239,T498&lt;&gt;'Tabelas auxiliares'!$C$240,T498&lt;&gt;'Tabelas auxiliares'!$D$239),"FOLHA DE PESSOAL",IF(X498='Tabelas auxiliares'!$A$240,"CUSTEIO",IF(X498='Tabelas auxiliares'!$A$239,"INVESTIMENTO","ERRO - VERIFICAR"))))</f>
        <v/>
      </c>
      <c r="Z498" s="46" t="str">
        <f t="shared" si="15"/>
        <v/>
      </c>
      <c r="AC498" s="26"/>
      <c r="AD498" s="54"/>
      <c r="AE498" s="54"/>
      <c r="AF498" s="54"/>
      <c r="AG498" s="54"/>
      <c r="AH498" s="54"/>
      <c r="AI498" s="54"/>
      <c r="AJ498" s="54"/>
      <c r="AK498" s="54"/>
      <c r="AL498" s="54"/>
      <c r="AM498" s="54"/>
      <c r="AN498" s="54"/>
      <c r="AO498" s="54"/>
    </row>
    <row r="499" spans="6:41" x14ac:dyDescent="0.25">
      <c r="F499" s="33" t="str">
        <f>IFERROR(VLOOKUP(D499,'Tabelas auxiliares'!$A$3:$B$61,2,FALSE),"")</f>
        <v/>
      </c>
      <c r="G499" s="33" t="str">
        <f>IFERROR(VLOOKUP($B499,'Tabelas auxiliares'!$A$65:$C$102,2,FALSE),"")</f>
        <v/>
      </c>
      <c r="H499" s="33" t="str">
        <f>IFERROR(VLOOKUP($B499,'Tabelas auxiliares'!$A$65:$C$102,3,FALSE),"")</f>
        <v/>
      </c>
      <c r="X499" s="33" t="str">
        <f t="shared" si="14"/>
        <v/>
      </c>
      <c r="Y499" s="33" t="str">
        <f>IF(T499="","",IF(AND(T499&lt;&gt;'Tabelas auxiliares'!$B$239,T499&lt;&gt;'Tabelas auxiliares'!$B$240,T499&lt;&gt;'Tabelas auxiliares'!$C$239,T499&lt;&gt;'Tabelas auxiliares'!$C$240,T499&lt;&gt;'Tabelas auxiliares'!$D$239),"FOLHA DE PESSOAL",IF(X499='Tabelas auxiliares'!$A$240,"CUSTEIO",IF(X499='Tabelas auxiliares'!$A$239,"INVESTIMENTO","ERRO - VERIFICAR"))))</f>
        <v/>
      </c>
      <c r="Z499" s="46" t="str">
        <f t="shared" si="15"/>
        <v/>
      </c>
      <c r="AC499" s="26"/>
      <c r="AD499" s="54"/>
      <c r="AE499" s="54"/>
      <c r="AF499" s="54"/>
      <c r="AG499" s="54"/>
      <c r="AH499" s="54"/>
      <c r="AI499" s="54"/>
      <c r="AJ499" s="54"/>
      <c r="AK499" s="54"/>
      <c r="AL499" s="54"/>
      <c r="AM499" s="54"/>
      <c r="AN499" s="54"/>
      <c r="AO499" s="54"/>
    </row>
    <row r="500" spans="6:41" x14ac:dyDescent="0.25">
      <c r="F500" s="33" t="str">
        <f>IFERROR(VLOOKUP(D500,'Tabelas auxiliares'!$A$3:$B$61,2,FALSE),"")</f>
        <v/>
      </c>
      <c r="G500" s="33" t="str">
        <f>IFERROR(VLOOKUP($B500,'Tabelas auxiliares'!$A$65:$C$102,2,FALSE),"")</f>
        <v/>
      </c>
      <c r="H500" s="33" t="str">
        <f>IFERROR(VLOOKUP($B500,'Tabelas auxiliares'!$A$65:$C$102,3,FALSE),"")</f>
        <v/>
      </c>
      <c r="X500" s="33" t="str">
        <f t="shared" si="14"/>
        <v/>
      </c>
      <c r="Y500" s="33" t="str">
        <f>IF(T500="","",IF(AND(T500&lt;&gt;'Tabelas auxiliares'!$B$239,T500&lt;&gt;'Tabelas auxiliares'!$B$240,T500&lt;&gt;'Tabelas auxiliares'!$C$239,T500&lt;&gt;'Tabelas auxiliares'!$C$240,T500&lt;&gt;'Tabelas auxiliares'!$D$239),"FOLHA DE PESSOAL",IF(X500='Tabelas auxiliares'!$A$240,"CUSTEIO",IF(X500='Tabelas auxiliares'!$A$239,"INVESTIMENTO","ERRO - VERIFICAR"))))</f>
        <v/>
      </c>
      <c r="Z500" s="46" t="str">
        <f t="shared" si="15"/>
        <v/>
      </c>
      <c r="AC500" s="26"/>
      <c r="AD500" s="54"/>
      <c r="AE500" s="54"/>
      <c r="AF500" s="54"/>
      <c r="AG500" s="54"/>
      <c r="AH500" s="54"/>
      <c r="AI500" s="54"/>
      <c r="AJ500" s="54"/>
      <c r="AK500" s="54"/>
      <c r="AL500" s="54"/>
      <c r="AM500" s="54"/>
      <c r="AN500" s="54"/>
      <c r="AO500" s="54"/>
    </row>
    <row r="501" spans="6:41" x14ac:dyDescent="0.25">
      <c r="F501" s="33" t="str">
        <f>IFERROR(VLOOKUP(D501,'Tabelas auxiliares'!$A$3:$B$61,2,FALSE),"")</f>
        <v/>
      </c>
      <c r="G501" s="33" t="str">
        <f>IFERROR(VLOOKUP($B501,'Tabelas auxiliares'!$A$65:$C$102,2,FALSE),"")</f>
        <v/>
      </c>
      <c r="H501" s="33" t="str">
        <f>IFERROR(VLOOKUP($B501,'Tabelas auxiliares'!$A$65:$C$102,3,FALSE),"")</f>
        <v/>
      </c>
      <c r="X501" s="33" t="str">
        <f t="shared" si="14"/>
        <v/>
      </c>
      <c r="Y501" s="33" t="str">
        <f>IF(T501="","",IF(AND(T501&lt;&gt;'Tabelas auxiliares'!$B$239,T501&lt;&gt;'Tabelas auxiliares'!$B$240,T501&lt;&gt;'Tabelas auxiliares'!$C$239,T501&lt;&gt;'Tabelas auxiliares'!$C$240,T501&lt;&gt;'Tabelas auxiliares'!$D$239),"FOLHA DE PESSOAL",IF(X501='Tabelas auxiliares'!$A$240,"CUSTEIO",IF(X501='Tabelas auxiliares'!$A$239,"INVESTIMENTO","ERRO - VERIFICAR"))))</f>
        <v/>
      </c>
      <c r="Z501" s="46" t="str">
        <f t="shared" si="15"/>
        <v/>
      </c>
      <c r="AA501" s="26"/>
      <c r="AC501" s="26"/>
      <c r="AD501" s="54"/>
      <c r="AE501" s="54"/>
      <c r="AF501" s="54"/>
      <c r="AG501" s="54"/>
      <c r="AH501" s="54"/>
      <c r="AI501" s="54"/>
      <c r="AJ501" s="54"/>
      <c r="AK501" s="54"/>
      <c r="AL501" s="54"/>
      <c r="AM501" s="54"/>
      <c r="AN501" s="54"/>
      <c r="AO501" s="54"/>
    </row>
    <row r="502" spans="6:41" x14ac:dyDescent="0.25">
      <c r="F502" s="33" t="str">
        <f>IFERROR(VLOOKUP(D502,'Tabelas auxiliares'!$A$3:$B$61,2,FALSE),"")</f>
        <v/>
      </c>
      <c r="G502" s="33" t="str">
        <f>IFERROR(VLOOKUP($B502,'Tabelas auxiliares'!$A$65:$C$102,2,FALSE),"")</f>
        <v/>
      </c>
      <c r="H502" s="33" t="str">
        <f>IFERROR(VLOOKUP($B502,'Tabelas auxiliares'!$A$65:$C$102,3,FALSE),"")</f>
        <v/>
      </c>
      <c r="X502" s="33" t="str">
        <f t="shared" si="14"/>
        <v/>
      </c>
      <c r="Y502" s="33" t="str">
        <f>IF(T502="","",IF(AND(T502&lt;&gt;'Tabelas auxiliares'!$B$239,T502&lt;&gt;'Tabelas auxiliares'!$B$240,T502&lt;&gt;'Tabelas auxiliares'!$C$239,T502&lt;&gt;'Tabelas auxiliares'!$C$240,T502&lt;&gt;'Tabelas auxiliares'!$D$239),"FOLHA DE PESSOAL",IF(X502='Tabelas auxiliares'!$A$240,"CUSTEIO",IF(X502='Tabelas auxiliares'!$A$239,"INVESTIMENTO","ERRO - VERIFICAR"))))</f>
        <v/>
      </c>
      <c r="Z502" s="46" t="str">
        <f t="shared" si="15"/>
        <v/>
      </c>
      <c r="AC502" s="26"/>
      <c r="AD502" s="54"/>
      <c r="AE502" s="54"/>
      <c r="AF502" s="54"/>
      <c r="AG502" s="54"/>
      <c r="AH502" s="54"/>
      <c r="AI502" s="54"/>
      <c r="AJ502" s="54"/>
      <c r="AK502" s="54"/>
      <c r="AL502" s="54"/>
      <c r="AM502" s="54"/>
      <c r="AN502" s="54"/>
      <c r="AO502" s="54"/>
    </row>
    <row r="503" spans="6:41" x14ac:dyDescent="0.25">
      <c r="F503" s="33" t="str">
        <f>IFERROR(VLOOKUP(D503,'Tabelas auxiliares'!$A$3:$B$61,2,FALSE),"")</f>
        <v/>
      </c>
      <c r="G503" s="33" t="str">
        <f>IFERROR(VLOOKUP($B503,'Tabelas auxiliares'!$A$65:$C$102,2,FALSE),"")</f>
        <v/>
      </c>
      <c r="H503" s="33" t="str">
        <f>IFERROR(VLOOKUP($B503,'Tabelas auxiliares'!$A$65:$C$102,3,FALSE),"")</f>
        <v/>
      </c>
      <c r="X503" s="33" t="str">
        <f t="shared" si="14"/>
        <v/>
      </c>
      <c r="Y503" s="33" t="str">
        <f>IF(T503="","",IF(AND(T503&lt;&gt;'Tabelas auxiliares'!$B$239,T503&lt;&gt;'Tabelas auxiliares'!$B$240,T503&lt;&gt;'Tabelas auxiliares'!$C$239,T503&lt;&gt;'Tabelas auxiliares'!$C$240,T503&lt;&gt;'Tabelas auxiliares'!$D$239),"FOLHA DE PESSOAL",IF(X503='Tabelas auxiliares'!$A$240,"CUSTEIO",IF(X503='Tabelas auxiliares'!$A$239,"INVESTIMENTO","ERRO - VERIFICAR"))))</f>
        <v/>
      </c>
      <c r="Z503" s="46" t="str">
        <f t="shared" si="15"/>
        <v/>
      </c>
      <c r="AC503" s="26"/>
      <c r="AD503" s="54"/>
      <c r="AE503" s="54"/>
      <c r="AF503" s="54"/>
      <c r="AG503" s="54"/>
      <c r="AH503" s="54"/>
      <c r="AI503" s="54"/>
      <c r="AJ503" s="54"/>
      <c r="AK503" s="54"/>
      <c r="AL503" s="54"/>
      <c r="AM503" s="54"/>
      <c r="AN503" s="54"/>
      <c r="AO503" s="54"/>
    </row>
    <row r="504" spans="6:41" x14ac:dyDescent="0.25">
      <c r="F504" s="33" t="str">
        <f>IFERROR(VLOOKUP(D504,'Tabelas auxiliares'!$A$3:$B$61,2,FALSE),"")</f>
        <v/>
      </c>
      <c r="G504" s="33" t="str">
        <f>IFERROR(VLOOKUP($B504,'Tabelas auxiliares'!$A$65:$C$102,2,FALSE),"")</f>
        <v/>
      </c>
      <c r="H504" s="33" t="str">
        <f>IFERROR(VLOOKUP($B504,'Tabelas auxiliares'!$A$65:$C$102,3,FALSE),"")</f>
        <v/>
      </c>
      <c r="X504" s="33" t="str">
        <f t="shared" si="14"/>
        <v/>
      </c>
      <c r="Y504" s="33" t="str">
        <f>IF(T504="","",IF(AND(T504&lt;&gt;'Tabelas auxiliares'!$B$239,T504&lt;&gt;'Tabelas auxiliares'!$B$240,T504&lt;&gt;'Tabelas auxiliares'!$C$239,T504&lt;&gt;'Tabelas auxiliares'!$C$240,T504&lt;&gt;'Tabelas auxiliares'!$D$239),"FOLHA DE PESSOAL",IF(X504='Tabelas auxiliares'!$A$240,"CUSTEIO",IF(X504='Tabelas auxiliares'!$A$239,"INVESTIMENTO","ERRO - VERIFICAR"))))</f>
        <v/>
      </c>
      <c r="Z504" s="46" t="str">
        <f t="shared" si="15"/>
        <v/>
      </c>
      <c r="AC504" s="26"/>
      <c r="AD504" s="54"/>
      <c r="AE504" s="54"/>
      <c r="AF504" s="54"/>
      <c r="AG504" s="54"/>
      <c r="AH504" s="54"/>
      <c r="AI504" s="54"/>
      <c r="AJ504" s="54"/>
      <c r="AK504" s="54"/>
      <c r="AL504" s="54"/>
      <c r="AM504" s="54"/>
      <c r="AN504" s="54"/>
      <c r="AO504" s="54"/>
    </row>
    <row r="505" spans="6:41" x14ac:dyDescent="0.25">
      <c r="F505" s="33" t="str">
        <f>IFERROR(VLOOKUP(D505,'Tabelas auxiliares'!$A$3:$B$61,2,FALSE),"")</f>
        <v/>
      </c>
      <c r="G505" s="33" t="str">
        <f>IFERROR(VLOOKUP($B505,'Tabelas auxiliares'!$A$65:$C$102,2,FALSE),"")</f>
        <v/>
      </c>
      <c r="H505" s="33" t="str">
        <f>IFERROR(VLOOKUP($B505,'Tabelas auxiliares'!$A$65:$C$102,3,FALSE),"")</f>
        <v/>
      </c>
      <c r="X505" s="33" t="str">
        <f t="shared" si="14"/>
        <v/>
      </c>
      <c r="Y505" s="33" t="str">
        <f>IF(T505="","",IF(AND(T505&lt;&gt;'Tabelas auxiliares'!$B$239,T505&lt;&gt;'Tabelas auxiliares'!$B$240,T505&lt;&gt;'Tabelas auxiliares'!$C$239,T505&lt;&gt;'Tabelas auxiliares'!$C$240,T505&lt;&gt;'Tabelas auxiliares'!$D$239),"FOLHA DE PESSOAL",IF(X505='Tabelas auxiliares'!$A$240,"CUSTEIO",IF(X505='Tabelas auxiliares'!$A$239,"INVESTIMENTO","ERRO - VERIFICAR"))))</f>
        <v/>
      </c>
      <c r="Z505" s="46" t="str">
        <f t="shared" si="15"/>
        <v/>
      </c>
      <c r="AC505" s="26"/>
      <c r="AD505" s="54"/>
      <c r="AE505" s="54"/>
      <c r="AF505" s="54"/>
      <c r="AG505" s="54"/>
      <c r="AH505" s="54"/>
      <c r="AI505" s="54"/>
      <c r="AJ505" s="54"/>
      <c r="AK505" s="54"/>
      <c r="AL505" s="54"/>
      <c r="AM505" s="54"/>
      <c r="AN505" s="54"/>
      <c r="AO505" s="54"/>
    </row>
    <row r="506" spans="6:41" x14ac:dyDescent="0.25">
      <c r="F506" s="33" t="str">
        <f>IFERROR(VLOOKUP(D506,'Tabelas auxiliares'!$A$3:$B$61,2,FALSE),"")</f>
        <v/>
      </c>
      <c r="G506" s="33" t="str">
        <f>IFERROR(VLOOKUP($B506,'Tabelas auxiliares'!$A$65:$C$102,2,FALSE),"")</f>
        <v/>
      </c>
      <c r="H506" s="33" t="str">
        <f>IFERROR(VLOOKUP($B506,'Tabelas auxiliares'!$A$65:$C$102,3,FALSE),"")</f>
        <v/>
      </c>
      <c r="X506" s="33" t="str">
        <f t="shared" si="14"/>
        <v/>
      </c>
      <c r="Y506" s="33" t="str">
        <f>IF(T506="","",IF(AND(T506&lt;&gt;'Tabelas auxiliares'!$B$239,T506&lt;&gt;'Tabelas auxiliares'!$B$240,T506&lt;&gt;'Tabelas auxiliares'!$C$239,T506&lt;&gt;'Tabelas auxiliares'!$C$240,T506&lt;&gt;'Tabelas auxiliares'!$D$239),"FOLHA DE PESSOAL",IF(X506='Tabelas auxiliares'!$A$240,"CUSTEIO",IF(X506='Tabelas auxiliares'!$A$239,"INVESTIMENTO","ERRO - VERIFICAR"))))</f>
        <v/>
      </c>
      <c r="Z506" s="46" t="str">
        <f t="shared" si="15"/>
        <v/>
      </c>
      <c r="AA506" s="26"/>
      <c r="AC506" s="26"/>
      <c r="AD506" s="54"/>
      <c r="AE506" s="54"/>
      <c r="AF506" s="54"/>
      <c r="AG506" s="54"/>
      <c r="AH506" s="54"/>
      <c r="AI506" s="54"/>
      <c r="AJ506" s="54"/>
      <c r="AK506" s="54"/>
      <c r="AL506" s="54"/>
      <c r="AM506" s="54"/>
      <c r="AN506" s="54"/>
      <c r="AO506" s="54"/>
    </row>
    <row r="507" spans="6:41" x14ac:dyDescent="0.25">
      <c r="F507" s="33" t="str">
        <f>IFERROR(VLOOKUP(D507,'Tabelas auxiliares'!$A$3:$B$61,2,FALSE),"")</f>
        <v/>
      </c>
      <c r="G507" s="33" t="str">
        <f>IFERROR(VLOOKUP($B507,'Tabelas auxiliares'!$A$65:$C$102,2,FALSE),"")</f>
        <v/>
      </c>
      <c r="H507" s="33" t="str">
        <f>IFERROR(VLOOKUP($B507,'Tabelas auxiliares'!$A$65:$C$102,3,FALSE),"")</f>
        <v/>
      </c>
      <c r="X507" s="33" t="str">
        <f t="shared" si="14"/>
        <v/>
      </c>
      <c r="Y507" s="33" t="str">
        <f>IF(T507="","",IF(AND(T507&lt;&gt;'Tabelas auxiliares'!$B$239,T507&lt;&gt;'Tabelas auxiliares'!$B$240,T507&lt;&gt;'Tabelas auxiliares'!$C$239,T507&lt;&gt;'Tabelas auxiliares'!$C$240,T507&lt;&gt;'Tabelas auxiliares'!$D$239),"FOLHA DE PESSOAL",IF(X507='Tabelas auxiliares'!$A$240,"CUSTEIO",IF(X507='Tabelas auxiliares'!$A$239,"INVESTIMENTO","ERRO - VERIFICAR"))))</f>
        <v/>
      </c>
      <c r="Z507" s="46" t="str">
        <f t="shared" si="15"/>
        <v/>
      </c>
      <c r="AA507" s="26"/>
      <c r="AC507" s="26"/>
      <c r="AD507" s="54"/>
      <c r="AE507" s="54"/>
      <c r="AF507" s="54"/>
      <c r="AG507" s="54"/>
      <c r="AH507" s="54"/>
      <c r="AI507" s="54"/>
      <c r="AJ507" s="54"/>
      <c r="AK507" s="54"/>
      <c r="AL507" s="54"/>
      <c r="AM507" s="54"/>
      <c r="AN507" s="54"/>
      <c r="AO507" s="54"/>
    </row>
    <row r="508" spans="6:41" x14ac:dyDescent="0.25">
      <c r="F508" s="33" t="str">
        <f>IFERROR(VLOOKUP(D508,'Tabelas auxiliares'!$A$3:$B$61,2,FALSE),"")</f>
        <v/>
      </c>
      <c r="G508" s="33" t="str">
        <f>IFERROR(VLOOKUP($B508,'Tabelas auxiliares'!$A$65:$C$102,2,FALSE),"")</f>
        <v/>
      </c>
      <c r="H508" s="33" t="str">
        <f>IFERROR(VLOOKUP($B508,'Tabelas auxiliares'!$A$65:$C$102,3,FALSE),"")</f>
        <v/>
      </c>
      <c r="X508" s="33" t="str">
        <f t="shared" si="14"/>
        <v/>
      </c>
      <c r="Y508" s="33" t="str">
        <f>IF(T508="","",IF(AND(T508&lt;&gt;'Tabelas auxiliares'!$B$239,T508&lt;&gt;'Tabelas auxiliares'!$B$240,T508&lt;&gt;'Tabelas auxiliares'!$C$239,T508&lt;&gt;'Tabelas auxiliares'!$C$240,T508&lt;&gt;'Tabelas auxiliares'!$D$239),"FOLHA DE PESSOAL",IF(X508='Tabelas auxiliares'!$A$240,"CUSTEIO",IF(X508='Tabelas auxiliares'!$A$239,"INVESTIMENTO","ERRO - VERIFICAR"))))</f>
        <v/>
      </c>
      <c r="Z508" s="46" t="str">
        <f t="shared" si="15"/>
        <v/>
      </c>
      <c r="AA508" s="26"/>
      <c r="AC508" s="26"/>
      <c r="AD508" s="54"/>
      <c r="AE508" s="54"/>
      <c r="AF508" s="54"/>
      <c r="AG508" s="54"/>
      <c r="AH508" s="54"/>
      <c r="AI508" s="54"/>
      <c r="AJ508" s="54"/>
      <c r="AK508" s="54"/>
      <c r="AL508" s="54"/>
      <c r="AM508" s="54"/>
      <c r="AN508" s="54"/>
      <c r="AO508" s="54"/>
    </row>
    <row r="509" spans="6:41" x14ac:dyDescent="0.25">
      <c r="F509" s="33" t="str">
        <f>IFERROR(VLOOKUP(D509,'Tabelas auxiliares'!$A$3:$B$61,2,FALSE),"")</f>
        <v/>
      </c>
      <c r="G509" s="33" t="str">
        <f>IFERROR(VLOOKUP($B509,'Tabelas auxiliares'!$A$65:$C$102,2,FALSE),"")</f>
        <v/>
      </c>
      <c r="H509" s="33" t="str">
        <f>IFERROR(VLOOKUP($B509,'Tabelas auxiliares'!$A$65:$C$102,3,FALSE),"")</f>
        <v/>
      </c>
      <c r="X509" s="33" t="str">
        <f t="shared" si="14"/>
        <v/>
      </c>
      <c r="Y509" s="33" t="str">
        <f>IF(T509="","",IF(AND(T509&lt;&gt;'Tabelas auxiliares'!$B$239,T509&lt;&gt;'Tabelas auxiliares'!$B$240,T509&lt;&gt;'Tabelas auxiliares'!$C$239,T509&lt;&gt;'Tabelas auxiliares'!$C$240,T509&lt;&gt;'Tabelas auxiliares'!$D$239),"FOLHA DE PESSOAL",IF(X509='Tabelas auxiliares'!$A$240,"CUSTEIO",IF(X509='Tabelas auxiliares'!$A$239,"INVESTIMENTO","ERRO - VERIFICAR"))))</f>
        <v/>
      </c>
      <c r="Z509" s="46" t="str">
        <f t="shared" si="15"/>
        <v/>
      </c>
      <c r="AA509" s="26"/>
      <c r="AC509" s="26"/>
      <c r="AD509" s="54"/>
      <c r="AE509" s="54"/>
      <c r="AF509" s="54"/>
      <c r="AG509" s="54"/>
      <c r="AH509" s="54"/>
      <c r="AI509" s="54"/>
      <c r="AJ509" s="54"/>
      <c r="AK509" s="54"/>
      <c r="AL509" s="54"/>
      <c r="AM509" s="54"/>
      <c r="AN509" s="54"/>
      <c r="AO509" s="54"/>
    </row>
    <row r="510" spans="6:41" x14ac:dyDescent="0.25">
      <c r="F510" s="33" t="str">
        <f>IFERROR(VLOOKUP(D510,'Tabelas auxiliares'!$A$3:$B$61,2,FALSE),"")</f>
        <v/>
      </c>
      <c r="G510" s="33" t="str">
        <f>IFERROR(VLOOKUP($B510,'Tabelas auxiliares'!$A$65:$C$102,2,FALSE),"")</f>
        <v/>
      </c>
      <c r="H510" s="33" t="str">
        <f>IFERROR(VLOOKUP($B510,'Tabelas auxiliares'!$A$65:$C$102,3,FALSE),"")</f>
        <v/>
      </c>
      <c r="X510" s="33" t="str">
        <f t="shared" si="14"/>
        <v/>
      </c>
      <c r="Y510" s="33" t="str">
        <f>IF(T510="","",IF(AND(T510&lt;&gt;'Tabelas auxiliares'!$B$239,T510&lt;&gt;'Tabelas auxiliares'!$B$240,T510&lt;&gt;'Tabelas auxiliares'!$C$239,T510&lt;&gt;'Tabelas auxiliares'!$C$240,T510&lt;&gt;'Tabelas auxiliares'!$D$239),"FOLHA DE PESSOAL",IF(X510='Tabelas auxiliares'!$A$240,"CUSTEIO",IF(X510='Tabelas auxiliares'!$A$239,"INVESTIMENTO","ERRO - VERIFICAR"))))</f>
        <v/>
      </c>
      <c r="Z510" s="46" t="str">
        <f t="shared" si="15"/>
        <v/>
      </c>
      <c r="AC510" s="26"/>
      <c r="AD510" s="54"/>
      <c r="AE510" s="54"/>
      <c r="AF510" s="54"/>
      <c r="AG510" s="54"/>
      <c r="AH510" s="54"/>
      <c r="AI510" s="54"/>
      <c r="AJ510" s="54"/>
      <c r="AK510" s="54"/>
      <c r="AL510" s="54"/>
      <c r="AM510" s="54"/>
      <c r="AN510" s="54"/>
      <c r="AO510" s="54"/>
    </row>
    <row r="511" spans="6:41" x14ac:dyDescent="0.25">
      <c r="F511" s="33" t="str">
        <f>IFERROR(VLOOKUP(D511,'Tabelas auxiliares'!$A$3:$B$61,2,FALSE),"")</f>
        <v/>
      </c>
      <c r="G511" s="33" t="str">
        <f>IFERROR(VLOOKUP($B511,'Tabelas auxiliares'!$A$65:$C$102,2,FALSE),"")</f>
        <v/>
      </c>
      <c r="H511" s="33" t="str">
        <f>IFERROR(VLOOKUP($B511,'Tabelas auxiliares'!$A$65:$C$102,3,FALSE),"")</f>
        <v/>
      </c>
      <c r="X511" s="33" t="str">
        <f t="shared" si="14"/>
        <v/>
      </c>
      <c r="Y511" s="33" t="str">
        <f>IF(T511="","",IF(AND(T511&lt;&gt;'Tabelas auxiliares'!$B$239,T511&lt;&gt;'Tabelas auxiliares'!$B$240,T511&lt;&gt;'Tabelas auxiliares'!$C$239,T511&lt;&gt;'Tabelas auxiliares'!$C$240,T511&lt;&gt;'Tabelas auxiliares'!$D$239),"FOLHA DE PESSOAL",IF(X511='Tabelas auxiliares'!$A$240,"CUSTEIO",IF(X511='Tabelas auxiliares'!$A$239,"INVESTIMENTO","ERRO - VERIFICAR"))))</f>
        <v/>
      </c>
      <c r="Z511" s="46" t="str">
        <f t="shared" si="15"/>
        <v/>
      </c>
      <c r="AA511" s="26"/>
      <c r="AC511" s="26"/>
      <c r="AD511" s="54"/>
      <c r="AE511" s="54"/>
      <c r="AF511" s="54"/>
      <c r="AG511" s="54"/>
      <c r="AH511" s="54"/>
      <c r="AI511" s="54"/>
      <c r="AJ511" s="54"/>
      <c r="AK511" s="54"/>
      <c r="AL511" s="54"/>
      <c r="AM511" s="54"/>
      <c r="AN511" s="54"/>
      <c r="AO511" s="54"/>
    </row>
    <row r="512" spans="6:41" x14ac:dyDescent="0.25">
      <c r="F512" s="33" t="str">
        <f>IFERROR(VLOOKUP(D512,'Tabelas auxiliares'!$A$3:$B$61,2,FALSE),"")</f>
        <v/>
      </c>
      <c r="G512" s="33" t="str">
        <f>IFERROR(VLOOKUP($B512,'Tabelas auxiliares'!$A$65:$C$102,2,FALSE),"")</f>
        <v/>
      </c>
      <c r="H512" s="33" t="str">
        <f>IFERROR(VLOOKUP($B512,'Tabelas auxiliares'!$A$65:$C$102,3,FALSE),"")</f>
        <v/>
      </c>
      <c r="X512" s="33" t="str">
        <f t="shared" si="14"/>
        <v/>
      </c>
      <c r="Y512" s="33" t="str">
        <f>IF(T512="","",IF(AND(T512&lt;&gt;'Tabelas auxiliares'!$B$239,T512&lt;&gt;'Tabelas auxiliares'!$B$240,T512&lt;&gt;'Tabelas auxiliares'!$C$239,T512&lt;&gt;'Tabelas auxiliares'!$C$240,T512&lt;&gt;'Tabelas auxiliares'!$D$239),"FOLHA DE PESSOAL",IF(X512='Tabelas auxiliares'!$A$240,"CUSTEIO",IF(X512='Tabelas auxiliares'!$A$239,"INVESTIMENTO","ERRO - VERIFICAR"))))</f>
        <v/>
      </c>
      <c r="Z512" s="46" t="str">
        <f t="shared" si="15"/>
        <v/>
      </c>
      <c r="AA512" s="26"/>
      <c r="AC512" s="26"/>
      <c r="AD512" s="54"/>
      <c r="AE512" s="54"/>
      <c r="AF512" s="54"/>
      <c r="AG512" s="54"/>
      <c r="AH512" s="54"/>
      <c r="AI512" s="54"/>
      <c r="AJ512" s="54"/>
      <c r="AK512" s="54"/>
      <c r="AL512" s="54"/>
      <c r="AM512" s="54"/>
      <c r="AN512" s="54"/>
      <c r="AO512" s="54"/>
    </row>
    <row r="513" spans="6:41" x14ac:dyDescent="0.25">
      <c r="F513" s="33" t="str">
        <f>IFERROR(VLOOKUP(D513,'Tabelas auxiliares'!$A$3:$B$61,2,FALSE),"")</f>
        <v/>
      </c>
      <c r="G513" s="33" t="str">
        <f>IFERROR(VLOOKUP($B513,'Tabelas auxiliares'!$A$65:$C$102,2,FALSE),"")</f>
        <v/>
      </c>
      <c r="H513" s="33" t="str">
        <f>IFERROR(VLOOKUP($B513,'Tabelas auxiliares'!$A$65:$C$102,3,FALSE),"")</f>
        <v/>
      </c>
      <c r="X513" s="33" t="str">
        <f t="shared" si="14"/>
        <v/>
      </c>
      <c r="Y513" s="33" t="str">
        <f>IF(T513="","",IF(AND(T513&lt;&gt;'Tabelas auxiliares'!$B$239,T513&lt;&gt;'Tabelas auxiliares'!$B$240,T513&lt;&gt;'Tabelas auxiliares'!$C$239,T513&lt;&gt;'Tabelas auxiliares'!$C$240,T513&lt;&gt;'Tabelas auxiliares'!$D$239),"FOLHA DE PESSOAL",IF(X513='Tabelas auxiliares'!$A$240,"CUSTEIO",IF(X513='Tabelas auxiliares'!$A$239,"INVESTIMENTO","ERRO - VERIFICAR"))))</f>
        <v/>
      </c>
      <c r="Z513" s="46" t="str">
        <f t="shared" si="15"/>
        <v/>
      </c>
      <c r="AA513" s="26"/>
      <c r="AC513" s="26"/>
      <c r="AD513" s="54"/>
      <c r="AE513" s="54"/>
      <c r="AF513" s="54"/>
      <c r="AG513" s="54"/>
      <c r="AH513" s="54"/>
      <c r="AI513" s="54"/>
      <c r="AJ513" s="54"/>
      <c r="AK513" s="54"/>
      <c r="AL513" s="54"/>
      <c r="AM513" s="54"/>
      <c r="AN513" s="54"/>
      <c r="AO513" s="54"/>
    </row>
    <row r="514" spans="6:41" x14ac:dyDescent="0.25">
      <c r="F514" s="33" t="str">
        <f>IFERROR(VLOOKUP(D514,'Tabelas auxiliares'!$A$3:$B$61,2,FALSE),"")</f>
        <v/>
      </c>
      <c r="G514" s="33" t="str">
        <f>IFERROR(VLOOKUP($B514,'Tabelas auxiliares'!$A$65:$C$102,2,FALSE),"")</f>
        <v/>
      </c>
      <c r="H514" s="33" t="str">
        <f>IFERROR(VLOOKUP($B514,'Tabelas auxiliares'!$A$65:$C$102,3,FALSE),"")</f>
        <v/>
      </c>
      <c r="X514" s="33" t="str">
        <f t="shared" si="14"/>
        <v/>
      </c>
      <c r="Y514" s="33" t="str">
        <f>IF(T514="","",IF(AND(T514&lt;&gt;'Tabelas auxiliares'!$B$239,T514&lt;&gt;'Tabelas auxiliares'!$B$240,T514&lt;&gt;'Tabelas auxiliares'!$C$239,T514&lt;&gt;'Tabelas auxiliares'!$C$240,T514&lt;&gt;'Tabelas auxiliares'!$D$239),"FOLHA DE PESSOAL",IF(X514='Tabelas auxiliares'!$A$240,"CUSTEIO",IF(X514='Tabelas auxiliares'!$A$239,"INVESTIMENTO","ERRO - VERIFICAR"))))</f>
        <v/>
      </c>
      <c r="Z514" s="46" t="str">
        <f t="shared" si="15"/>
        <v/>
      </c>
      <c r="AA514" s="26"/>
      <c r="AC514" s="26"/>
      <c r="AD514" s="54"/>
      <c r="AE514" s="54"/>
      <c r="AF514" s="54"/>
      <c r="AG514" s="54"/>
      <c r="AH514" s="54"/>
      <c r="AI514" s="54"/>
      <c r="AJ514" s="54"/>
      <c r="AK514" s="54"/>
      <c r="AL514" s="54"/>
      <c r="AM514" s="54"/>
      <c r="AN514" s="54"/>
      <c r="AO514" s="54"/>
    </row>
    <row r="515" spans="6:41" x14ac:dyDescent="0.25">
      <c r="F515" s="33" t="str">
        <f>IFERROR(VLOOKUP(D515,'Tabelas auxiliares'!$A$3:$B$61,2,FALSE),"")</f>
        <v/>
      </c>
      <c r="G515" s="33" t="str">
        <f>IFERROR(VLOOKUP($B515,'Tabelas auxiliares'!$A$65:$C$102,2,FALSE),"")</f>
        <v/>
      </c>
      <c r="H515" s="33" t="str">
        <f>IFERROR(VLOOKUP($B515,'Tabelas auxiliares'!$A$65:$C$102,3,FALSE),"")</f>
        <v/>
      </c>
      <c r="X515" s="33" t="str">
        <f t="shared" si="14"/>
        <v/>
      </c>
      <c r="Y515" s="33" t="str">
        <f>IF(T515="","",IF(AND(T515&lt;&gt;'Tabelas auxiliares'!$B$239,T515&lt;&gt;'Tabelas auxiliares'!$B$240,T515&lt;&gt;'Tabelas auxiliares'!$C$239,T515&lt;&gt;'Tabelas auxiliares'!$C$240,T515&lt;&gt;'Tabelas auxiliares'!$D$239),"FOLHA DE PESSOAL",IF(X515='Tabelas auxiliares'!$A$240,"CUSTEIO",IF(X515='Tabelas auxiliares'!$A$239,"INVESTIMENTO","ERRO - VERIFICAR"))))</f>
        <v/>
      </c>
      <c r="Z515" s="46" t="str">
        <f t="shared" si="15"/>
        <v/>
      </c>
      <c r="AC515" s="26"/>
      <c r="AD515" s="54"/>
      <c r="AE515" s="54"/>
      <c r="AF515" s="54"/>
      <c r="AG515" s="54"/>
      <c r="AH515" s="54"/>
      <c r="AI515" s="54"/>
      <c r="AJ515" s="54"/>
      <c r="AK515" s="54"/>
      <c r="AL515" s="54"/>
      <c r="AM515" s="54"/>
      <c r="AN515" s="54"/>
      <c r="AO515" s="54"/>
    </row>
    <row r="516" spans="6:41" x14ac:dyDescent="0.25">
      <c r="F516" s="33" t="str">
        <f>IFERROR(VLOOKUP(D516,'Tabelas auxiliares'!$A$3:$B$61,2,FALSE),"")</f>
        <v/>
      </c>
      <c r="G516" s="33" t="str">
        <f>IFERROR(VLOOKUP($B516,'Tabelas auxiliares'!$A$65:$C$102,2,FALSE),"")</f>
        <v/>
      </c>
      <c r="H516" s="33" t="str">
        <f>IFERROR(VLOOKUP($B516,'Tabelas auxiliares'!$A$65:$C$102,3,FALSE),"")</f>
        <v/>
      </c>
      <c r="X516" s="33" t="str">
        <f t="shared" si="14"/>
        <v/>
      </c>
      <c r="Y516" s="33" t="str">
        <f>IF(T516="","",IF(AND(T516&lt;&gt;'Tabelas auxiliares'!$B$239,T516&lt;&gt;'Tabelas auxiliares'!$B$240,T516&lt;&gt;'Tabelas auxiliares'!$C$239,T516&lt;&gt;'Tabelas auxiliares'!$C$240,T516&lt;&gt;'Tabelas auxiliares'!$D$239),"FOLHA DE PESSOAL",IF(X516='Tabelas auxiliares'!$A$240,"CUSTEIO",IF(X516='Tabelas auxiliares'!$A$239,"INVESTIMENTO","ERRO - VERIFICAR"))))</f>
        <v/>
      </c>
      <c r="Z516" s="46" t="str">
        <f t="shared" si="15"/>
        <v/>
      </c>
      <c r="AA516" s="26"/>
      <c r="AC516" s="26"/>
      <c r="AD516" s="54"/>
      <c r="AE516" s="54"/>
      <c r="AF516" s="54"/>
      <c r="AG516" s="54"/>
      <c r="AH516" s="54"/>
      <c r="AI516" s="54"/>
      <c r="AJ516" s="54"/>
      <c r="AK516" s="54"/>
      <c r="AL516" s="54"/>
      <c r="AM516" s="54"/>
      <c r="AN516" s="54"/>
      <c r="AO516" s="54"/>
    </row>
    <row r="517" spans="6:41" x14ac:dyDescent="0.25">
      <c r="F517" s="33" t="str">
        <f>IFERROR(VLOOKUP(D517,'Tabelas auxiliares'!$A$3:$B$61,2,FALSE),"")</f>
        <v/>
      </c>
      <c r="G517" s="33" t="str">
        <f>IFERROR(VLOOKUP($B517,'Tabelas auxiliares'!$A$65:$C$102,2,FALSE),"")</f>
        <v/>
      </c>
      <c r="H517" s="33" t="str">
        <f>IFERROR(VLOOKUP($B517,'Tabelas auxiliares'!$A$65:$C$102,3,FALSE),"")</f>
        <v/>
      </c>
      <c r="X517" s="33" t="str">
        <f t="shared" si="14"/>
        <v/>
      </c>
      <c r="Y517" s="33" t="str">
        <f>IF(T517="","",IF(AND(T517&lt;&gt;'Tabelas auxiliares'!$B$239,T517&lt;&gt;'Tabelas auxiliares'!$B$240,T517&lt;&gt;'Tabelas auxiliares'!$C$239,T517&lt;&gt;'Tabelas auxiliares'!$C$240,T517&lt;&gt;'Tabelas auxiliares'!$D$239),"FOLHA DE PESSOAL",IF(X517='Tabelas auxiliares'!$A$240,"CUSTEIO",IF(X517='Tabelas auxiliares'!$A$239,"INVESTIMENTO","ERRO - VERIFICAR"))))</f>
        <v/>
      </c>
      <c r="Z517" s="46" t="str">
        <f t="shared" si="15"/>
        <v/>
      </c>
      <c r="AC517" s="26"/>
      <c r="AD517" s="54"/>
      <c r="AE517" s="54"/>
      <c r="AF517" s="54"/>
      <c r="AG517" s="54"/>
      <c r="AH517" s="54"/>
      <c r="AI517" s="54"/>
      <c r="AJ517" s="54"/>
      <c r="AK517" s="54"/>
      <c r="AL517" s="54"/>
      <c r="AM517" s="54"/>
      <c r="AN517" s="54"/>
      <c r="AO517" s="54"/>
    </row>
    <row r="518" spans="6:41" x14ac:dyDescent="0.25">
      <c r="F518" s="33" t="str">
        <f>IFERROR(VLOOKUP(D518,'Tabelas auxiliares'!$A$3:$B$61,2,FALSE),"")</f>
        <v/>
      </c>
      <c r="G518" s="33" t="str">
        <f>IFERROR(VLOOKUP($B518,'Tabelas auxiliares'!$A$65:$C$102,2,FALSE),"")</f>
        <v/>
      </c>
      <c r="H518" s="33" t="str">
        <f>IFERROR(VLOOKUP($B518,'Tabelas auxiliares'!$A$65:$C$102,3,FALSE),"")</f>
        <v/>
      </c>
      <c r="X518" s="33" t="str">
        <f t="shared" si="14"/>
        <v/>
      </c>
      <c r="Y518" s="33" t="str">
        <f>IF(T518="","",IF(AND(T518&lt;&gt;'Tabelas auxiliares'!$B$239,T518&lt;&gt;'Tabelas auxiliares'!$B$240,T518&lt;&gt;'Tabelas auxiliares'!$C$239,T518&lt;&gt;'Tabelas auxiliares'!$C$240,T518&lt;&gt;'Tabelas auxiliares'!$D$239),"FOLHA DE PESSOAL",IF(X518='Tabelas auxiliares'!$A$240,"CUSTEIO",IF(X518='Tabelas auxiliares'!$A$239,"INVESTIMENTO","ERRO - VERIFICAR"))))</f>
        <v/>
      </c>
      <c r="Z518" s="46" t="str">
        <f t="shared" si="15"/>
        <v/>
      </c>
      <c r="AC518" s="26"/>
      <c r="AD518" s="54"/>
      <c r="AE518" s="54"/>
      <c r="AF518" s="54"/>
      <c r="AG518" s="54"/>
      <c r="AH518" s="54"/>
      <c r="AI518" s="54"/>
      <c r="AJ518" s="54"/>
      <c r="AK518" s="54"/>
      <c r="AL518" s="54"/>
      <c r="AM518" s="54"/>
      <c r="AN518" s="54"/>
      <c r="AO518" s="54"/>
    </row>
    <row r="519" spans="6:41" x14ac:dyDescent="0.25">
      <c r="F519" s="33" t="str">
        <f>IFERROR(VLOOKUP(D519,'Tabelas auxiliares'!$A$3:$B$61,2,FALSE),"")</f>
        <v/>
      </c>
      <c r="G519" s="33" t="str">
        <f>IFERROR(VLOOKUP($B519,'Tabelas auxiliares'!$A$65:$C$102,2,FALSE),"")</f>
        <v/>
      </c>
      <c r="H519" s="33" t="str">
        <f>IFERROR(VLOOKUP($B519,'Tabelas auxiliares'!$A$65:$C$102,3,FALSE),"")</f>
        <v/>
      </c>
      <c r="X519" s="33" t="str">
        <f t="shared" si="14"/>
        <v/>
      </c>
      <c r="Y519" s="33" t="str">
        <f>IF(T519="","",IF(AND(T519&lt;&gt;'Tabelas auxiliares'!$B$239,T519&lt;&gt;'Tabelas auxiliares'!$B$240,T519&lt;&gt;'Tabelas auxiliares'!$C$239,T519&lt;&gt;'Tabelas auxiliares'!$C$240,T519&lt;&gt;'Tabelas auxiliares'!$D$239),"FOLHA DE PESSOAL",IF(X519='Tabelas auxiliares'!$A$240,"CUSTEIO",IF(X519='Tabelas auxiliares'!$A$239,"INVESTIMENTO","ERRO - VERIFICAR"))))</f>
        <v/>
      </c>
      <c r="Z519" s="46" t="str">
        <f t="shared" si="15"/>
        <v/>
      </c>
      <c r="AC519" s="26"/>
      <c r="AD519" s="54"/>
      <c r="AE519" s="54"/>
      <c r="AF519" s="54"/>
      <c r="AG519" s="54"/>
      <c r="AH519" s="54"/>
      <c r="AI519" s="54"/>
      <c r="AJ519" s="54"/>
      <c r="AK519" s="54"/>
      <c r="AL519" s="54"/>
      <c r="AM519" s="54"/>
      <c r="AN519" s="54"/>
      <c r="AO519" s="54"/>
    </row>
    <row r="520" spans="6:41" x14ac:dyDescent="0.25">
      <c r="F520" s="33" t="str">
        <f>IFERROR(VLOOKUP(D520,'Tabelas auxiliares'!$A$3:$B$61,2,FALSE),"")</f>
        <v/>
      </c>
      <c r="G520" s="33" t="str">
        <f>IFERROR(VLOOKUP($B520,'Tabelas auxiliares'!$A$65:$C$102,2,FALSE),"")</f>
        <v/>
      </c>
      <c r="H520" s="33" t="str">
        <f>IFERROR(VLOOKUP($B520,'Tabelas auxiliares'!$A$65:$C$102,3,FALSE),"")</f>
        <v/>
      </c>
      <c r="X520" s="33" t="str">
        <f t="shared" si="14"/>
        <v/>
      </c>
      <c r="Y520" s="33" t="str">
        <f>IF(T520="","",IF(AND(T520&lt;&gt;'Tabelas auxiliares'!$B$239,T520&lt;&gt;'Tabelas auxiliares'!$B$240,T520&lt;&gt;'Tabelas auxiliares'!$C$239,T520&lt;&gt;'Tabelas auxiliares'!$C$240,T520&lt;&gt;'Tabelas auxiliares'!$D$239),"FOLHA DE PESSOAL",IF(X520='Tabelas auxiliares'!$A$240,"CUSTEIO",IF(X520='Tabelas auxiliares'!$A$239,"INVESTIMENTO","ERRO - VERIFICAR"))))</f>
        <v/>
      </c>
      <c r="Z520" s="46" t="str">
        <f t="shared" si="15"/>
        <v/>
      </c>
      <c r="AC520" s="26"/>
      <c r="AD520" s="54"/>
      <c r="AE520" s="54"/>
      <c r="AF520" s="54"/>
      <c r="AG520" s="54"/>
      <c r="AH520" s="54"/>
      <c r="AI520" s="54"/>
      <c r="AJ520" s="54"/>
      <c r="AK520" s="54"/>
      <c r="AL520" s="54"/>
      <c r="AM520" s="54"/>
      <c r="AN520" s="54"/>
      <c r="AO520" s="54"/>
    </row>
    <row r="521" spans="6:41" x14ac:dyDescent="0.25">
      <c r="F521" s="33" t="str">
        <f>IFERROR(VLOOKUP(D521,'Tabelas auxiliares'!$A$3:$B$61,2,FALSE),"")</f>
        <v/>
      </c>
      <c r="G521" s="33" t="str">
        <f>IFERROR(VLOOKUP($B521,'Tabelas auxiliares'!$A$65:$C$102,2,FALSE),"")</f>
        <v/>
      </c>
      <c r="H521" s="33" t="str">
        <f>IFERROR(VLOOKUP($B521,'Tabelas auxiliares'!$A$65:$C$102,3,FALSE),"")</f>
        <v/>
      </c>
      <c r="X521" s="33" t="str">
        <f t="shared" si="14"/>
        <v/>
      </c>
      <c r="Y521" s="33" t="str">
        <f>IF(T521="","",IF(AND(T521&lt;&gt;'Tabelas auxiliares'!$B$239,T521&lt;&gt;'Tabelas auxiliares'!$B$240,T521&lt;&gt;'Tabelas auxiliares'!$C$239,T521&lt;&gt;'Tabelas auxiliares'!$C$240,T521&lt;&gt;'Tabelas auxiliares'!$D$239),"FOLHA DE PESSOAL",IF(X521='Tabelas auxiliares'!$A$240,"CUSTEIO",IF(X521='Tabelas auxiliares'!$A$239,"INVESTIMENTO","ERRO - VERIFICAR"))))</f>
        <v/>
      </c>
      <c r="Z521" s="46" t="str">
        <f t="shared" si="15"/>
        <v/>
      </c>
      <c r="AC521" s="26"/>
      <c r="AD521" s="54"/>
      <c r="AE521" s="54"/>
      <c r="AF521" s="54"/>
      <c r="AG521" s="54"/>
      <c r="AH521" s="54"/>
      <c r="AI521" s="54"/>
      <c r="AJ521" s="54"/>
      <c r="AK521" s="54"/>
      <c r="AL521" s="54"/>
      <c r="AM521" s="54"/>
      <c r="AN521" s="54"/>
      <c r="AO521" s="54"/>
    </row>
    <row r="522" spans="6:41" x14ac:dyDescent="0.25">
      <c r="F522" s="33" t="str">
        <f>IFERROR(VLOOKUP(D522,'Tabelas auxiliares'!$A$3:$B$61,2,FALSE),"")</f>
        <v/>
      </c>
      <c r="G522" s="33" t="str">
        <f>IFERROR(VLOOKUP($B522,'Tabelas auxiliares'!$A$65:$C$102,2,FALSE),"")</f>
        <v/>
      </c>
      <c r="H522" s="33" t="str">
        <f>IFERROR(VLOOKUP($B522,'Tabelas auxiliares'!$A$65:$C$102,3,FALSE),"")</f>
        <v/>
      </c>
      <c r="X522" s="33" t="str">
        <f t="shared" si="14"/>
        <v/>
      </c>
      <c r="Y522" s="33" t="str">
        <f>IF(T522="","",IF(AND(T522&lt;&gt;'Tabelas auxiliares'!$B$239,T522&lt;&gt;'Tabelas auxiliares'!$B$240,T522&lt;&gt;'Tabelas auxiliares'!$C$239,T522&lt;&gt;'Tabelas auxiliares'!$C$240,T522&lt;&gt;'Tabelas auxiliares'!$D$239),"FOLHA DE PESSOAL",IF(X522='Tabelas auxiliares'!$A$240,"CUSTEIO",IF(X522='Tabelas auxiliares'!$A$239,"INVESTIMENTO","ERRO - VERIFICAR"))))</f>
        <v/>
      </c>
      <c r="Z522" s="46" t="str">
        <f t="shared" si="15"/>
        <v/>
      </c>
      <c r="AC522" s="26"/>
      <c r="AD522" s="54"/>
      <c r="AE522" s="54"/>
      <c r="AF522" s="54"/>
      <c r="AG522" s="54"/>
      <c r="AH522" s="54"/>
      <c r="AI522" s="54"/>
      <c r="AJ522" s="54"/>
      <c r="AK522" s="54"/>
      <c r="AL522" s="54"/>
      <c r="AM522" s="54"/>
      <c r="AN522" s="54"/>
      <c r="AO522" s="54"/>
    </row>
    <row r="523" spans="6:41" x14ac:dyDescent="0.25">
      <c r="F523" s="33" t="str">
        <f>IFERROR(VLOOKUP(D523,'Tabelas auxiliares'!$A$3:$B$61,2,FALSE),"")</f>
        <v/>
      </c>
      <c r="G523" s="33" t="str">
        <f>IFERROR(VLOOKUP($B523,'Tabelas auxiliares'!$A$65:$C$102,2,FALSE),"")</f>
        <v/>
      </c>
      <c r="H523" s="33" t="str">
        <f>IFERROR(VLOOKUP($B523,'Tabelas auxiliares'!$A$65:$C$102,3,FALSE),"")</f>
        <v/>
      </c>
      <c r="X523" s="33" t="str">
        <f t="shared" si="14"/>
        <v/>
      </c>
      <c r="Y523" s="33" t="str">
        <f>IF(T523="","",IF(AND(T523&lt;&gt;'Tabelas auxiliares'!$B$239,T523&lt;&gt;'Tabelas auxiliares'!$B$240,T523&lt;&gt;'Tabelas auxiliares'!$C$239,T523&lt;&gt;'Tabelas auxiliares'!$C$240,T523&lt;&gt;'Tabelas auxiliares'!$D$239),"FOLHA DE PESSOAL",IF(X523='Tabelas auxiliares'!$A$240,"CUSTEIO",IF(X523='Tabelas auxiliares'!$A$239,"INVESTIMENTO","ERRO - VERIFICAR"))))</f>
        <v/>
      </c>
      <c r="Z523" s="46" t="str">
        <f t="shared" si="15"/>
        <v/>
      </c>
      <c r="AC523" s="26"/>
      <c r="AD523" s="54"/>
      <c r="AE523" s="54"/>
      <c r="AF523" s="54"/>
      <c r="AG523" s="54"/>
      <c r="AH523" s="54"/>
      <c r="AI523" s="54"/>
      <c r="AJ523" s="54"/>
      <c r="AK523" s="54"/>
      <c r="AL523" s="54"/>
      <c r="AM523" s="54"/>
      <c r="AN523" s="54"/>
      <c r="AO523" s="54"/>
    </row>
    <row r="524" spans="6:41" x14ac:dyDescent="0.25">
      <c r="F524" s="33" t="str">
        <f>IFERROR(VLOOKUP(D524,'Tabelas auxiliares'!$A$3:$B$61,2,FALSE),"")</f>
        <v/>
      </c>
      <c r="G524" s="33" t="str">
        <f>IFERROR(VLOOKUP($B524,'Tabelas auxiliares'!$A$65:$C$102,2,FALSE),"")</f>
        <v/>
      </c>
      <c r="H524" s="33" t="str">
        <f>IFERROR(VLOOKUP($B524,'Tabelas auxiliares'!$A$65:$C$102,3,FALSE),"")</f>
        <v/>
      </c>
      <c r="X524" s="33" t="str">
        <f t="shared" si="14"/>
        <v/>
      </c>
      <c r="Y524" s="33" t="str">
        <f>IF(T524="","",IF(AND(T524&lt;&gt;'Tabelas auxiliares'!$B$239,T524&lt;&gt;'Tabelas auxiliares'!$B$240,T524&lt;&gt;'Tabelas auxiliares'!$C$239,T524&lt;&gt;'Tabelas auxiliares'!$C$240,T524&lt;&gt;'Tabelas auxiliares'!$D$239),"FOLHA DE PESSOAL",IF(X524='Tabelas auxiliares'!$A$240,"CUSTEIO",IF(X524='Tabelas auxiliares'!$A$239,"INVESTIMENTO","ERRO - VERIFICAR"))))</f>
        <v/>
      </c>
      <c r="Z524" s="46" t="str">
        <f t="shared" si="15"/>
        <v/>
      </c>
      <c r="AC524" s="26"/>
      <c r="AD524" s="54"/>
      <c r="AE524" s="54"/>
      <c r="AF524" s="54"/>
      <c r="AG524" s="54"/>
      <c r="AH524" s="54"/>
      <c r="AI524" s="54"/>
      <c r="AJ524" s="54"/>
      <c r="AK524" s="54"/>
      <c r="AL524" s="54"/>
      <c r="AM524" s="54"/>
      <c r="AN524" s="54"/>
      <c r="AO524" s="54"/>
    </row>
    <row r="525" spans="6:41" x14ac:dyDescent="0.25">
      <c r="F525" s="33" t="str">
        <f>IFERROR(VLOOKUP(D525,'Tabelas auxiliares'!$A$3:$B$61,2,FALSE),"")</f>
        <v/>
      </c>
      <c r="G525" s="33" t="str">
        <f>IFERROR(VLOOKUP($B525,'Tabelas auxiliares'!$A$65:$C$102,2,FALSE),"")</f>
        <v/>
      </c>
      <c r="H525" s="33" t="str">
        <f>IFERROR(VLOOKUP($B525,'Tabelas auxiliares'!$A$65:$C$102,3,FALSE),"")</f>
        <v/>
      </c>
      <c r="X525" s="33" t="str">
        <f t="shared" si="14"/>
        <v/>
      </c>
      <c r="Y525" s="33" t="str">
        <f>IF(T525="","",IF(AND(T525&lt;&gt;'Tabelas auxiliares'!$B$239,T525&lt;&gt;'Tabelas auxiliares'!$B$240,T525&lt;&gt;'Tabelas auxiliares'!$C$239,T525&lt;&gt;'Tabelas auxiliares'!$C$240,T525&lt;&gt;'Tabelas auxiliares'!$D$239),"FOLHA DE PESSOAL",IF(X525='Tabelas auxiliares'!$A$240,"CUSTEIO",IF(X525='Tabelas auxiliares'!$A$239,"INVESTIMENTO","ERRO - VERIFICAR"))))</f>
        <v/>
      </c>
      <c r="Z525" s="46" t="str">
        <f t="shared" si="15"/>
        <v/>
      </c>
      <c r="AC525" s="26"/>
      <c r="AD525" s="54"/>
      <c r="AE525" s="54"/>
      <c r="AF525" s="54"/>
      <c r="AG525" s="54"/>
      <c r="AH525" s="54"/>
      <c r="AI525" s="54"/>
      <c r="AJ525" s="54"/>
      <c r="AK525" s="54"/>
      <c r="AL525" s="54"/>
      <c r="AM525" s="54"/>
      <c r="AN525" s="54"/>
      <c r="AO525" s="54"/>
    </row>
    <row r="526" spans="6:41" x14ac:dyDescent="0.25">
      <c r="F526" s="33" t="str">
        <f>IFERROR(VLOOKUP(D526,'Tabelas auxiliares'!$A$3:$B$61,2,FALSE),"")</f>
        <v/>
      </c>
      <c r="G526" s="33" t="str">
        <f>IFERROR(VLOOKUP($B526,'Tabelas auxiliares'!$A$65:$C$102,2,FALSE),"")</f>
        <v/>
      </c>
      <c r="H526" s="33" t="str">
        <f>IFERROR(VLOOKUP($B526,'Tabelas auxiliares'!$A$65:$C$102,3,FALSE),"")</f>
        <v/>
      </c>
      <c r="X526" s="33" t="str">
        <f t="shared" si="14"/>
        <v/>
      </c>
      <c r="Y526" s="33" t="str">
        <f>IF(T526="","",IF(AND(T526&lt;&gt;'Tabelas auxiliares'!$B$239,T526&lt;&gt;'Tabelas auxiliares'!$B$240,T526&lt;&gt;'Tabelas auxiliares'!$C$239,T526&lt;&gt;'Tabelas auxiliares'!$C$240,T526&lt;&gt;'Tabelas auxiliares'!$D$239),"FOLHA DE PESSOAL",IF(X526='Tabelas auxiliares'!$A$240,"CUSTEIO",IF(X526='Tabelas auxiliares'!$A$239,"INVESTIMENTO","ERRO - VERIFICAR"))))</f>
        <v/>
      </c>
      <c r="Z526" s="46" t="str">
        <f t="shared" si="15"/>
        <v/>
      </c>
      <c r="AC526" s="26"/>
      <c r="AD526" s="54"/>
      <c r="AE526" s="54"/>
      <c r="AF526" s="54"/>
      <c r="AG526" s="54"/>
      <c r="AH526" s="54"/>
      <c r="AI526" s="54"/>
      <c r="AJ526" s="54"/>
      <c r="AK526" s="54"/>
      <c r="AL526" s="54"/>
      <c r="AM526" s="54"/>
      <c r="AN526" s="54"/>
      <c r="AO526" s="54"/>
    </row>
    <row r="527" spans="6:41" x14ac:dyDescent="0.25">
      <c r="F527" s="33" t="str">
        <f>IFERROR(VLOOKUP(D527,'Tabelas auxiliares'!$A$3:$B$61,2,FALSE),"")</f>
        <v/>
      </c>
      <c r="G527" s="33" t="str">
        <f>IFERROR(VLOOKUP($B527,'Tabelas auxiliares'!$A$65:$C$102,2,FALSE),"")</f>
        <v/>
      </c>
      <c r="H527" s="33" t="str">
        <f>IFERROR(VLOOKUP($B527,'Tabelas auxiliares'!$A$65:$C$102,3,FALSE),"")</f>
        <v/>
      </c>
      <c r="X527" s="33" t="str">
        <f t="shared" si="14"/>
        <v/>
      </c>
      <c r="Y527" s="33" t="str">
        <f>IF(T527="","",IF(AND(T527&lt;&gt;'Tabelas auxiliares'!$B$239,T527&lt;&gt;'Tabelas auxiliares'!$B$240,T527&lt;&gt;'Tabelas auxiliares'!$C$239,T527&lt;&gt;'Tabelas auxiliares'!$C$240,T527&lt;&gt;'Tabelas auxiliares'!$D$239),"FOLHA DE PESSOAL",IF(X527='Tabelas auxiliares'!$A$240,"CUSTEIO",IF(X527='Tabelas auxiliares'!$A$239,"INVESTIMENTO","ERRO - VERIFICAR"))))</f>
        <v/>
      </c>
      <c r="Z527" s="46" t="str">
        <f t="shared" si="15"/>
        <v/>
      </c>
      <c r="AC527" s="26"/>
      <c r="AD527" s="54"/>
      <c r="AE527" s="54"/>
      <c r="AF527" s="54"/>
      <c r="AG527" s="54"/>
      <c r="AH527" s="54"/>
      <c r="AI527" s="54"/>
      <c r="AJ527" s="54"/>
      <c r="AK527" s="54"/>
      <c r="AL527" s="54"/>
      <c r="AM527" s="54"/>
      <c r="AN527" s="54"/>
      <c r="AO527" s="54"/>
    </row>
    <row r="528" spans="6:41" x14ac:dyDescent="0.25">
      <c r="F528" s="33" t="str">
        <f>IFERROR(VLOOKUP(D528,'Tabelas auxiliares'!$A$3:$B$61,2,FALSE),"")</f>
        <v/>
      </c>
      <c r="G528" s="33" t="str">
        <f>IFERROR(VLOOKUP($B528,'Tabelas auxiliares'!$A$65:$C$102,2,FALSE),"")</f>
        <v/>
      </c>
      <c r="H528" s="33" t="str">
        <f>IFERROR(VLOOKUP($B528,'Tabelas auxiliares'!$A$65:$C$102,3,FALSE),"")</f>
        <v/>
      </c>
      <c r="X528" s="33" t="str">
        <f t="shared" si="14"/>
        <v/>
      </c>
      <c r="Y528" s="33" t="str">
        <f>IF(T528="","",IF(AND(T528&lt;&gt;'Tabelas auxiliares'!$B$239,T528&lt;&gt;'Tabelas auxiliares'!$B$240,T528&lt;&gt;'Tabelas auxiliares'!$C$239,T528&lt;&gt;'Tabelas auxiliares'!$C$240,T528&lt;&gt;'Tabelas auxiliares'!$D$239),"FOLHA DE PESSOAL",IF(X528='Tabelas auxiliares'!$A$240,"CUSTEIO",IF(X528='Tabelas auxiliares'!$A$239,"INVESTIMENTO","ERRO - VERIFICAR"))))</f>
        <v/>
      </c>
      <c r="Z528" s="46" t="str">
        <f t="shared" si="15"/>
        <v/>
      </c>
      <c r="AC528" s="26"/>
      <c r="AD528" s="54"/>
      <c r="AE528" s="54"/>
      <c r="AF528" s="54"/>
      <c r="AG528" s="54"/>
      <c r="AH528" s="54"/>
      <c r="AI528" s="54"/>
      <c r="AJ528" s="54"/>
      <c r="AK528" s="54"/>
      <c r="AL528" s="54"/>
      <c r="AM528" s="54"/>
      <c r="AN528" s="54"/>
      <c r="AO528" s="54"/>
    </row>
    <row r="529" spans="6:41" x14ac:dyDescent="0.25">
      <c r="F529" s="33" t="str">
        <f>IFERROR(VLOOKUP(D529,'Tabelas auxiliares'!$A$3:$B$61,2,FALSE),"")</f>
        <v/>
      </c>
      <c r="G529" s="33" t="str">
        <f>IFERROR(VLOOKUP($B529,'Tabelas auxiliares'!$A$65:$C$102,2,FALSE),"")</f>
        <v/>
      </c>
      <c r="H529" s="33" t="str">
        <f>IFERROR(VLOOKUP($B529,'Tabelas auxiliares'!$A$65:$C$102,3,FALSE),"")</f>
        <v/>
      </c>
      <c r="X529" s="33" t="str">
        <f t="shared" si="14"/>
        <v/>
      </c>
      <c r="Y529" s="33" t="str">
        <f>IF(T529="","",IF(AND(T529&lt;&gt;'Tabelas auxiliares'!$B$239,T529&lt;&gt;'Tabelas auxiliares'!$B$240,T529&lt;&gt;'Tabelas auxiliares'!$C$239,T529&lt;&gt;'Tabelas auxiliares'!$C$240,T529&lt;&gt;'Tabelas auxiliares'!$D$239),"FOLHA DE PESSOAL",IF(X529='Tabelas auxiliares'!$A$240,"CUSTEIO",IF(X529='Tabelas auxiliares'!$A$239,"INVESTIMENTO","ERRO - VERIFICAR"))))</f>
        <v/>
      </c>
      <c r="Z529" s="46" t="str">
        <f t="shared" si="15"/>
        <v/>
      </c>
      <c r="AC529" s="26"/>
      <c r="AD529" s="54"/>
      <c r="AE529" s="54"/>
      <c r="AF529" s="54"/>
      <c r="AG529" s="54"/>
      <c r="AH529" s="54"/>
      <c r="AI529" s="54"/>
      <c r="AJ529" s="54"/>
      <c r="AK529" s="54"/>
      <c r="AL529" s="54"/>
      <c r="AM529" s="54"/>
      <c r="AN529" s="54"/>
      <c r="AO529" s="54"/>
    </row>
    <row r="530" spans="6:41" x14ac:dyDescent="0.25">
      <c r="F530" s="33" t="str">
        <f>IFERROR(VLOOKUP(D530,'Tabelas auxiliares'!$A$3:$B$61,2,FALSE),"")</f>
        <v/>
      </c>
      <c r="G530" s="33" t="str">
        <f>IFERROR(VLOOKUP($B530,'Tabelas auxiliares'!$A$65:$C$102,2,FALSE),"")</f>
        <v/>
      </c>
      <c r="H530" s="33" t="str">
        <f>IFERROR(VLOOKUP($B530,'Tabelas auxiliares'!$A$65:$C$102,3,FALSE),"")</f>
        <v/>
      </c>
      <c r="X530" s="33" t="str">
        <f t="shared" si="14"/>
        <v/>
      </c>
      <c r="Y530" s="33" t="str">
        <f>IF(T530="","",IF(AND(T530&lt;&gt;'Tabelas auxiliares'!$B$239,T530&lt;&gt;'Tabelas auxiliares'!$B$240,T530&lt;&gt;'Tabelas auxiliares'!$C$239,T530&lt;&gt;'Tabelas auxiliares'!$C$240,T530&lt;&gt;'Tabelas auxiliares'!$D$239),"FOLHA DE PESSOAL",IF(X530='Tabelas auxiliares'!$A$240,"CUSTEIO",IF(X530='Tabelas auxiliares'!$A$239,"INVESTIMENTO","ERRO - VERIFICAR"))))</f>
        <v/>
      </c>
      <c r="Z530" s="46" t="str">
        <f t="shared" si="15"/>
        <v/>
      </c>
      <c r="AC530" s="26"/>
      <c r="AD530" s="54"/>
      <c r="AE530" s="54"/>
      <c r="AF530" s="54"/>
      <c r="AG530" s="54"/>
      <c r="AH530" s="54"/>
      <c r="AI530" s="54"/>
      <c r="AJ530" s="54"/>
      <c r="AK530" s="54"/>
      <c r="AL530" s="54"/>
      <c r="AM530" s="54"/>
      <c r="AN530" s="54"/>
      <c r="AO530" s="54"/>
    </row>
    <row r="531" spans="6:41" x14ac:dyDescent="0.25">
      <c r="F531" s="33" t="str">
        <f>IFERROR(VLOOKUP(D531,'Tabelas auxiliares'!$A$3:$B$61,2,FALSE),"")</f>
        <v/>
      </c>
      <c r="G531" s="33" t="str">
        <f>IFERROR(VLOOKUP($B531,'Tabelas auxiliares'!$A$65:$C$102,2,FALSE),"")</f>
        <v/>
      </c>
      <c r="H531" s="33" t="str">
        <f>IFERROR(VLOOKUP($B531,'Tabelas auxiliares'!$A$65:$C$102,3,FALSE),"")</f>
        <v/>
      </c>
      <c r="X531" s="33" t="str">
        <f t="shared" si="14"/>
        <v/>
      </c>
      <c r="Y531" s="33" t="str">
        <f>IF(T531="","",IF(AND(T531&lt;&gt;'Tabelas auxiliares'!$B$239,T531&lt;&gt;'Tabelas auxiliares'!$B$240,T531&lt;&gt;'Tabelas auxiliares'!$C$239,T531&lt;&gt;'Tabelas auxiliares'!$C$240,T531&lt;&gt;'Tabelas auxiliares'!$D$239),"FOLHA DE PESSOAL",IF(X531='Tabelas auxiliares'!$A$240,"CUSTEIO",IF(X531='Tabelas auxiliares'!$A$239,"INVESTIMENTO","ERRO - VERIFICAR"))))</f>
        <v/>
      </c>
      <c r="Z531" s="46" t="str">
        <f t="shared" si="15"/>
        <v/>
      </c>
      <c r="AC531" s="26"/>
      <c r="AD531" s="54"/>
      <c r="AE531" s="54"/>
      <c r="AF531" s="54"/>
      <c r="AG531" s="54"/>
      <c r="AH531" s="54"/>
      <c r="AI531" s="54"/>
      <c r="AJ531" s="54"/>
      <c r="AK531" s="54"/>
      <c r="AL531" s="54"/>
      <c r="AM531" s="54"/>
      <c r="AN531" s="54"/>
      <c r="AO531" s="54"/>
    </row>
    <row r="532" spans="6:41" x14ac:dyDescent="0.25">
      <c r="F532" s="33" t="str">
        <f>IFERROR(VLOOKUP(D532,'Tabelas auxiliares'!$A$3:$B$61,2,FALSE),"")</f>
        <v/>
      </c>
      <c r="G532" s="33" t="str">
        <f>IFERROR(VLOOKUP($B532,'Tabelas auxiliares'!$A$65:$C$102,2,FALSE),"")</f>
        <v/>
      </c>
      <c r="H532" s="33" t="str">
        <f>IFERROR(VLOOKUP($B532,'Tabelas auxiliares'!$A$65:$C$102,3,FALSE),"")</f>
        <v/>
      </c>
      <c r="X532" s="33" t="str">
        <f t="shared" si="14"/>
        <v/>
      </c>
      <c r="Y532" s="33" t="str">
        <f>IF(T532="","",IF(AND(T532&lt;&gt;'Tabelas auxiliares'!$B$239,T532&lt;&gt;'Tabelas auxiliares'!$B$240,T532&lt;&gt;'Tabelas auxiliares'!$C$239,T532&lt;&gt;'Tabelas auxiliares'!$C$240,T532&lt;&gt;'Tabelas auxiliares'!$D$239),"FOLHA DE PESSOAL",IF(X532='Tabelas auxiliares'!$A$240,"CUSTEIO",IF(X532='Tabelas auxiliares'!$A$239,"INVESTIMENTO","ERRO - VERIFICAR"))))</f>
        <v/>
      </c>
      <c r="Z532" s="46" t="str">
        <f t="shared" si="15"/>
        <v/>
      </c>
      <c r="AC532" s="26"/>
      <c r="AD532" s="54"/>
      <c r="AE532" s="54"/>
      <c r="AF532" s="54"/>
      <c r="AG532" s="54"/>
      <c r="AH532" s="54"/>
      <c r="AI532" s="54"/>
      <c r="AJ532" s="54"/>
      <c r="AK532" s="54"/>
      <c r="AL532" s="54"/>
      <c r="AM532" s="54"/>
      <c r="AN532" s="54"/>
      <c r="AO532" s="54"/>
    </row>
    <row r="533" spans="6:41" x14ac:dyDescent="0.25">
      <c r="F533" s="33" t="str">
        <f>IFERROR(VLOOKUP(D533,'Tabelas auxiliares'!$A$3:$B$61,2,FALSE),"")</f>
        <v/>
      </c>
      <c r="G533" s="33" t="str">
        <f>IFERROR(VLOOKUP($B533,'Tabelas auxiliares'!$A$65:$C$102,2,FALSE),"")</f>
        <v/>
      </c>
      <c r="H533" s="33" t="str">
        <f>IFERROR(VLOOKUP($B533,'Tabelas auxiliares'!$A$65:$C$102,3,FALSE),"")</f>
        <v/>
      </c>
      <c r="X533" s="33" t="str">
        <f t="shared" si="14"/>
        <v/>
      </c>
      <c r="Y533" s="33" t="str">
        <f>IF(T533="","",IF(AND(T533&lt;&gt;'Tabelas auxiliares'!$B$239,T533&lt;&gt;'Tabelas auxiliares'!$B$240,T533&lt;&gt;'Tabelas auxiliares'!$C$239,T533&lt;&gt;'Tabelas auxiliares'!$C$240,T533&lt;&gt;'Tabelas auxiliares'!$D$239),"FOLHA DE PESSOAL",IF(X533='Tabelas auxiliares'!$A$240,"CUSTEIO",IF(X533='Tabelas auxiliares'!$A$239,"INVESTIMENTO","ERRO - VERIFICAR"))))</f>
        <v/>
      </c>
      <c r="Z533" s="46" t="str">
        <f t="shared" si="15"/>
        <v/>
      </c>
      <c r="AC533" s="26"/>
      <c r="AD533" s="54"/>
      <c r="AE533" s="54"/>
      <c r="AF533" s="54"/>
      <c r="AG533" s="54"/>
      <c r="AH533" s="54"/>
      <c r="AI533" s="54"/>
      <c r="AJ533" s="54"/>
      <c r="AK533" s="54"/>
      <c r="AL533" s="54"/>
      <c r="AM533" s="54"/>
      <c r="AN533" s="54"/>
      <c r="AO533" s="54"/>
    </row>
    <row r="534" spans="6:41" x14ac:dyDescent="0.25">
      <c r="F534" s="33" t="str">
        <f>IFERROR(VLOOKUP(D534,'Tabelas auxiliares'!$A$3:$B$61,2,FALSE),"")</f>
        <v/>
      </c>
      <c r="G534" s="33" t="str">
        <f>IFERROR(VLOOKUP($B534,'Tabelas auxiliares'!$A$65:$C$102,2,FALSE),"")</f>
        <v/>
      </c>
      <c r="H534" s="33" t="str">
        <f>IFERROR(VLOOKUP($B534,'Tabelas auxiliares'!$A$65:$C$102,3,FALSE),"")</f>
        <v/>
      </c>
      <c r="X534" s="33" t="str">
        <f t="shared" si="14"/>
        <v/>
      </c>
      <c r="Y534" s="33" t="str">
        <f>IF(T534="","",IF(AND(T534&lt;&gt;'Tabelas auxiliares'!$B$239,T534&lt;&gt;'Tabelas auxiliares'!$B$240,T534&lt;&gt;'Tabelas auxiliares'!$C$239,T534&lt;&gt;'Tabelas auxiliares'!$C$240,T534&lt;&gt;'Tabelas auxiliares'!$D$239),"FOLHA DE PESSOAL",IF(X534='Tabelas auxiliares'!$A$240,"CUSTEIO",IF(X534='Tabelas auxiliares'!$A$239,"INVESTIMENTO","ERRO - VERIFICAR"))))</f>
        <v/>
      </c>
      <c r="Z534" s="46" t="str">
        <f t="shared" si="15"/>
        <v/>
      </c>
      <c r="AC534" s="26"/>
      <c r="AD534" s="54"/>
      <c r="AE534" s="54"/>
      <c r="AF534" s="54"/>
      <c r="AG534" s="54"/>
      <c r="AH534" s="54"/>
      <c r="AI534" s="54"/>
      <c r="AJ534" s="54"/>
      <c r="AK534" s="54"/>
      <c r="AL534" s="54"/>
      <c r="AM534" s="54"/>
      <c r="AN534" s="54"/>
      <c r="AO534" s="54"/>
    </row>
    <row r="535" spans="6:41" x14ac:dyDescent="0.25">
      <c r="F535" s="33" t="str">
        <f>IFERROR(VLOOKUP(D535,'Tabelas auxiliares'!$A$3:$B$61,2,FALSE),"")</f>
        <v/>
      </c>
      <c r="G535" s="33" t="str">
        <f>IFERROR(VLOOKUP($B535,'Tabelas auxiliares'!$A$65:$C$102,2,FALSE),"")</f>
        <v/>
      </c>
      <c r="H535" s="33" t="str">
        <f>IFERROR(VLOOKUP($B535,'Tabelas auxiliares'!$A$65:$C$102,3,FALSE),"")</f>
        <v/>
      </c>
      <c r="X535" s="33" t="str">
        <f t="shared" si="14"/>
        <v/>
      </c>
      <c r="Y535" s="33" t="str">
        <f>IF(T535="","",IF(AND(T535&lt;&gt;'Tabelas auxiliares'!$B$239,T535&lt;&gt;'Tabelas auxiliares'!$B$240,T535&lt;&gt;'Tabelas auxiliares'!$C$239,T535&lt;&gt;'Tabelas auxiliares'!$C$240,T535&lt;&gt;'Tabelas auxiliares'!$D$239),"FOLHA DE PESSOAL",IF(X535='Tabelas auxiliares'!$A$240,"CUSTEIO",IF(X535='Tabelas auxiliares'!$A$239,"INVESTIMENTO","ERRO - VERIFICAR"))))</f>
        <v/>
      </c>
      <c r="Z535" s="46" t="str">
        <f t="shared" si="15"/>
        <v/>
      </c>
      <c r="AC535" s="26"/>
      <c r="AD535" s="54"/>
      <c r="AE535" s="54"/>
      <c r="AF535" s="54"/>
      <c r="AG535" s="54"/>
      <c r="AH535" s="54"/>
      <c r="AI535" s="54"/>
      <c r="AJ535" s="54"/>
      <c r="AK535" s="54"/>
      <c r="AL535" s="54"/>
      <c r="AM535" s="54"/>
      <c r="AN535" s="54"/>
      <c r="AO535" s="54"/>
    </row>
    <row r="536" spans="6:41" x14ac:dyDescent="0.25">
      <c r="F536" s="33" t="str">
        <f>IFERROR(VLOOKUP(D536,'Tabelas auxiliares'!$A$3:$B$61,2,FALSE),"")</f>
        <v/>
      </c>
      <c r="G536" s="33" t="str">
        <f>IFERROR(VLOOKUP($B536,'Tabelas auxiliares'!$A$65:$C$102,2,FALSE),"")</f>
        <v/>
      </c>
      <c r="H536" s="33" t="str">
        <f>IFERROR(VLOOKUP($B536,'Tabelas auxiliares'!$A$65:$C$102,3,FALSE),"")</f>
        <v/>
      </c>
      <c r="X536" s="33" t="str">
        <f t="shared" si="14"/>
        <v/>
      </c>
      <c r="Y536" s="33" t="str">
        <f>IF(T536="","",IF(AND(T536&lt;&gt;'Tabelas auxiliares'!$B$239,T536&lt;&gt;'Tabelas auxiliares'!$B$240,T536&lt;&gt;'Tabelas auxiliares'!$C$239,T536&lt;&gt;'Tabelas auxiliares'!$C$240,T536&lt;&gt;'Tabelas auxiliares'!$D$239),"FOLHA DE PESSOAL",IF(X536='Tabelas auxiliares'!$A$240,"CUSTEIO",IF(X536='Tabelas auxiliares'!$A$239,"INVESTIMENTO","ERRO - VERIFICAR"))))</f>
        <v/>
      </c>
      <c r="Z536" s="46" t="str">
        <f t="shared" si="15"/>
        <v/>
      </c>
      <c r="AC536" s="26"/>
      <c r="AD536" s="54"/>
      <c r="AE536" s="54"/>
      <c r="AF536" s="54"/>
      <c r="AG536" s="54"/>
      <c r="AH536" s="54"/>
      <c r="AI536" s="54"/>
      <c r="AJ536" s="54"/>
      <c r="AK536" s="54"/>
      <c r="AL536" s="54"/>
      <c r="AM536" s="54"/>
      <c r="AN536" s="54"/>
      <c r="AO536" s="54"/>
    </row>
    <row r="537" spans="6:41" x14ac:dyDescent="0.25">
      <c r="F537" s="33" t="str">
        <f>IFERROR(VLOOKUP(D537,'Tabelas auxiliares'!$A$3:$B$61,2,FALSE),"")</f>
        <v/>
      </c>
      <c r="G537" s="33" t="str">
        <f>IFERROR(VLOOKUP($B537,'Tabelas auxiliares'!$A$65:$C$102,2,FALSE),"")</f>
        <v/>
      </c>
      <c r="H537" s="33" t="str">
        <f>IFERROR(VLOOKUP($B537,'Tabelas auxiliares'!$A$65:$C$102,3,FALSE),"")</f>
        <v/>
      </c>
      <c r="X537" s="33" t="str">
        <f t="shared" si="14"/>
        <v/>
      </c>
      <c r="Y537" s="33" t="str">
        <f>IF(T537="","",IF(AND(T537&lt;&gt;'Tabelas auxiliares'!$B$239,T537&lt;&gt;'Tabelas auxiliares'!$B$240,T537&lt;&gt;'Tabelas auxiliares'!$C$239,T537&lt;&gt;'Tabelas auxiliares'!$C$240,T537&lt;&gt;'Tabelas auxiliares'!$D$239),"FOLHA DE PESSOAL",IF(X537='Tabelas auxiliares'!$A$240,"CUSTEIO",IF(X537='Tabelas auxiliares'!$A$239,"INVESTIMENTO","ERRO - VERIFICAR"))))</f>
        <v/>
      </c>
      <c r="Z537" s="46" t="str">
        <f t="shared" si="15"/>
        <v/>
      </c>
      <c r="AC537" s="26"/>
      <c r="AD537" s="54"/>
      <c r="AE537" s="54"/>
      <c r="AF537" s="54"/>
      <c r="AG537" s="54"/>
      <c r="AH537" s="54"/>
      <c r="AI537" s="54"/>
      <c r="AJ537" s="54"/>
      <c r="AK537" s="54"/>
      <c r="AL537" s="54"/>
      <c r="AM537" s="54"/>
      <c r="AN537" s="54"/>
      <c r="AO537" s="54"/>
    </row>
    <row r="538" spans="6:41" x14ac:dyDescent="0.25">
      <c r="F538" s="33" t="str">
        <f>IFERROR(VLOOKUP(D538,'Tabelas auxiliares'!$A$3:$B$61,2,FALSE),"")</f>
        <v/>
      </c>
      <c r="G538" s="33" t="str">
        <f>IFERROR(VLOOKUP($B538,'Tabelas auxiliares'!$A$65:$C$102,2,FALSE),"")</f>
        <v/>
      </c>
      <c r="H538" s="33" t="str">
        <f>IFERROR(VLOOKUP($B538,'Tabelas auxiliares'!$A$65:$C$102,3,FALSE),"")</f>
        <v/>
      </c>
      <c r="X538" s="33" t="str">
        <f t="shared" si="14"/>
        <v/>
      </c>
      <c r="Y538" s="33" t="str">
        <f>IF(T538="","",IF(AND(T538&lt;&gt;'Tabelas auxiliares'!$B$239,T538&lt;&gt;'Tabelas auxiliares'!$B$240,T538&lt;&gt;'Tabelas auxiliares'!$C$239,T538&lt;&gt;'Tabelas auxiliares'!$C$240,T538&lt;&gt;'Tabelas auxiliares'!$D$239),"FOLHA DE PESSOAL",IF(X538='Tabelas auxiliares'!$A$240,"CUSTEIO",IF(X538='Tabelas auxiliares'!$A$239,"INVESTIMENTO","ERRO - VERIFICAR"))))</f>
        <v/>
      </c>
      <c r="Z538" s="46" t="str">
        <f t="shared" si="15"/>
        <v/>
      </c>
      <c r="AC538" s="26"/>
      <c r="AD538" s="54"/>
      <c r="AE538" s="54"/>
      <c r="AF538" s="54"/>
      <c r="AG538" s="54"/>
      <c r="AH538" s="54"/>
      <c r="AI538" s="54"/>
      <c r="AJ538" s="54"/>
      <c r="AK538" s="54"/>
      <c r="AL538" s="54"/>
      <c r="AM538" s="54"/>
      <c r="AN538" s="54"/>
      <c r="AO538" s="54"/>
    </row>
    <row r="539" spans="6:41" x14ac:dyDescent="0.25">
      <c r="F539" s="33" t="str">
        <f>IFERROR(VLOOKUP(D539,'Tabelas auxiliares'!$A$3:$B$61,2,FALSE),"")</f>
        <v/>
      </c>
      <c r="G539" s="33" t="str">
        <f>IFERROR(VLOOKUP($B539,'Tabelas auxiliares'!$A$65:$C$102,2,FALSE),"")</f>
        <v/>
      </c>
      <c r="H539" s="33" t="str">
        <f>IFERROR(VLOOKUP($B539,'Tabelas auxiliares'!$A$65:$C$102,3,FALSE),"")</f>
        <v/>
      </c>
      <c r="X539" s="33" t="str">
        <f t="shared" si="14"/>
        <v/>
      </c>
      <c r="Y539" s="33" t="str">
        <f>IF(T539="","",IF(AND(T539&lt;&gt;'Tabelas auxiliares'!$B$239,T539&lt;&gt;'Tabelas auxiliares'!$B$240,T539&lt;&gt;'Tabelas auxiliares'!$C$239,T539&lt;&gt;'Tabelas auxiliares'!$C$240,T539&lt;&gt;'Tabelas auxiliares'!$D$239),"FOLHA DE PESSOAL",IF(X539='Tabelas auxiliares'!$A$240,"CUSTEIO",IF(X539='Tabelas auxiliares'!$A$239,"INVESTIMENTO","ERRO - VERIFICAR"))))</f>
        <v/>
      </c>
      <c r="Z539" s="46" t="str">
        <f t="shared" si="15"/>
        <v/>
      </c>
      <c r="AC539" s="26"/>
      <c r="AD539" s="54"/>
      <c r="AE539" s="54"/>
      <c r="AF539" s="54"/>
      <c r="AG539" s="54"/>
      <c r="AH539" s="54"/>
      <c r="AI539" s="54"/>
      <c r="AJ539" s="54"/>
      <c r="AK539" s="54"/>
      <c r="AL539" s="54"/>
      <c r="AM539" s="54"/>
      <c r="AN539" s="54"/>
      <c r="AO539" s="54"/>
    </row>
    <row r="540" spans="6:41" x14ac:dyDescent="0.25">
      <c r="F540" s="33" t="str">
        <f>IFERROR(VLOOKUP(D540,'Tabelas auxiliares'!$A$3:$B$61,2,FALSE),"")</f>
        <v/>
      </c>
      <c r="G540" s="33" t="str">
        <f>IFERROR(VLOOKUP($B540,'Tabelas auxiliares'!$A$65:$C$102,2,FALSE),"")</f>
        <v/>
      </c>
      <c r="H540" s="33" t="str">
        <f>IFERROR(VLOOKUP($B540,'Tabelas auxiliares'!$A$65:$C$102,3,FALSE),"")</f>
        <v/>
      </c>
      <c r="X540" s="33" t="str">
        <f t="shared" si="14"/>
        <v/>
      </c>
      <c r="Y540" s="33" t="str">
        <f>IF(T540="","",IF(AND(T540&lt;&gt;'Tabelas auxiliares'!$B$239,T540&lt;&gt;'Tabelas auxiliares'!$B$240,T540&lt;&gt;'Tabelas auxiliares'!$C$239,T540&lt;&gt;'Tabelas auxiliares'!$C$240,T540&lt;&gt;'Tabelas auxiliares'!$D$239),"FOLHA DE PESSOAL",IF(X540='Tabelas auxiliares'!$A$240,"CUSTEIO",IF(X540='Tabelas auxiliares'!$A$239,"INVESTIMENTO","ERRO - VERIFICAR"))))</f>
        <v/>
      </c>
      <c r="Z540" s="46" t="str">
        <f t="shared" si="15"/>
        <v/>
      </c>
      <c r="AC540" s="26"/>
      <c r="AD540" s="54"/>
      <c r="AE540" s="54"/>
      <c r="AF540" s="54"/>
      <c r="AG540" s="54"/>
      <c r="AH540" s="54"/>
      <c r="AI540" s="54"/>
      <c r="AJ540" s="54"/>
      <c r="AK540" s="54"/>
      <c r="AL540" s="54"/>
      <c r="AM540" s="54"/>
      <c r="AN540" s="54"/>
      <c r="AO540" s="54"/>
    </row>
    <row r="541" spans="6:41" x14ac:dyDescent="0.25">
      <c r="F541" s="33" t="str">
        <f>IFERROR(VLOOKUP(D541,'Tabelas auxiliares'!$A$3:$B$61,2,FALSE),"")</f>
        <v/>
      </c>
      <c r="G541" s="33" t="str">
        <f>IFERROR(VLOOKUP($B541,'Tabelas auxiliares'!$A$65:$C$102,2,FALSE),"")</f>
        <v/>
      </c>
      <c r="H541" s="33" t="str">
        <f>IFERROR(VLOOKUP($B541,'Tabelas auxiliares'!$A$65:$C$102,3,FALSE),"")</f>
        <v/>
      </c>
      <c r="X541" s="33" t="str">
        <f t="shared" si="14"/>
        <v/>
      </c>
      <c r="Y541" s="33" t="str">
        <f>IF(T541="","",IF(AND(T541&lt;&gt;'Tabelas auxiliares'!$B$239,T541&lt;&gt;'Tabelas auxiliares'!$B$240,T541&lt;&gt;'Tabelas auxiliares'!$C$239,T541&lt;&gt;'Tabelas auxiliares'!$C$240,T541&lt;&gt;'Tabelas auxiliares'!$D$239),"FOLHA DE PESSOAL",IF(X541='Tabelas auxiliares'!$A$240,"CUSTEIO",IF(X541='Tabelas auxiliares'!$A$239,"INVESTIMENTO","ERRO - VERIFICAR"))))</f>
        <v/>
      </c>
      <c r="Z541" s="46" t="str">
        <f t="shared" si="15"/>
        <v/>
      </c>
      <c r="AC541" s="26"/>
      <c r="AD541" s="54"/>
      <c r="AE541" s="54"/>
      <c r="AF541" s="54"/>
      <c r="AG541" s="54"/>
      <c r="AH541" s="54"/>
      <c r="AI541" s="54"/>
      <c r="AJ541" s="54"/>
      <c r="AK541" s="54"/>
      <c r="AL541" s="54"/>
      <c r="AM541" s="54"/>
      <c r="AN541" s="54"/>
      <c r="AO541" s="54"/>
    </row>
    <row r="542" spans="6:41" x14ac:dyDescent="0.25">
      <c r="F542" s="33" t="str">
        <f>IFERROR(VLOOKUP(D542,'Tabelas auxiliares'!$A$3:$B$61,2,FALSE),"")</f>
        <v/>
      </c>
      <c r="G542" s="33" t="str">
        <f>IFERROR(VLOOKUP($B542,'Tabelas auxiliares'!$A$65:$C$102,2,FALSE),"")</f>
        <v/>
      </c>
      <c r="H542" s="33" t="str">
        <f>IFERROR(VLOOKUP($B542,'Tabelas auxiliares'!$A$65:$C$102,3,FALSE),"")</f>
        <v/>
      </c>
      <c r="X542" s="33" t="str">
        <f t="shared" si="14"/>
        <v/>
      </c>
      <c r="Y542" s="33" t="str">
        <f>IF(T542="","",IF(AND(T542&lt;&gt;'Tabelas auxiliares'!$B$239,T542&lt;&gt;'Tabelas auxiliares'!$B$240,T542&lt;&gt;'Tabelas auxiliares'!$C$239,T542&lt;&gt;'Tabelas auxiliares'!$C$240,T542&lt;&gt;'Tabelas auxiliares'!$D$239),"FOLHA DE PESSOAL",IF(X542='Tabelas auxiliares'!$A$240,"CUSTEIO",IF(X542='Tabelas auxiliares'!$A$239,"INVESTIMENTO","ERRO - VERIFICAR"))))</f>
        <v/>
      </c>
      <c r="Z542" s="46" t="str">
        <f t="shared" si="15"/>
        <v/>
      </c>
      <c r="AC542" s="26"/>
      <c r="AD542" s="54"/>
      <c r="AE542" s="54"/>
      <c r="AF542" s="54"/>
      <c r="AG542" s="54"/>
      <c r="AH542" s="54"/>
      <c r="AI542" s="54"/>
      <c r="AJ542" s="54"/>
      <c r="AK542" s="54"/>
      <c r="AL542" s="54"/>
      <c r="AM542" s="54"/>
      <c r="AN542" s="54"/>
      <c r="AO542" s="54"/>
    </row>
    <row r="543" spans="6:41" x14ac:dyDescent="0.25">
      <c r="F543" s="33" t="str">
        <f>IFERROR(VLOOKUP(D543,'Tabelas auxiliares'!$A$3:$B$61,2,FALSE),"")</f>
        <v/>
      </c>
      <c r="G543" s="33" t="str">
        <f>IFERROR(VLOOKUP($B543,'Tabelas auxiliares'!$A$65:$C$102,2,FALSE),"")</f>
        <v/>
      </c>
      <c r="H543" s="33" t="str">
        <f>IFERROR(VLOOKUP($B543,'Tabelas auxiliares'!$A$65:$C$102,3,FALSE),"")</f>
        <v/>
      </c>
      <c r="X543" s="33" t="str">
        <f t="shared" si="14"/>
        <v/>
      </c>
      <c r="Y543" s="33" t="str">
        <f>IF(T543="","",IF(AND(T543&lt;&gt;'Tabelas auxiliares'!$B$239,T543&lt;&gt;'Tabelas auxiliares'!$B$240,T543&lt;&gt;'Tabelas auxiliares'!$C$239,T543&lt;&gt;'Tabelas auxiliares'!$C$240,T543&lt;&gt;'Tabelas auxiliares'!$D$239),"FOLHA DE PESSOAL",IF(X543='Tabelas auxiliares'!$A$240,"CUSTEIO",IF(X543='Tabelas auxiliares'!$A$239,"INVESTIMENTO","ERRO - VERIFICAR"))))</f>
        <v/>
      </c>
      <c r="Z543" s="46" t="str">
        <f t="shared" si="15"/>
        <v/>
      </c>
      <c r="AC543" s="26"/>
      <c r="AD543" s="54"/>
      <c r="AE543" s="54"/>
      <c r="AF543" s="54"/>
      <c r="AG543" s="54"/>
      <c r="AH543" s="54"/>
      <c r="AI543" s="54"/>
      <c r="AJ543" s="54"/>
      <c r="AK543" s="54"/>
      <c r="AL543" s="54"/>
      <c r="AM543" s="54"/>
      <c r="AN543" s="54"/>
      <c r="AO543" s="54"/>
    </row>
    <row r="544" spans="6:41" x14ac:dyDescent="0.25">
      <c r="F544" s="33" t="str">
        <f>IFERROR(VLOOKUP(D544,'Tabelas auxiliares'!$A$3:$B$61,2,FALSE),"")</f>
        <v/>
      </c>
      <c r="G544" s="33" t="str">
        <f>IFERROR(VLOOKUP($B544,'Tabelas auxiliares'!$A$65:$C$102,2,FALSE),"")</f>
        <v/>
      </c>
      <c r="H544" s="33" t="str">
        <f>IFERROR(VLOOKUP($B544,'Tabelas auxiliares'!$A$65:$C$102,3,FALSE),"")</f>
        <v/>
      </c>
      <c r="X544" s="33" t="str">
        <f t="shared" si="14"/>
        <v/>
      </c>
      <c r="Y544" s="33" t="str">
        <f>IF(T544="","",IF(AND(T544&lt;&gt;'Tabelas auxiliares'!$B$239,T544&lt;&gt;'Tabelas auxiliares'!$B$240,T544&lt;&gt;'Tabelas auxiliares'!$C$239,T544&lt;&gt;'Tabelas auxiliares'!$C$240,T544&lt;&gt;'Tabelas auxiliares'!$D$239),"FOLHA DE PESSOAL",IF(X544='Tabelas auxiliares'!$A$240,"CUSTEIO",IF(X544='Tabelas auxiliares'!$A$239,"INVESTIMENTO","ERRO - VERIFICAR"))))</f>
        <v/>
      </c>
      <c r="Z544" s="46" t="str">
        <f t="shared" si="15"/>
        <v/>
      </c>
      <c r="AC544" s="26"/>
      <c r="AD544" s="54"/>
      <c r="AE544" s="54"/>
      <c r="AF544" s="54"/>
      <c r="AG544" s="54"/>
      <c r="AH544" s="54"/>
      <c r="AI544" s="54"/>
      <c r="AJ544" s="54"/>
      <c r="AK544" s="54"/>
      <c r="AL544" s="54"/>
      <c r="AM544" s="54"/>
      <c r="AN544" s="54"/>
      <c r="AO544" s="54"/>
    </row>
    <row r="545" spans="6:41" x14ac:dyDescent="0.25">
      <c r="F545" s="33" t="str">
        <f>IFERROR(VLOOKUP(D545,'Tabelas auxiliares'!$A$3:$B$61,2,FALSE),"")</f>
        <v/>
      </c>
      <c r="G545" s="33" t="str">
        <f>IFERROR(VLOOKUP($B545,'Tabelas auxiliares'!$A$65:$C$102,2,FALSE),"")</f>
        <v/>
      </c>
      <c r="H545" s="33" t="str">
        <f>IFERROR(VLOOKUP($B545,'Tabelas auxiliares'!$A$65:$C$102,3,FALSE),"")</f>
        <v/>
      </c>
      <c r="X545" s="33" t="str">
        <f t="shared" si="14"/>
        <v/>
      </c>
      <c r="Y545" s="33" t="str">
        <f>IF(T545="","",IF(AND(T545&lt;&gt;'Tabelas auxiliares'!$B$239,T545&lt;&gt;'Tabelas auxiliares'!$B$240,T545&lt;&gt;'Tabelas auxiliares'!$C$239,T545&lt;&gt;'Tabelas auxiliares'!$C$240,T545&lt;&gt;'Tabelas auxiliares'!$D$239),"FOLHA DE PESSOAL",IF(X545='Tabelas auxiliares'!$A$240,"CUSTEIO",IF(X545='Tabelas auxiliares'!$A$239,"INVESTIMENTO","ERRO - VERIFICAR"))))</f>
        <v/>
      </c>
      <c r="Z545" s="46" t="str">
        <f t="shared" si="15"/>
        <v/>
      </c>
      <c r="AC545" s="26"/>
      <c r="AD545" s="54"/>
      <c r="AE545" s="54"/>
      <c r="AF545" s="54"/>
      <c r="AG545" s="54"/>
      <c r="AH545" s="54"/>
      <c r="AI545" s="54"/>
      <c r="AJ545" s="54"/>
      <c r="AK545" s="54"/>
      <c r="AL545" s="54"/>
      <c r="AM545" s="54"/>
      <c r="AN545" s="54"/>
      <c r="AO545" s="54"/>
    </row>
    <row r="546" spans="6:41" x14ac:dyDescent="0.25">
      <c r="F546" s="33" t="str">
        <f>IFERROR(VLOOKUP(D546,'Tabelas auxiliares'!$A$3:$B$61,2,FALSE),"")</f>
        <v/>
      </c>
      <c r="G546" s="33" t="str">
        <f>IFERROR(VLOOKUP($B546,'Tabelas auxiliares'!$A$65:$C$102,2,FALSE),"")</f>
        <v/>
      </c>
      <c r="H546" s="33" t="str">
        <f>IFERROR(VLOOKUP($B546,'Tabelas auxiliares'!$A$65:$C$102,3,FALSE),"")</f>
        <v/>
      </c>
      <c r="X546" s="33" t="str">
        <f t="shared" si="14"/>
        <v/>
      </c>
      <c r="Y546" s="33" t="str">
        <f>IF(T546="","",IF(AND(T546&lt;&gt;'Tabelas auxiliares'!$B$239,T546&lt;&gt;'Tabelas auxiliares'!$B$240,T546&lt;&gt;'Tabelas auxiliares'!$C$239,T546&lt;&gt;'Tabelas auxiliares'!$C$240,T546&lt;&gt;'Tabelas auxiliares'!$D$239),"FOLHA DE PESSOAL",IF(X546='Tabelas auxiliares'!$A$240,"CUSTEIO",IF(X546='Tabelas auxiliares'!$A$239,"INVESTIMENTO","ERRO - VERIFICAR"))))</f>
        <v/>
      </c>
      <c r="Z546" s="46" t="str">
        <f t="shared" si="15"/>
        <v/>
      </c>
      <c r="AC546" s="26"/>
      <c r="AD546" s="54"/>
      <c r="AE546" s="54"/>
      <c r="AF546" s="54"/>
      <c r="AG546" s="54"/>
      <c r="AH546" s="54"/>
      <c r="AI546" s="54"/>
      <c r="AJ546" s="54"/>
      <c r="AK546" s="54"/>
      <c r="AL546" s="54"/>
      <c r="AM546" s="54"/>
      <c r="AN546" s="54"/>
      <c r="AO546" s="54"/>
    </row>
    <row r="547" spans="6:41" x14ac:dyDescent="0.25">
      <c r="F547" s="33" t="str">
        <f>IFERROR(VLOOKUP(D547,'Tabelas auxiliares'!$A$3:$B$61,2,FALSE),"")</f>
        <v/>
      </c>
      <c r="G547" s="33" t="str">
        <f>IFERROR(VLOOKUP($B547,'Tabelas auxiliares'!$A$65:$C$102,2,FALSE),"")</f>
        <v/>
      </c>
      <c r="H547" s="33" t="str">
        <f>IFERROR(VLOOKUP($B547,'Tabelas auxiliares'!$A$65:$C$102,3,FALSE),"")</f>
        <v/>
      </c>
      <c r="X547" s="33" t="str">
        <f t="shared" si="14"/>
        <v/>
      </c>
      <c r="Y547" s="33" t="str">
        <f>IF(T547="","",IF(AND(T547&lt;&gt;'Tabelas auxiliares'!$B$239,T547&lt;&gt;'Tabelas auxiliares'!$B$240,T547&lt;&gt;'Tabelas auxiliares'!$C$239,T547&lt;&gt;'Tabelas auxiliares'!$C$240,T547&lt;&gt;'Tabelas auxiliares'!$D$239),"FOLHA DE PESSOAL",IF(X547='Tabelas auxiliares'!$A$240,"CUSTEIO",IF(X547='Tabelas auxiliares'!$A$239,"INVESTIMENTO","ERRO - VERIFICAR"))))</f>
        <v/>
      </c>
      <c r="Z547" s="46" t="str">
        <f t="shared" si="15"/>
        <v/>
      </c>
      <c r="AC547" s="26"/>
      <c r="AD547" s="54"/>
      <c r="AE547" s="54"/>
      <c r="AF547" s="54"/>
      <c r="AG547" s="54"/>
      <c r="AH547" s="54"/>
      <c r="AI547" s="54"/>
      <c r="AJ547" s="54"/>
      <c r="AK547" s="54"/>
      <c r="AL547" s="54"/>
      <c r="AM547" s="54"/>
      <c r="AN547" s="54"/>
      <c r="AO547" s="54"/>
    </row>
    <row r="548" spans="6:41" x14ac:dyDescent="0.25">
      <c r="F548" s="33" t="str">
        <f>IFERROR(VLOOKUP(D548,'Tabelas auxiliares'!$A$3:$B$61,2,FALSE),"")</f>
        <v/>
      </c>
      <c r="G548" s="33" t="str">
        <f>IFERROR(VLOOKUP($B548,'Tabelas auxiliares'!$A$65:$C$102,2,FALSE),"")</f>
        <v/>
      </c>
      <c r="H548" s="33" t="str">
        <f>IFERROR(VLOOKUP($B548,'Tabelas auxiliares'!$A$65:$C$102,3,FALSE),"")</f>
        <v/>
      </c>
      <c r="X548" s="33" t="str">
        <f t="shared" si="14"/>
        <v/>
      </c>
      <c r="Y548" s="33" t="str">
        <f>IF(T548="","",IF(AND(T548&lt;&gt;'Tabelas auxiliares'!$B$239,T548&lt;&gt;'Tabelas auxiliares'!$B$240,T548&lt;&gt;'Tabelas auxiliares'!$C$239,T548&lt;&gt;'Tabelas auxiliares'!$C$240,T548&lt;&gt;'Tabelas auxiliares'!$D$239),"FOLHA DE PESSOAL",IF(X548='Tabelas auxiliares'!$A$240,"CUSTEIO",IF(X548='Tabelas auxiliares'!$A$239,"INVESTIMENTO","ERRO - VERIFICAR"))))</f>
        <v/>
      </c>
      <c r="Z548" s="46" t="str">
        <f t="shared" si="15"/>
        <v/>
      </c>
      <c r="AC548" s="26"/>
      <c r="AD548" s="54"/>
      <c r="AE548" s="54"/>
      <c r="AF548" s="54"/>
      <c r="AG548" s="54"/>
      <c r="AH548" s="54"/>
      <c r="AI548" s="54"/>
      <c r="AJ548" s="54"/>
      <c r="AK548" s="54"/>
      <c r="AL548" s="54"/>
      <c r="AM548" s="54"/>
      <c r="AN548" s="54"/>
      <c r="AO548" s="54"/>
    </row>
    <row r="549" spans="6:41" x14ac:dyDescent="0.25">
      <c r="F549" s="33" t="str">
        <f>IFERROR(VLOOKUP(D549,'Tabelas auxiliares'!$A$3:$B$61,2,FALSE),"")</f>
        <v/>
      </c>
      <c r="G549" s="33" t="str">
        <f>IFERROR(VLOOKUP($B549,'Tabelas auxiliares'!$A$65:$C$102,2,FALSE),"")</f>
        <v/>
      </c>
      <c r="H549" s="33" t="str">
        <f>IFERROR(VLOOKUP($B549,'Tabelas auxiliares'!$A$65:$C$102,3,FALSE),"")</f>
        <v/>
      </c>
      <c r="X549" s="33" t="str">
        <f t="shared" si="14"/>
        <v/>
      </c>
      <c r="Y549" s="33" t="str">
        <f>IF(T549="","",IF(AND(T549&lt;&gt;'Tabelas auxiliares'!$B$239,T549&lt;&gt;'Tabelas auxiliares'!$B$240,T549&lt;&gt;'Tabelas auxiliares'!$C$239,T549&lt;&gt;'Tabelas auxiliares'!$C$240,T549&lt;&gt;'Tabelas auxiliares'!$D$239),"FOLHA DE PESSOAL",IF(X549='Tabelas auxiliares'!$A$240,"CUSTEIO",IF(X549='Tabelas auxiliares'!$A$239,"INVESTIMENTO","ERRO - VERIFICAR"))))</f>
        <v/>
      </c>
      <c r="Z549" s="46" t="str">
        <f t="shared" si="15"/>
        <v/>
      </c>
      <c r="AC549" s="26"/>
      <c r="AD549" s="54"/>
      <c r="AE549" s="54"/>
      <c r="AF549" s="54"/>
      <c r="AG549" s="54"/>
      <c r="AH549" s="54"/>
      <c r="AI549" s="54"/>
      <c r="AJ549" s="54"/>
      <c r="AK549" s="54"/>
      <c r="AL549" s="54"/>
      <c r="AM549" s="54"/>
      <c r="AN549" s="54"/>
      <c r="AO549" s="54"/>
    </row>
    <row r="550" spans="6:41" x14ac:dyDescent="0.25">
      <c r="F550" s="33" t="str">
        <f>IFERROR(VLOOKUP(D550,'Tabelas auxiliares'!$A$3:$B$61,2,FALSE),"")</f>
        <v/>
      </c>
      <c r="G550" s="33" t="str">
        <f>IFERROR(VLOOKUP($B550,'Tabelas auxiliares'!$A$65:$C$102,2,FALSE),"")</f>
        <v/>
      </c>
      <c r="H550" s="33" t="str">
        <f>IFERROR(VLOOKUP($B550,'Tabelas auxiliares'!$A$65:$C$102,3,FALSE),"")</f>
        <v/>
      </c>
      <c r="X550" s="33" t="str">
        <f t="shared" si="14"/>
        <v/>
      </c>
      <c r="Y550" s="33" t="str">
        <f>IF(T550="","",IF(AND(T550&lt;&gt;'Tabelas auxiliares'!$B$239,T550&lt;&gt;'Tabelas auxiliares'!$B$240,T550&lt;&gt;'Tabelas auxiliares'!$C$239,T550&lt;&gt;'Tabelas auxiliares'!$C$240,T550&lt;&gt;'Tabelas auxiliares'!$D$239),"FOLHA DE PESSOAL",IF(X550='Tabelas auxiliares'!$A$240,"CUSTEIO",IF(X550='Tabelas auxiliares'!$A$239,"INVESTIMENTO","ERRO - VERIFICAR"))))</f>
        <v/>
      </c>
      <c r="Z550" s="46" t="str">
        <f t="shared" si="15"/>
        <v/>
      </c>
      <c r="AC550" s="26"/>
      <c r="AD550" s="54"/>
      <c r="AE550" s="54"/>
      <c r="AF550" s="54"/>
      <c r="AG550" s="54"/>
      <c r="AH550" s="54"/>
      <c r="AI550" s="54"/>
      <c r="AJ550" s="54"/>
      <c r="AK550" s="54"/>
      <c r="AL550" s="54"/>
      <c r="AM550" s="54"/>
      <c r="AN550" s="54"/>
      <c r="AO550" s="54"/>
    </row>
    <row r="551" spans="6:41" x14ac:dyDescent="0.25">
      <c r="F551" s="33" t="str">
        <f>IFERROR(VLOOKUP(D551,'Tabelas auxiliares'!$A$3:$B$61,2,FALSE),"")</f>
        <v/>
      </c>
      <c r="G551" s="33" t="str">
        <f>IFERROR(VLOOKUP($B551,'Tabelas auxiliares'!$A$65:$C$102,2,FALSE),"")</f>
        <v/>
      </c>
      <c r="H551" s="33" t="str">
        <f>IFERROR(VLOOKUP($B551,'Tabelas auxiliares'!$A$65:$C$102,3,FALSE),"")</f>
        <v/>
      </c>
      <c r="X551" s="33" t="str">
        <f t="shared" si="14"/>
        <v/>
      </c>
      <c r="Y551" s="33" t="str">
        <f>IF(T551="","",IF(AND(T551&lt;&gt;'Tabelas auxiliares'!$B$239,T551&lt;&gt;'Tabelas auxiliares'!$B$240,T551&lt;&gt;'Tabelas auxiliares'!$C$239,T551&lt;&gt;'Tabelas auxiliares'!$C$240,T551&lt;&gt;'Tabelas auxiliares'!$D$239),"FOLHA DE PESSOAL",IF(X551='Tabelas auxiliares'!$A$240,"CUSTEIO",IF(X551='Tabelas auxiliares'!$A$239,"INVESTIMENTO","ERRO - VERIFICAR"))))</f>
        <v/>
      </c>
      <c r="Z551" s="46" t="str">
        <f t="shared" si="15"/>
        <v/>
      </c>
      <c r="AC551" s="26"/>
      <c r="AD551" s="54"/>
      <c r="AE551" s="54"/>
      <c r="AF551" s="54"/>
      <c r="AG551" s="54"/>
      <c r="AH551" s="54"/>
      <c r="AI551" s="54"/>
      <c r="AJ551" s="54"/>
      <c r="AK551" s="54"/>
      <c r="AL551" s="54"/>
      <c r="AM551" s="54"/>
      <c r="AN551" s="54"/>
      <c r="AO551" s="54"/>
    </row>
    <row r="552" spans="6:41" x14ac:dyDescent="0.25">
      <c r="F552" s="33" t="str">
        <f>IFERROR(VLOOKUP(D552,'Tabelas auxiliares'!$A$3:$B$61,2,FALSE),"")</f>
        <v/>
      </c>
      <c r="G552" s="33" t="str">
        <f>IFERROR(VLOOKUP($B552,'Tabelas auxiliares'!$A$65:$C$102,2,FALSE),"")</f>
        <v/>
      </c>
      <c r="H552" s="33" t="str">
        <f>IFERROR(VLOOKUP($B552,'Tabelas auxiliares'!$A$65:$C$102,3,FALSE),"")</f>
        <v/>
      </c>
      <c r="X552" s="33" t="str">
        <f t="shared" si="14"/>
        <v/>
      </c>
      <c r="Y552" s="33" t="str">
        <f>IF(T552="","",IF(AND(T552&lt;&gt;'Tabelas auxiliares'!$B$239,T552&lt;&gt;'Tabelas auxiliares'!$B$240,T552&lt;&gt;'Tabelas auxiliares'!$C$239,T552&lt;&gt;'Tabelas auxiliares'!$C$240,T552&lt;&gt;'Tabelas auxiliares'!$D$239),"FOLHA DE PESSOAL",IF(X552='Tabelas auxiliares'!$A$240,"CUSTEIO",IF(X552='Tabelas auxiliares'!$A$239,"INVESTIMENTO","ERRO - VERIFICAR"))))</f>
        <v/>
      </c>
      <c r="Z552" s="46" t="str">
        <f t="shared" si="15"/>
        <v/>
      </c>
      <c r="AC552" s="26"/>
      <c r="AD552" s="54"/>
      <c r="AE552" s="54"/>
      <c r="AF552" s="54"/>
      <c r="AG552" s="54"/>
      <c r="AH552" s="54"/>
      <c r="AI552" s="54"/>
      <c r="AJ552" s="54"/>
      <c r="AK552" s="54"/>
      <c r="AL552" s="54"/>
      <c r="AM552" s="54"/>
      <c r="AN552" s="54"/>
      <c r="AO552" s="54"/>
    </row>
    <row r="553" spans="6:41" x14ac:dyDescent="0.25">
      <c r="F553" s="33" t="str">
        <f>IFERROR(VLOOKUP(D553,'Tabelas auxiliares'!$A$3:$B$61,2,FALSE),"")</f>
        <v/>
      </c>
      <c r="G553" s="33" t="str">
        <f>IFERROR(VLOOKUP($B553,'Tabelas auxiliares'!$A$65:$C$102,2,FALSE),"")</f>
        <v/>
      </c>
      <c r="H553" s="33" t="str">
        <f>IFERROR(VLOOKUP($B553,'Tabelas auxiliares'!$A$65:$C$102,3,FALSE),"")</f>
        <v/>
      </c>
      <c r="X553" s="33" t="str">
        <f t="shared" si="14"/>
        <v/>
      </c>
      <c r="Y553" s="33" t="str">
        <f>IF(T553="","",IF(AND(T553&lt;&gt;'Tabelas auxiliares'!$B$239,T553&lt;&gt;'Tabelas auxiliares'!$B$240,T553&lt;&gt;'Tabelas auxiliares'!$C$239,T553&lt;&gt;'Tabelas auxiliares'!$C$240,T553&lt;&gt;'Tabelas auxiliares'!$D$239),"FOLHA DE PESSOAL",IF(X553='Tabelas auxiliares'!$A$240,"CUSTEIO",IF(X553='Tabelas auxiliares'!$A$239,"INVESTIMENTO","ERRO - VERIFICAR"))))</f>
        <v/>
      </c>
      <c r="Z553" s="46" t="str">
        <f t="shared" si="15"/>
        <v/>
      </c>
      <c r="AC553" s="26"/>
      <c r="AD553" s="54"/>
      <c r="AE553" s="54"/>
      <c r="AF553" s="54"/>
      <c r="AG553" s="54"/>
      <c r="AH553" s="54"/>
      <c r="AI553" s="54"/>
      <c r="AJ553" s="54"/>
      <c r="AK553" s="54"/>
      <c r="AL553" s="54"/>
      <c r="AM553" s="54"/>
      <c r="AN553" s="54"/>
      <c r="AO553" s="54"/>
    </row>
    <row r="554" spans="6:41" x14ac:dyDescent="0.25">
      <c r="F554" s="33" t="str">
        <f>IFERROR(VLOOKUP(D554,'Tabelas auxiliares'!$A$3:$B$61,2,FALSE),"")</f>
        <v/>
      </c>
      <c r="G554" s="33" t="str">
        <f>IFERROR(VLOOKUP($B554,'Tabelas auxiliares'!$A$65:$C$102,2,FALSE),"")</f>
        <v/>
      </c>
      <c r="H554" s="33" t="str">
        <f>IFERROR(VLOOKUP($B554,'Tabelas auxiliares'!$A$65:$C$102,3,FALSE),"")</f>
        <v/>
      </c>
      <c r="X554" s="33" t="str">
        <f t="shared" si="14"/>
        <v/>
      </c>
      <c r="Y554" s="33" t="str">
        <f>IF(T554="","",IF(AND(T554&lt;&gt;'Tabelas auxiliares'!$B$239,T554&lt;&gt;'Tabelas auxiliares'!$B$240,T554&lt;&gt;'Tabelas auxiliares'!$C$239,T554&lt;&gt;'Tabelas auxiliares'!$C$240,T554&lt;&gt;'Tabelas auxiliares'!$D$239),"FOLHA DE PESSOAL",IF(X554='Tabelas auxiliares'!$A$240,"CUSTEIO",IF(X554='Tabelas auxiliares'!$A$239,"INVESTIMENTO","ERRO - VERIFICAR"))))</f>
        <v/>
      </c>
      <c r="Z554" s="46" t="str">
        <f t="shared" si="15"/>
        <v/>
      </c>
      <c r="AC554" s="26"/>
      <c r="AD554" s="54"/>
      <c r="AE554" s="54"/>
      <c r="AF554" s="54"/>
      <c r="AG554" s="54"/>
      <c r="AH554" s="54"/>
      <c r="AI554" s="54"/>
      <c r="AJ554" s="54"/>
      <c r="AK554" s="54"/>
      <c r="AL554" s="54"/>
      <c r="AM554" s="54"/>
      <c r="AN554" s="54"/>
      <c r="AO554" s="54"/>
    </row>
    <row r="555" spans="6:41" x14ac:dyDescent="0.25">
      <c r="F555" s="33" t="str">
        <f>IFERROR(VLOOKUP(D555,'Tabelas auxiliares'!$A$3:$B$61,2,FALSE),"")</f>
        <v/>
      </c>
      <c r="G555" s="33" t="str">
        <f>IFERROR(VLOOKUP($B555,'Tabelas auxiliares'!$A$65:$C$102,2,FALSE),"")</f>
        <v/>
      </c>
      <c r="H555" s="33" t="str">
        <f>IFERROR(VLOOKUP($B555,'Tabelas auxiliares'!$A$65:$C$102,3,FALSE),"")</f>
        <v/>
      </c>
      <c r="X555" s="33" t="str">
        <f t="shared" si="14"/>
        <v/>
      </c>
      <c r="Y555" s="33" t="str">
        <f>IF(T555="","",IF(AND(T555&lt;&gt;'Tabelas auxiliares'!$B$239,T555&lt;&gt;'Tabelas auxiliares'!$B$240,T555&lt;&gt;'Tabelas auxiliares'!$C$239,T555&lt;&gt;'Tabelas auxiliares'!$C$240,T555&lt;&gt;'Tabelas auxiliares'!$D$239),"FOLHA DE PESSOAL",IF(X555='Tabelas auxiliares'!$A$240,"CUSTEIO",IF(X555='Tabelas auxiliares'!$A$239,"INVESTIMENTO","ERRO - VERIFICAR"))))</f>
        <v/>
      </c>
      <c r="Z555" s="46" t="str">
        <f t="shared" si="15"/>
        <v/>
      </c>
      <c r="AC555" s="26"/>
      <c r="AD555" s="54"/>
      <c r="AE555" s="54"/>
      <c r="AF555" s="54"/>
      <c r="AG555" s="54"/>
      <c r="AH555" s="54"/>
      <c r="AI555" s="54"/>
      <c r="AJ555" s="54"/>
      <c r="AK555" s="54"/>
      <c r="AL555" s="54"/>
      <c r="AM555" s="54"/>
      <c r="AN555" s="54"/>
      <c r="AO555" s="54"/>
    </row>
    <row r="556" spans="6:41" x14ac:dyDescent="0.25">
      <c r="F556" s="33" t="str">
        <f>IFERROR(VLOOKUP(D556,'Tabelas auxiliares'!$A$3:$B$61,2,FALSE),"")</f>
        <v/>
      </c>
      <c r="G556" s="33" t="str">
        <f>IFERROR(VLOOKUP($B556,'Tabelas auxiliares'!$A$65:$C$102,2,FALSE),"")</f>
        <v/>
      </c>
      <c r="H556" s="33" t="str">
        <f>IFERROR(VLOOKUP($B556,'Tabelas auxiliares'!$A$65:$C$102,3,FALSE),"")</f>
        <v/>
      </c>
      <c r="X556" s="33" t="str">
        <f t="shared" ref="X556:X619" si="16">LEFT(V556,1)</f>
        <v/>
      </c>
      <c r="Y556" s="33" t="str">
        <f>IF(T556="","",IF(AND(T556&lt;&gt;'Tabelas auxiliares'!$B$239,T556&lt;&gt;'Tabelas auxiliares'!$B$240,T556&lt;&gt;'Tabelas auxiliares'!$C$239,T556&lt;&gt;'Tabelas auxiliares'!$C$240,T556&lt;&gt;'Tabelas auxiliares'!$D$239),"FOLHA DE PESSOAL",IF(X556='Tabelas auxiliares'!$A$240,"CUSTEIO",IF(X556='Tabelas auxiliares'!$A$239,"INVESTIMENTO","ERRO - VERIFICAR"))))</f>
        <v/>
      </c>
      <c r="Z556" s="46" t="str">
        <f t="shared" si="15"/>
        <v/>
      </c>
      <c r="AC556" s="26"/>
      <c r="AD556" s="54"/>
      <c r="AE556" s="54"/>
      <c r="AF556" s="54"/>
      <c r="AG556" s="54"/>
      <c r="AH556" s="54"/>
      <c r="AI556" s="54"/>
      <c r="AJ556" s="54"/>
      <c r="AK556" s="54"/>
      <c r="AL556" s="54"/>
      <c r="AM556" s="54"/>
      <c r="AN556" s="54"/>
      <c r="AO556" s="54"/>
    </row>
    <row r="557" spans="6:41" x14ac:dyDescent="0.25">
      <c r="F557" s="33" t="str">
        <f>IFERROR(VLOOKUP(D557,'Tabelas auxiliares'!$A$3:$B$61,2,FALSE),"")</f>
        <v/>
      </c>
      <c r="G557" s="33" t="str">
        <f>IFERROR(VLOOKUP($B557,'Tabelas auxiliares'!$A$65:$C$102,2,FALSE),"")</f>
        <v/>
      </c>
      <c r="H557" s="33" t="str">
        <f>IFERROR(VLOOKUP($B557,'Tabelas auxiliares'!$A$65:$C$102,3,FALSE),"")</f>
        <v/>
      </c>
      <c r="X557" s="33" t="str">
        <f t="shared" si="16"/>
        <v/>
      </c>
      <c r="Y557" s="33" t="str">
        <f>IF(T557="","",IF(AND(T557&lt;&gt;'Tabelas auxiliares'!$B$239,T557&lt;&gt;'Tabelas auxiliares'!$B$240,T557&lt;&gt;'Tabelas auxiliares'!$C$239,T557&lt;&gt;'Tabelas auxiliares'!$C$240,T557&lt;&gt;'Tabelas auxiliares'!$D$239),"FOLHA DE PESSOAL",IF(X557='Tabelas auxiliares'!$A$240,"CUSTEIO",IF(X557='Tabelas auxiliares'!$A$239,"INVESTIMENTO","ERRO - VERIFICAR"))))</f>
        <v/>
      </c>
      <c r="Z557" s="46" t="str">
        <f t="shared" ref="Z557:Z620" si="17">IF(AA557+AB557+AC557&lt;&gt;0,AA557+AB557+AC557,"")</f>
        <v/>
      </c>
      <c r="AC557" s="26"/>
      <c r="AD557" s="54"/>
      <c r="AE557" s="54"/>
      <c r="AF557" s="54"/>
      <c r="AG557" s="54"/>
      <c r="AH557" s="54"/>
      <c r="AI557" s="54"/>
      <c r="AJ557" s="54"/>
      <c r="AK557" s="54"/>
      <c r="AL557" s="54"/>
      <c r="AM557" s="54"/>
      <c r="AN557" s="54"/>
      <c r="AO557" s="54"/>
    </row>
    <row r="558" spans="6:41" x14ac:dyDescent="0.25">
      <c r="F558" s="33" t="str">
        <f>IFERROR(VLOOKUP(D558,'Tabelas auxiliares'!$A$3:$B$61,2,FALSE),"")</f>
        <v/>
      </c>
      <c r="G558" s="33" t="str">
        <f>IFERROR(VLOOKUP($B558,'Tabelas auxiliares'!$A$65:$C$102,2,FALSE),"")</f>
        <v/>
      </c>
      <c r="H558" s="33" t="str">
        <f>IFERROR(VLOOKUP($B558,'Tabelas auxiliares'!$A$65:$C$102,3,FALSE),"")</f>
        <v/>
      </c>
      <c r="X558" s="33" t="str">
        <f t="shared" si="16"/>
        <v/>
      </c>
      <c r="Y558" s="33" t="str">
        <f>IF(T558="","",IF(AND(T558&lt;&gt;'Tabelas auxiliares'!$B$239,T558&lt;&gt;'Tabelas auxiliares'!$B$240,T558&lt;&gt;'Tabelas auxiliares'!$C$239,T558&lt;&gt;'Tabelas auxiliares'!$C$240,T558&lt;&gt;'Tabelas auxiliares'!$D$239),"FOLHA DE PESSOAL",IF(X558='Tabelas auxiliares'!$A$240,"CUSTEIO",IF(X558='Tabelas auxiliares'!$A$239,"INVESTIMENTO","ERRO - VERIFICAR"))))</f>
        <v/>
      </c>
      <c r="Z558" s="46" t="str">
        <f t="shared" si="17"/>
        <v/>
      </c>
      <c r="AC558" s="26"/>
      <c r="AD558" s="54"/>
      <c r="AE558" s="54"/>
      <c r="AF558" s="54"/>
      <c r="AG558" s="54"/>
      <c r="AH558" s="54"/>
      <c r="AI558" s="54"/>
      <c r="AJ558" s="54"/>
      <c r="AK558" s="54"/>
      <c r="AL558" s="54"/>
      <c r="AM558" s="54"/>
      <c r="AN558" s="54"/>
      <c r="AO558" s="54"/>
    </row>
    <row r="559" spans="6:41" x14ac:dyDescent="0.25">
      <c r="F559" s="33" t="str">
        <f>IFERROR(VLOOKUP(D559,'Tabelas auxiliares'!$A$3:$B$61,2,FALSE),"")</f>
        <v/>
      </c>
      <c r="G559" s="33" t="str">
        <f>IFERROR(VLOOKUP($B559,'Tabelas auxiliares'!$A$65:$C$102,2,FALSE),"")</f>
        <v/>
      </c>
      <c r="H559" s="33" t="str">
        <f>IFERROR(VLOOKUP($B559,'Tabelas auxiliares'!$A$65:$C$102,3,FALSE),"")</f>
        <v/>
      </c>
      <c r="X559" s="33" t="str">
        <f t="shared" si="16"/>
        <v/>
      </c>
      <c r="Y559" s="33" t="str">
        <f>IF(T559="","",IF(AND(T559&lt;&gt;'Tabelas auxiliares'!$B$239,T559&lt;&gt;'Tabelas auxiliares'!$B$240,T559&lt;&gt;'Tabelas auxiliares'!$C$239,T559&lt;&gt;'Tabelas auxiliares'!$C$240,T559&lt;&gt;'Tabelas auxiliares'!$D$239),"FOLHA DE PESSOAL",IF(X559='Tabelas auxiliares'!$A$240,"CUSTEIO",IF(X559='Tabelas auxiliares'!$A$239,"INVESTIMENTO","ERRO - VERIFICAR"))))</f>
        <v/>
      </c>
      <c r="Z559" s="46" t="str">
        <f t="shared" si="17"/>
        <v/>
      </c>
      <c r="AC559" s="26"/>
      <c r="AD559" s="54"/>
      <c r="AE559" s="54"/>
      <c r="AF559" s="54"/>
      <c r="AG559" s="54"/>
      <c r="AH559" s="54"/>
      <c r="AI559" s="54"/>
      <c r="AJ559" s="54"/>
      <c r="AK559" s="54"/>
      <c r="AL559" s="54"/>
      <c r="AM559" s="54"/>
      <c r="AN559" s="54"/>
      <c r="AO559" s="54"/>
    </row>
    <row r="560" spans="6:41" x14ac:dyDescent="0.25">
      <c r="F560" s="33" t="str">
        <f>IFERROR(VLOOKUP(D560,'Tabelas auxiliares'!$A$3:$B$61,2,FALSE),"")</f>
        <v/>
      </c>
      <c r="G560" s="33" t="str">
        <f>IFERROR(VLOOKUP($B560,'Tabelas auxiliares'!$A$65:$C$102,2,FALSE),"")</f>
        <v/>
      </c>
      <c r="H560" s="33" t="str">
        <f>IFERROR(VLOOKUP($B560,'Tabelas auxiliares'!$A$65:$C$102,3,FALSE),"")</f>
        <v/>
      </c>
      <c r="X560" s="33" t="str">
        <f t="shared" si="16"/>
        <v/>
      </c>
      <c r="Y560" s="33" t="str">
        <f>IF(T560="","",IF(AND(T560&lt;&gt;'Tabelas auxiliares'!$B$239,T560&lt;&gt;'Tabelas auxiliares'!$B$240,T560&lt;&gt;'Tabelas auxiliares'!$C$239,T560&lt;&gt;'Tabelas auxiliares'!$C$240,T560&lt;&gt;'Tabelas auxiliares'!$D$239),"FOLHA DE PESSOAL",IF(X560='Tabelas auxiliares'!$A$240,"CUSTEIO",IF(X560='Tabelas auxiliares'!$A$239,"INVESTIMENTO","ERRO - VERIFICAR"))))</f>
        <v/>
      </c>
      <c r="Z560" s="46" t="str">
        <f t="shared" si="17"/>
        <v/>
      </c>
      <c r="AC560" s="26"/>
      <c r="AD560" s="54"/>
      <c r="AE560" s="54"/>
      <c r="AF560" s="54"/>
      <c r="AG560" s="54"/>
      <c r="AH560" s="54"/>
      <c r="AI560" s="54"/>
      <c r="AJ560" s="54"/>
      <c r="AK560" s="54"/>
      <c r="AL560" s="54"/>
      <c r="AM560" s="54"/>
      <c r="AN560" s="54"/>
      <c r="AO560" s="54"/>
    </row>
    <row r="561" spans="6:41" x14ac:dyDescent="0.25">
      <c r="F561" s="33" t="str">
        <f>IFERROR(VLOOKUP(D561,'Tabelas auxiliares'!$A$3:$B$61,2,FALSE),"")</f>
        <v/>
      </c>
      <c r="G561" s="33" t="str">
        <f>IFERROR(VLOOKUP($B561,'Tabelas auxiliares'!$A$65:$C$102,2,FALSE),"")</f>
        <v/>
      </c>
      <c r="H561" s="33" t="str">
        <f>IFERROR(VLOOKUP($B561,'Tabelas auxiliares'!$A$65:$C$102,3,FALSE),"")</f>
        <v/>
      </c>
      <c r="X561" s="33" t="str">
        <f t="shared" si="16"/>
        <v/>
      </c>
      <c r="Y561" s="33" t="str">
        <f>IF(T561="","",IF(AND(T561&lt;&gt;'Tabelas auxiliares'!$B$239,T561&lt;&gt;'Tabelas auxiliares'!$B$240,T561&lt;&gt;'Tabelas auxiliares'!$C$239,T561&lt;&gt;'Tabelas auxiliares'!$C$240,T561&lt;&gt;'Tabelas auxiliares'!$D$239),"FOLHA DE PESSOAL",IF(X561='Tabelas auxiliares'!$A$240,"CUSTEIO",IF(X561='Tabelas auxiliares'!$A$239,"INVESTIMENTO","ERRO - VERIFICAR"))))</f>
        <v/>
      </c>
      <c r="Z561" s="46" t="str">
        <f t="shared" si="17"/>
        <v/>
      </c>
      <c r="AC561" s="26"/>
      <c r="AD561" s="54"/>
      <c r="AE561" s="54"/>
      <c r="AF561" s="54"/>
      <c r="AG561" s="54"/>
      <c r="AH561" s="54"/>
      <c r="AI561" s="54"/>
      <c r="AJ561" s="54"/>
      <c r="AK561" s="54"/>
      <c r="AL561" s="54"/>
      <c r="AM561" s="54"/>
      <c r="AN561" s="54"/>
      <c r="AO561" s="54"/>
    </row>
    <row r="562" spans="6:41" x14ac:dyDescent="0.25">
      <c r="F562" s="33" t="str">
        <f>IFERROR(VLOOKUP(D562,'Tabelas auxiliares'!$A$3:$B$61,2,FALSE),"")</f>
        <v/>
      </c>
      <c r="G562" s="33" t="str">
        <f>IFERROR(VLOOKUP($B562,'Tabelas auxiliares'!$A$65:$C$102,2,FALSE),"")</f>
        <v/>
      </c>
      <c r="H562" s="33" t="str">
        <f>IFERROR(VLOOKUP($B562,'Tabelas auxiliares'!$A$65:$C$102,3,FALSE),"")</f>
        <v/>
      </c>
      <c r="X562" s="33" t="str">
        <f t="shared" si="16"/>
        <v/>
      </c>
      <c r="Y562" s="33" t="str">
        <f>IF(T562="","",IF(AND(T562&lt;&gt;'Tabelas auxiliares'!$B$239,T562&lt;&gt;'Tabelas auxiliares'!$B$240,T562&lt;&gt;'Tabelas auxiliares'!$C$239,T562&lt;&gt;'Tabelas auxiliares'!$C$240,T562&lt;&gt;'Tabelas auxiliares'!$D$239),"FOLHA DE PESSOAL",IF(X562='Tabelas auxiliares'!$A$240,"CUSTEIO",IF(X562='Tabelas auxiliares'!$A$239,"INVESTIMENTO","ERRO - VERIFICAR"))))</f>
        <v/>
      </c>
      <c r="Z562" s="46" t="str">
        <f t="shared" si="17"/>
        <v/>
      </c>
      <c r="AC562" s="26"/>
      <c r="AD562" s="54"/>
      <c r="AE562" s="54"/>
      <c r="AF562" s="54"/>
      <c r="AG562" s="54"/>
      <c r="AH562" s="54"/>
      <c r="AI562" s="54"/>
      <c r="AJ562" s="54"/>
      <c r="AK562" s="54"/>
      <c r="AL562" s="54"/>
      <c r="AM562" s="54"/>
      <c r="AN562" s="54"/>
      <c r="AO562" s="54"/>
    </row>
    <row r="563" spans="6:41" x14ac:dyDescent="0.25">
      <c r="F563" s="33" t="str">
        <f>IFERROR(VLOOKUP(D563,'Tabelas auxiliares'!$A$3:$B$61,2,FALSE),"")</f>
        <v/>
      </c>
      <c r="G563" s="33" t="str">
        <f>IFERROR(VLOOKUP($B563,'Tabelas auxiliares'!$A$65:$C$102,2,FALSE),"")</f>
        <v/>
      </c>
      <c r="H563" s="33" t="str">
        <f>IFERROR(VLOOKUP($B563,'Tabelas auxiliares'!$A$65:$C$102,3,FALSE),"")</f>
        <v/>
      </c>
      <c r="X563" s="33" t="str">
        <f t="shared" si="16"/>
        <v/>
      </c>
      <c r="Y563" s="33" t="str">
        <f>IF(T563="","",IF(AND(T563&lt;&gt;'Tabelas auxiliares'!$B$239,T563&lt;&gt;'Tabelas auxiliares'!$B$240,T563&lt;&gt;'Tabelas auxiliares'!$C$239,T563&lt;&gt;'Tabelas auxiliares'!$C$240,T563&lt;&gt;'Tabelas auxiliares'!$D$239),"FOLHA DE PESSOAL",IF(X563='Tabelas auxiliares'!$A$240,"CUSTEIO",IF(X563='Tabelas auxiliares'!$A$239,"INVESTIMENTO","ERRO - VERIFICAR"))))</f>
        <v/>
      </c>
      <c r="Z563" s="46" t="str">
        <f t="shared" si="17"/>
        <v/>
      </c>
      <c r="AC563" s="26"/>
      <c r="AD563" s="54"/>
      <c r="AE563" s="54"/>
      <c r="AF563" s="54"/>
      <c r="AG563" s="54"/>
      <c r="AH563" s="54"/>
      <c r="AI563" s="54"/>
      <c r="AJ563" s="54"/>
      <c r="AK563" s="54"/>
      <c r="AL563" s="54"/>
      <c r="AM563" s="54"/>
      <c r="AN563" s="54"/>
      <c r="AO563" s="54"/>
    </row>
    <row r="564" spans="6:41" x14ac:dyDescent="0.25">
      <c r="F564" s="33" t="str">
        <f>IFERROR(VLOOKUP(D564,'Tabelas auxiliares'!$A$3:$B$61,2,FALSE),"")</f>
        <v/>
      </c>
      <c r="G564" s="33" t="str">
        <f>IFERROR(VLOOKUP($B564,'Tabelas auxiliares'!$A$65:$C$102,2,FALSE),"")</f>
        <v/>
      </c>
      <c r="H564" s="33" t="str">
        <f>IFERROR(VLOOKUP($B564,'Tabelas auxiliares'!$A$65:$C$102,3,FALSE),"")</f>
        <v/>
      </c>
      <c r="X564" s="33" t="str">
        <f t="shared" si="16"/>
        <v/>
      </c>
      <c r="Y564" s="33" t="str">
        <f>IF(T564="","",IF(AND(T564&lt;&gt;'Tabelas auxiliares'!$B$239,T564&lt;&gt;'Tabelas auxiliares'!$B$240,T564&lt;&gt;'Tabelas auxiliares'!$C$239,T564&lt;&gt;'Tabelas auxiliares'!$C$240,T564&lt;&gt;'Tabelas auxiliares'!$D$239),"FOLHA DE PESSOAL",IF(X564='Tabelas auxiliares'!$A$240,"CUSTEIO",IF(X564='Tabelas auxiliares'!$A$239,"INVESTIMENTO","ERRO - VERIFICAR"))))</f>
        <v/>
      </c>
      <c r="Z564" s="46" t="str">
        <f t="shared" si="17"/>
        <v/>
      </c>
      <c r="AC564" s="26"/>
      <c r="AD564" s="54"/>
      <c r="AE564" s="54"/>
      <c r="AF564" s="54"/>
      <c r="AG564" s="54"/>
      <c r="AH564" s="54"/>
      <c r="AI564" s="54"/>
      <c r="AJ564" s="54"/>
      <c r="AK564" s="54"/>
      <c r="AL564" s="54"/>
      <c r="AM564" s="54"/>
      <c r="AN564" s="54"/>
      <c r="AO564" s="54"/>
    </row>
    <row r="565" spans="6:41" x14ac:dyDescent="0.25">
      <c r="F565" s="33" t="str">
        <f>IFERROR(VLOOKUP(D565,'Tabelas auxiliares'!$A$3:$B$61,2,FALSE),"")</f>
        <v/>
      </c>
      <c r="G565" s="33" t="str">
        <f>IFERROR(VLOOKUP($B565,'Tabelas auxiliares'!$A$65:$C$102,2,FALSE),"")</f>
        <v/>
      </c>
      <c r="H565" s="33" t="str">
        <f>IFERROR(VLOOKUP($B565,'Tabelas auxiliares'!$A$65:$C$102,3,FALSE),"")</f>
        <v/>
      </c>
      <c r="X565" s="33" t="str">
        <f t="shared" si="16"/>
        <v/>
      </c>
      <c r="Y565" s="33" t="str">
        <f>IF(T565="","",IF(AND(T565&lt;&gt;'Tabelas auxiliares'!$B$239,T565&lt;&gt;'Tabelas auxiliares'!$B$240,T565&lt;&gt;'Tabelas auxiliares'!$C$239,T565&lt;&gt;'Tabelas auxiliares'!$C$240,T565&lt;&gt;'Tabelas auxiliares'!$D$239),"FOLHA DE PESSOAL",IF(X565='Tabelas auxiliares'!$A$240,"CUSTEIO",IF(X565='Tabelas auxiliares'!$A$239,"INVESTIMENTO","ERRO - VERIFICAR"))))</f>
        <v/>
      </c>
      <c r="Z565" s="46" t="str">
        <f t="shared" si="17"/>
        <v/>
      </c>
      <c r="AC565" s="26"/>
      <c r="AD565" s="54"/>
      <c r="AE565" s="54"/>
      <c r="AF565" s="54"/>
      <c r="AG565" s="54"/>
      <c r="AH565" s="54"/>
      <c r="AI565" s="54"/>
      <c r="AJ565" s="54"/>
      <c r="AK565" s="54"/>
      <c r="AL565" s="54"/>
      <c r="AM565" s="54"/>
      <c r="AN565" s="54"/>
      <c r="AO565" s="54"/>
    </row>
    <row r="566" spans="6:41" x14ac:dyDescent="0.25">
      <c r="F566" s="33" t="str">
        <f>IFERROR(VLOOKUP(D566,'Tabelas auxiliares'!$A$3:$B$61,2,FALSE),"")</f>
        <v/>
      </c>
      <c r="G566" s="33" t="str">
        <f>IFERROR(VLOOKUP($B566,'Tabelas auxiliares'!$A$65:$C$102,2,FALSE),"")</f>
        <v/>
      </c>
      <c r="H566" s="33" t="str">
        <f>IFERROR(VLOOKUP($B566,'Tabelas auxiliares'!$A$65:$C$102,3,FALSE),"")</f>
        <v/>
      </c>
      <c r="X566" s="33" t="str">
        <f t="shared" si="16"/>
        <v/>
      </c>
      <c r="Y566" s="33" t="str">
        <f>IF(T566="","",IF(AND(T566&lt;&gt;'Tabelas auxiliares'!$B$239,T566&lt;&gt;'Tabelas auxiliares'!$B$240,T566&lt;&gt;'Tabelas auxiliares'!$C$239,T566&lt;&gt;'Tabelas auxiliares'!$C$240,T566&lt;&gt;'Tabelas auxiliares'!$D$239),"FOLHA DE PESSOAL",IF(X566='Tabelas auxiliares'!$A$240,"CUSTEIO",IF(X566='Tabelas auxiliares'!$A$239,"INVESTIMENTO","ERRO - VERIFICAR"))))</f>
        <v/>
      </c>
      <c r="Z566" s="46" t="str">
        <f t="shared" si="17"/>
        <v/>
      </c>
      <c r="AC566" s="26"/>
      <c r="AD566" s="54"/>
      <c r="AE566" s="54"/>
      <c r="AF566" s="54"/>
      <c r="AG566" s="54"/>
      <c r="AH566" s="54"/>
      <c r="AI566" s="54"/>
      <c r="AJ566" s="54"/>
      <c r="AK566" s="54"/>
      <c r="AL566" s="54"/>
      <c r="AM566" s="54"/>
      <c r="AN566" s="54"/>
      <c r="AO566" s="54"/>
    </row>
    <row r="567" spans="6:41" x14ac:dyDescent="0.25">
      <c r="F567" s="33" t="str">
        <f>IFERROR(VLOOKUP(D567,'Tabelas auxiliares'!$A$3:$B$61,2,FALSE),"")</f>
        <v/>
      </c>
      <c r="G567" s="33" t="str">
        <f>IFERROR(VLOOKUP($B567,'Tabelas auxiliares'!$A$65:$C$102,2,FALSE),"")</f>
        <v/>
      </c>
      <c r="H567" s="33" t="str">
        <f>IFERROR(VLOOKUP($B567,'Tabelas auxiliares'!$A$65:$C$102,3,FALSE),"")</f>
        <v/>
      </c>
      <c r="X567" s="33" t="str">
        <f t="shared" si="16"/>
        <v/>
      </c>
      <c r="Y567" s="33" t="str">
        <f>IF(T567="","",IF(AND(T567&lt;&gt;'Tabelas auxiliares'!$B$239,T567&lt;&gt;'Tabelas auxiliares'!$B$240,T567&lt;&gt;'Tabelas auxiliares'!$C$239,T567&lt;&gt;'Tabelas auxiliares'!$C$240,T567&lt;&gt;'Tabelas auxiliares'!$D$239),"FOLHA DE PESSOAL",IF(X567='Tabelas auxiliares'!$A$240,"CUSTEIO",IF(X567='Tabelas auxiliares'!$A$239,"INVESTIMENTO","ERRO - VERIFICAR"))))</f>
        <v/>
      </c>
      <c r="Z567" s="46" t="str">
        <f t="shared" si="17"/>
        <v/>
      </c>
      <c r="AC567" s="26"/>
      <c r="AD567" s="54"/>
      <c r="AE567" s="54"/>
      <c r="AF567" s="54"/>
      <c r="AG567" s="54"/>
      <c r="AH567" s="54"/>
      <c r="AI567" s="54"/>
      <c r="AJ567" s="54"/>
      <c r="AK567" s="54"/>
      <c r="AL567" s="54"/>
      <c r="AM567" s="54"/>
      <c r="AN567" s="54"/>
      <c r="AO567" s="54"/>
    </row>
    <row r="568" spans="6:41" x14ac:dyDescent="0.25">
      <c r="F568" s="33" t="str">
        <f>IFERROR(VLOOKUP(D568,'Tabelas auxiliares'!$A$3:$B$61,2,FALSE),"")</f>
        <v/>
      </c>
      <c r="G568" s="33" t="str">
        <f>IFERROR(VLOOKUP($B568,'Tabelas auxiliares'!$A$65:$C$102,2,FALSE),"")</f>
        <v/>
      </c>
      <c r="H568" s="33" t="str">
        <f>IFERROR(VLOOKUP($B568,'Tabelas auxiliares'!$A$65:$C$102,3,FALSE),"")</f>
        <v/>
      </c>
      <c r="X568" s="33" t="str">
        <f t="shared" si="16"/>
        <v/>
      </c>
      <c r="Y568" s="33" t="str">
        <f>IF(T568="","",IF(AND(T568&lt;&gt;'Tabelas auxiliares'!$B$239,T568&lt;&gt;'Tabelas auxiliares'!$B$240,T568&lt;&gt;'Tabelas auxiliares'!$C$239,T568&lt;&gt;'Tabelas auxiliares'!$C$240,T568&lt;&gt;'Tabelas auxiliares'!$D$239),"FOLHA DE PESSOAL",IF(X568='Tabelas auxiliares'!$A$240,"CUSTEIO",IF(X568='Tabelas auxiliares'!$A$239,"INVESTIMENTO","ERRO - VERIFICAR"))))</f>
        <v/>
      </c>
      <c r="Z568" s="46" t="str">
        <f t="shared" si="17"/>
        <v/>
      </c>
      <c r="AC568" s="26"/>
      <c r="AD568" s="54"/>
      <c r="AE568" s="54"/>
      <c r="AF568" s="54"/>
      <c r="AG568" s="54"/>
      <c r="AH568" s="54"/>
      <c r="AI568" s="54"/>
      <c r="AJ568" s="54"/>
      <c r="AK568" s="54"/>
      <c r="AL568" s="54"/>
      <c r="AM568" s="54"/>
      <c r="AN568" s="54"/>
      <c r="AO568" s="54"/>
    </row>
    <row r="569" spans="6:41" x14ac:dyDescent="0.25">
      <c r="F569" s="33" t="str">
        <f>IFERROR(VLOOKUP(D569,'Tabelas auxiliares'!$A$3:$B$61,2,FALSE),"")</f>
        <v/>
      </c>
      <c r="G569" s="33" t="str">
        <f>IFERROR(VLOOKUP($B569,'Tabelas auxiliares'!$A$65:$C$102,2,FALSE),"")</f>
        <v/>
      </c>
      <c r="H569" s="33" t="str">
        <f>IFERROR(VLOOKUP($B569,'Tabelas auxiliares'!$A$65:$C$102,3,FALSE),"")</f>
        <v/>
      </c>
      <c r="X569" s="33" t="str">
        <f t="shared" si="16"/>
        <v/>
      </c>
      <c r="Y569" s="33" t="str">
        <f>IF(T569="","",IF(AND(T569&lt;&gt;'Tabelas auxiliares'!$B$239,T569&lt;&gt;'Tabelas auxiliares'!$B$240,T569&lt;&gt;'Tabelas auxiliares'!$C$239,T569&lt;&gt;'Tabelas auxiliares'!$C$240,T569&lt;&gt;'Tabelas auxiliares'!$D$239),"FOLHA DE PESSOAL",IF(X569='Tabelas auxiliares'!$A$240,"CUSTEIO",IF(X569='Tabelas auxiliares'!$A$239,"INVESTIMENTO","ERRO - VERIFICAR"))))</f>
        <v/>
      </c>
      <c r="Z569" s="46" t="str">
        <f t="shared" si="17"/>
        <v/>
      </c>
      <c r="AC569" s="26"/>
      <c r="AD569" s="54"/>
      <c r="AE569" s="54"/>
      <c r="AF569" s="54"/>
      <c r="AG569" s="54"/>
      <c r="AH569" s="54"/>
      <c r="AI569" s="54"/>
      <c r="AJ569" s="54"/>
      <c r="AK569" s="54"/>
      <c r="AL569" s="54"/>
      <c r="AM569" s="54"/>
      <c r="AN569" s="54"/>
      <c r="AO569" s="54"/>
    </row>
    <row r="570" spans="6:41" x14ac:dyDescent="0.25">
      <c r="F570" s="33" t="str">
        <f>IFERROR(VLOOKUP(D570,'Tabelas auxiliares'!$A$3:$B$61,2,FALSE),"")</f>
        <v/>
      </c>
      <c r="G570" s="33" t="str">
        <f>IFERROR(VLOOKUP($B570,'Tabelas auxiliares'!$A$65:$C$102,2,FALSE),"")</f>
        <v/>
      </c>
      <c r="H570" s="33" t="str">
        <f>IFERROR(VLOOKUP($B570,'Tabelas auxiliares'!$A$65:$C$102,3,FALSE),"")</f>
        <v/>
      </c>
      <c r="X570" s="33" t="str">
        <f t="shared" si="16"/>
        <v/>
      </c>
      <c r="Y570" s="33" t="str">
        <f>IF(T570="","",IF(AND(T570&lt;&gt;'Tabelas auxiliares'!$B$239,T570&lt;&gt;'Tabelas auxiliares'!$B$240,T570&lt;&gt;'Tabelas auxiliares'!$C$239,T570&lt;&gt;'Tabelas auxiliares'!$C$240,T570&lt;&gt;'Tabelas auxiliares'!$D$239),"FOLHA DE PESSOAL",IF(X570='Tabelas auxiliares'!$A$240,"CUSTEIO",IF(X570='Tabelas auxiliares'!$A$239,"INVESTIMENTO","ERRO - VERIFICAR"))))</f>
        <v/>
      </c>
      <c r="Z570" s="46" t="str">
        <f t="shared" si="17"/>
        <v/>
      </c>
      <c r="AC570" s="26"/>
      <c r="AD570" s="54"/>
      <c r="AE570" s="54"/>
      <c r="AF570" s="54"/>
      <c r="AG570" s="54"/>
      <c r="AH570" s="54"/>
      <c r="AI570" s="54"/>
      <c r="AJ570" s="54"/>
      <c r="AK570" s="54"/>
      <c r="AL570" s="54"/>
      <c r="AM570" s="54"/>
      <c r="AN570" s="54"/>
      <c r="AO570" s="54"/>
    </row>
    <row r="571" spans="6:41" x14ac:dyDescent="0.25">
      <c r="F571" s="33" t="str">
        <f>IFERROR(VLOOKUP(D571,'Tabelas auxiliares'!$A$3:$B$61,2,FALSE),"")</f>
        <v/>
      </c>
      <c r="G571" s="33" t="str">
        <f>IFERROR(VLOOKUP($B571,'Tabelas auxiliares'!$A$65:$C$102,2,FALSE),"")</f>
        <v/>
      </c>
      <c r="H571" s="33" t="str">
        <f>IFERROR(VLOOKUP($B571,'Tabelas auxiliares'!$A$65:$C$102,3,FALSE),"")</f>
        <v/>
      </c>
      <c r="X571" s="33" t="str">
        <f t="shared" si="16"/>
        <v/>
      </c>
      <c r="Y571" s="33" t="str">
        <f>IF(T571="","",IF(AND(T571&lt;&gt;'Tabelas auxiliares'!$B$239,T571&lt;&gt;'Tabelas auxiliares'!$B$240,T571&lt;&gt;'Tabelas auxiliares'!$C$239,T571&lt;&gt;'Tabelas auxiliares'!$C$240,T571&lt;&gt;'Tabelas auxiliares'!$D$239),"FOLHA DE PESSOAL",IF(X571='Tabelas auxiliares'!$A$240,"CUSTEIO",IF(X571='Tabelas auxiliares'!$A$239,"INVESTIMENTO","ERRO - VERIFICAR"))))</f>
        <v/>
      </c>
      <c r="Z571" s="46" t="str">
        <f t="shared" si="17"/>
        <v/>
      </c>
      <c r="AC571" s="26"/>
      <c r="AD571" s="54"/>
      <c r="AE571" s="54"/>
      <c r="AF571" s="54"/>
      <c r="AG571" s="54"/>
      <c r="AH571" s="54"/>
      <c r="AI571" s="54"/>
      <c r="AJ571" s="54"/>
      <c r="AK571" s="54"/>
      <c r="AL571" s="54"/>
      <c r="AM571" s="54"/>
      <c r="AN571" s="54"/>
      <c r="AO571" s="54"/>
    </row>
    <row r="572" spans="6:41" x14ac:dyDescent="0.25">
      <c r="F572" s="33" t="str">
        <f>IFERROR(VLOOKUP(D572,'Tabelas auxiliares'!$A$3:$B$61,2,FALSE),"")</f>
        <v/>
      </c>
      <c r="G572" s="33" t="str">
        <f>IFERROR(VLOOKUP($B572,'Tabelas auxiliares'!$A$65:$C$102,2,FALSE),"")</f>
        <v/>
      </c>
      <c r="H572" s="33" t="str">
        <f>IFERROR(VLOOKUP($B572,'Tabelas auxiliares'!$A$65:$C$102,3,FALSE),"")</f>
        <v/>
      </c>
      <c r="X572" s="33" t="str">
        <f t="shared" si="16"/>
        <v/>
      </c>
      <c r="Y572" s="33" t="str">
        <f>IF(T572="","",IF(AND(T572&lt;&gt;'Tabelas auxiliares'!$B$239,T572&lt;&gt;'Tabelas auxiliares'!$B$240,T572&lt;&gt;'Tabelas auxiliares'!$C$239,T572&lt;&gt;'Tabelas auxiliares'!$C$240,T572&lt;&gt;'Tabelas auxiliares'!$D$239),"FOLHA DE PESSOAL",IF(X572='Tabelas auxiliares'!$A$240,"CUSTEIO",IF(X572='Tabelas auxiliares'!$A$239,"INVESTIMENTO","ERRO - VERIFICAR"))))</f>
        <v/>
      </c>
      <c r="Z572" s="46" t="str">
        <f t="shared" si="17"/>
        <v/>
      </c>
      <c r="AC572" s="26"/>
      <c r="AD572" s="54"/>
      <c r="AE572" s="54"/>
      <c r="AF572" s="54"/>
      <c r="AG572" s="54"/>
      <c r="AH572" s="54"/>
      <c r="AI572" s="54"/>
      <c r="AJ572" s="54"/>
      <c r="AK572" s="54"/>
      <c r="AL572" s="54"/>
      <c r="AM572" s="54"/>
      <c r="AN572" s="54"/>
      <c r="AO572" s="54"/>
    </row>
    <row r="573" spans="6:41" x14ac:dyDescent="0.25">
      <c r="F573" s="33" t="str">
        <f>IFERROR(VLOOKUP(D573,'Tabelas auxiliares'!$A$3:$B$61,2,FALSE),"")</f>
        <v/>
      </c>
      <c r="G573" s="33" t="str">
        <f>IFERROR(VLOOKUP($B573,'Tabelas auxiliares'!$A$65:$C$102,2,FALSE),"")</f>
        <v/>
      </c>
      <c r="H573" s="33" t="str">
        <f>IFERROR(VLOOKUP($B573,'Tabelas auxiliares'!$A$65:$C$102,3,FALSE),"")</f>
        <v/>
      </c>
      <c r="X573" s="33" t="str">
        <f t="shared" si="16"/>
        <v/>
      </c>
      <c r="Y573" s="33" t="str">
        <f>IF(T573="","",IF(AND(T573&lt;&gt;'Tabelas auxiliares'!$B$239,T573&lt;&gt;'Tabelas auxiliares'!$B$240,T573&lt;&gt;'Tabelas auxiliares'!$C$239,T573&lt;&gt;'Tabelas auxiliares'!$C$240,T573&lt;&gt;'Tabelas auxiliares'!$D$239),"FOLHA DE PESSOAL",IF(X573='Tabelas auxiliares'!$A$240,"CUSTEIO",IF(X573='Tabelas auxiliares'!$A$239,"INVESTIMENTO","ERRO - VERIFICAR"))))</f>
        <v/>
      </c>
      <c r="Z573" s="46" t="str">
        <f t="shared" si="17"/>
        <v/>
      </c>
      <c r="AC573" s="26"/>
      <c r="AD573" s="54"/>
      <c r="AE573" s="54"/>
      <c r="AF573" s="54"/>
      <c r="AG573" s="54"/>
      <c r="AH573" s="54"/>
      <c r="AI573" s="54"/>
      <c r="AJ573" s="54"/>
      <c r="AK573" s="54"/>
      <c r="AL573" s="54"/>
      <c r="AM573" s="54"/>
      <c r="AN573" s="54"/>
      <c r="AO573" s="54"/>
    </row>
    <row r="574" spans="6:41" x14ac:dyDescent="0.25">
      <c r="F574" s="33" t="str">
        <f>IFERROR(VLOOKUP(D574,'Tabelas auxiliares'!$A$3:$B$61,2,FALSE),"")</f>
        <v/>
      </c>
      <c r="G574" s="33" t="str">
        <f>IFERROR(VLOOKUP($B574,'Tabelas auxiliares'!$A$65:$C$102,2,FALSE),"")</f>
        <v/>
      </c>
      <c r="H574" s="33" t="str">
        <f>IFERROR(VLOOKUP($B574,'Tabelas auxiliares'!$A$65:$C$102,3,FALSE),"")</f>
        <v/>
      </c>
      <c r="X574" s="33" t="str">
        <f t="shared" si="16"/>
        <v/>
      </c>
      <c r="Y574" s="33" t="str">
        <f>IF(T574="","",IF(AND(T574&lt;&gt;'Tabelas auxiliares'!$B$239,T574&lt;&gt;'Tabelas auxiliares'!$B$240,T574&lt;&gt;'Tabelas auxiliares'!$C$239,T574&lt;&gt;'Tabelas auxiliares'!$C$240,T574&lt;&gt;'Tabelas auxiliares'!$D$239),"FOLHA DE PESSOAL",IF(X574='Tabelas auxiliares'!$A$240,"CUSTEIO",IF(X574='Tabelas auxiliares'!$A$239,"INVESTIMENTO","ERRO - VERIFICAR"))))</f>
        <v/>
      </c>
      <c r="Z574" s="46" t="str">
        <f t="shared" si="17"/>
        <v/>
      </c>
      <c r="AC574" s="26"/>
      <c r="AD574" s="54"/>
      <c r="AE574" s="54"/>
      <c r="AF574" s="54"/>
      <c r="AG574" s="54"/>
      <c r="AH574" s="54"/>
      <c r="AI574" s="54"/>
      <c r="AJ574" s="54"/>
      <c r="AK574" s="54"/>
      <c r="AL574" s="54"/>
      <c r="AM574" s="54"/>
      <c r="AN574" s="54"/>
      <c r="AO574" s="54"/>
    </row>
    <row r="575" spans="6:41" x14ac:dyDescent="0.25">
      <c r="F575" s="33" t="str">
        <f>IFERROR(VLOOKUP(D575,'Tabelas auxiliares'!$A$3:$B$61,2,FALSE),"")</f>
        <v/>
      </c>
      <c r="G575" s="33" t="str">
        <f>IFERROR(VLOOKUP($B575,'Tabelas auxiliares'!$A$65:$C$102,2,FALSE),"")</f>
        <v/>
      </c>
      <c r="H575" s="33" t="str">
        <f>IFERROR(VLOOKUP($B575,'Tabelas auxiliares'!$A$65:$C$102,3,FALSE),"")</f>
        <v/>
      </c>
      <c r="X575" s="33" t="str">
        <f t="shared" si="16"/>
        <v/>
      </c>
      <c r="Y575" s="33" t="str">
        <f>IF(T575="","",IF(AND(T575&lt;&gt;'Tabelas auxiliares'!$B$239,T575&lt;&gt;'Tabelas auxiliares'!$B$240,T575&lt;&gt;'Tabelas auxiliares'!$C$239,T575&lt;&gt;'Tabelas auxiliares'!$C$240,T575&lt;&gt;'Tabelas auxiliares'!$D$239),"FOLHA DE PESSOAL",IF(X575='Tabelas auxiliares'!$A$240,"CUSTEIO",IF(X575='Tabelas auxiliares'!$A$239,"INVESTIMENTO","ERRO - VERIFICAR"))))</f>
        <v/>
      </c>
      <c r="Z575" s="46" t="str">
        <f t="shared" si="17"/>
        <v/>
      </c>
      <c r="AC575" s="26"/>
      <c r="AD575" s="54"/>
      <c r="AE575" s="54"/>
      <c r="AF575" s="54"/>
      <c r="AG575" s="54"/>
      <c r="AH575" s="54"/>
      <c r="AI575" s="54"/>
      <c r="AJ575" s="54"/>
      <c r="AK575" s="54"/>
      <c r="AL575" s="54"/>
      <c r="AM575" s="54"/>
      <c r="AN575" s="54"/>
      <c r="AO575" s="54"/>
    </row>
    <row r="576" spans="6:41" x14ac:dyDescent="0.25">
      <c r="F576" s="33" t="str">
        <f>IFERROR(VLOOKUP(D576,'Tabelas auxiliares'!$A$3:$B$61,2,FALSE),"")</f>
        <v/>
      </c>
      <c r="G576" s="33" t="str">
        <f>IFERROR(VLOOKUP($B576,'Tabelas auxiliares'!$A$65:$C$102,2,FALSE),"")</f>
        <v/>
      </c>
      <c r="H576" s="33" t="str">
        <f>IFERROR(VLOOKUP($B576,'Tabelas auxiliares'!$A$65:$C$102,3,FALSE),"")</f>
        <v/>
      </c>
      <c r="X576" s="33" t="str">
        <f t="shared" si="16"/>
        <v/>
      </c>
      <c r="Y576" s="33" t="str">
        <f>IF(T576="","",IF(AND(T576&lt;&gt;'Tabelas auxiliares'!$B$239,T576&lt;&gt;'Tabelas auxiliares'!$B$240,T576&lt;&gt;'Tabelas auxiliares'!$C$239,T576&lt;&gt;'Tabelas auxiliares'!$C$240,T576&lt;&gt;'Tabelas auxiliares'!$D$239),"FOLHA DE PESSOAL",IF(X576='Tabelas auxiliares'!$A$240,"CUSTEIO",IF(X576='Tabelas auxiliares'!$A$239,"INVESTIMENTO","ERRO - VERIFICAR"))))</f>
        <v/>
      </c>
      <c r="Z576" s="46" t="str">
        <f t="shared" si="17"/>
        <v/>
      </c>
      <c r="AC576" s="26"/>
      <c r="AD576" s="54"/>
      <c r="AE576" s="54"/>
      <c r="AF576" s="54"/>
      <c r="AG576" s="54"/>
      <c r="AH576" s="54"/>
      <c r="AI576" s="54"/>
      <c r="AJ576" s="54"/>
      <c r="AK576" s="54"/>
      <c r="AL576" s="54"/>
      <c r="AM576" s="54"/>
      <c r="AN576" s="54"/>
      <c r="AO576" s="54"/>
    </row>
    <row r="577" spans="6:41" x14ac:dyDescent="0.25">
      <c r="F577" s="33" t="str">
        <f>IFERROR(VLOOKUP(D577,'Tabelas auxiliares'!$A$3:$B$61,2,FALSE),"")</f>
        <v/>
      </c>
      <c r="G577" s="33" t="str">
        <f>IFERROR(VLOOKUP($B577,'Tabelas auxiliares'!$A$65:$C$102,2,FALSE),"")</f>
        <v/>
      </c>
      <c r="H577" s="33" t="str">
        <f>IFERROR(VLOOKUP($B577,'Tabelas auxiliares'!$A$65:$C$102,3,FALSE),"")</f>
        <v/>
      </c>
      <c r="X577" s="33" t="str">
        <f t="shared" si="16"/>
        <v/>
      </c>
      <c r="Y577" s="33" t="str">
        <f>IF(T577="","",IF(AND(T577&lt;&gt;'Tabelas auxiliares'!$B$239,T577&lt;&gt;'Tabelas auxiliares'!$B$240,T577&lt;&gt;'Tabelas auxiliares'!$C$239,T577&lt;&gt;'Tabelas auxiliares'!$C$240,T577&lt;&gt;'Tabelas auxiliares'!$D$239),"FOLHA DE PESSOAL",IF(X577='Tabelas auxiliares'!$A$240,"CUSTEIO",IF(X577='Tabelas auxiliares'!$A$239,"INVESTIMENTO","ERRO - VERIFICAR"))))</f>
        <v/>
      </c>
      <c r="Z577" s="46" t="str">
        <f t="shared" si="17"/>
        <v/>
      </c>
      <c r="AC577" s="26"/>
      <c r="AD577" s="54"/>
      <c r="AE577" s="54"/>
      <c r="AF577" s="54"/>
      <c r="AG577" s="54"/>
      <c r="AH577" s="54"/>
      <c r="AI577" s="54"/>
      <c r="AJ577" s="54"/>
      <c r="AK577" s="54"/>
      <c r="AL577" s="54"/>
      <c r="AM577" s="54"/>
      <c r="AN577" s="54"/>
      <c r="AO577" s="54"/>
    </row>
    <row r="578" spans="6:41" x14ac:dyDescent="0.25">
      <c r="F578" s="33" t="str">
        <f>IFERROR(VLOOKUP(D578,'Tabelas auxiliares'!$A$3:$B$61,2,FALSE),"")</f>
        <v/>
      </c>
      <c r="G578" s="33" t="str">
        <f>IFERROR(VLOOKUP($B578,'Tabelas auxiliares'!$A$65:$C$102,2,FALSE),"")</f>
        <v/>
      </c>
      <c r="H578" s="33" t="str">
        <f>IFERROR(VLOOKUP($B578,'Tabelas auxiliares'!$A$65:$C$102,3,FALSE),"")</f>
        <v/>
      </c>
      <c r="X578" s="33" t="str">
        <f t="shared" si="16"/>
        <v/>
      </c>
      <c r="Y578" s="33" t="str">
        <f>IF(T578="","",IF(AND(T578&lt;&gt;'Tabelas auxiliares'!$B$239,T578&lt;&gt;'Tabelas auxiliares'!$B$240,T578&lt;&gt;'Tabelas auxiliares'!$C$239,T578&lt;&gt;'Tabelas auxiliares'!$C$240,T578&lt;&gt;'Tabelas auxiliares'!$D$239),"FOLHA DE PESSOAL",IF(X578='Tabelas auxiliares'!$A$240,"CUSTEIO",IF(X578='Tabelas auxiliares'!$A$239,"INVESTIMENTO","ERRO - VERIFICAR"))))</f>
        <v/>
      </c>
      <c r="Z578" s="46" t="str">
        <f t="shared" si="17"/>
        <v/>
      </c>
      <c r="AC578" s="26"/>
      <c r="AD578" s="54"/>
      <c r="AE578" s="54"/>
      <c r="AF578" s="54"/>
      <c r="AG578" s="54"/>
      <c r="AH578" s="54"/>
      <c r="AI578" s="54"/>
      <c r="AJ578" s="54"/>
      <c r="AK578" s="54"/>
      <c r="AL578" s="54"/>
      <c r="AM578" s="54"/>
      <c r="AN578" s="54"/>
      <c r="AO578" s="54"/>
    </row>
    <row r="579" spans="6:41" x14ac:dyDescent="0.25">
      <c r="F579" s="33" t="str">
        <f>IFERROR(VLOOKUP(D579,'Tabelas auxiliares'!$A$3:$B$61,2,FALSE),"")</f>
        <v/>
      </c>
      <c r="G579" s="33" t="str">
        <f>IFERROR(VLOOKUP($B579,'Tabelas auxiliares'!$A$65:$C$102,2,FALSE),"")</f>
        <v/>
      </c>
      <c r="H579" s="33" t="str">
        <f>IFERROR(VLOOKUP($B579,'Tabelas auxiliares'!$A$65:$C$102,3,FALSE),"")</f>
        <v/>
      </c>
      <c r="X579" s="33" t="str">
        <f t="shared" si="16"/>
        <v/>
      </c>
      <c r="Y579" s="33" t="str">
        <f>IF(T579="","",IF(AND(T579&lt;&gt;'Tabelas auxiliares'!$B$239,T579&lt;&gt;'Tabelas auxiliares'!$B$240,T579&lt;&gt;'Tabelas auxiliares'!$C$239,T579&lt;&gt;'Tabelas auxiliares'!$C$240,T579&lt;&gt;'Tabelas auxiliares'!$D$239),"FOLHA DE PESSOAL",IF(X579='Tabelas auxiliares'!$A$240,"CUSTEIO",IF(X579='Tabelas auxiliares'!$A$239,"INVESTIMENTO","ERRO - VERIFICAR"))))</f>
        <v/>
      </c>
      <c r="Z579" s="46" t="str">
        <f t="shared" si="17"/>
        <v/>
      </c>
      <c r="AC579" s="26"/>
      <c r="AD579" s="54"/>
      <c r="AE579" s="54"/>
      <c r="AF579" s="54"/>
      <c r="AG579" s="54"/>
      <c r="AH579" s="54"/>
      <c r="AI579" s="54"/>
      <c r="AJ579" s="54"/>
      <c r="AK579" s="54"/>
      <c r="AL579" s="54"/>
      <c r="AM579" s="54"/>
      <c r="AN579" s="54"/>
      <c r="AO579" s="54"/>
    </row>
    <row r="580" spans="6:41" x14ac:dyDescent="0.25">
      <c r="F580" s="33" t="str">
        <f>IFERROR(VLOOKUP(D580,'Tabelas auxiliares'!$A$3:$B$61,2,FALSE),"")</f>
        <v/>
      </c>
      <c r="G580" s="33" t="str">
        <f>IFERROR(VLOOKUP($B580,'Tabelas auxiliares'!$A$65:$C$102,2,FALSE),"")</f>
        <v/>
      </c>
      <c r="H580" s="33" t="str">
        <f>IFERROR(VLOOKUP($B580,'Tabelas auxiliares'!$A$65:$C$102,3,FALSE),"")</f>
        <v/>
      </c>
      <c r="X580" s="33" t="str">
        <f t="shared" si="16"/>
        <v/>
      </c>
      <c r="Y580" s="33" t="str">
        <f>IF(T580="","",IF(AND(T580&lt;&gt;'Tabelas auxiliares'!$B$239,T580&lt;&gt;'Tabelas auxiliares'!$B$240,T580&lt;&gt;'Tabelas auxiliares'!$C$239,T580&lt;&gt;'Tabelas auxiliares'!$C$240,T580&lt;&gt;'Tabelas auxiliares'!$D$239),"FOLHA DE PESSOAL",IF(X580='Tabelas auxiliares'!$A$240,"CUSTEIO",IF(X580='Tabelas auxiliares'!$A$239,"INVESTIMENTO","ERRO - VERIFICAR"))))</f>
        <v/>
      </c>
      <c r="Z580" s="46" t="str">
        <f t="shared" si="17"/>
        <v/>
      </c>
      <c r="AC580" s="26"/>
      <c r="AD580" s="54"/>
      <c r="AE580" s="54"/>
      <c r="AF580" s="54"/>
      <c r="AG580" s="54"/>
      <c r="AH580" s="54"/>
      <c r="AI580" s="54"/>
      <c r="AJ580" s="54"/>
      <c r="AK580" s="54"/>
      <c r="AL580" s="54"/>
      <c r="AM580" s="54"/>
      <c r="AN580" s="54"/>
      <c r="AO580" s="54"/>
    </row>
    <row r="581" spans="6:41" x14ac:dyDescent="0.25">
      <c r="F581" s="33" t="str">
        <f>IFERROR(VLOOKUP(D581,'Tabelas auxiliares'!$A$3:$B$61,2,FALSE),"")</f>
        <v/>
      </c>
      <c r="G581" s="33" t="str">
        <f>IFERROR(VLOOKUP($B581,'Tabelas auxiliares'!$A$65:$C$102,2,FALSE),"")</f>
        <v/>
      </c>
      <c r="H581" s="33" t="str">
        <f>IFERROR(VLOOKUP($B581,'Tabelas auxiliares'!$A$65:$C$102,3,FALSE),"")</f>
        <v/>
      </c>
      <c r="X581" s="33" t="str">
        <f t="shared" si="16"/>
        <v/>
      </c>
      <c r="Y581" s="33" t="str">
        <f>IF(T581="","",IF(AND(T581&lt;&gt;'Tabelas auxiliares'!$B$239,T581&lt;&gt;'Tabelas auxiliares'!$B$240,T581&lt;&gt;'Tabelas auxiliares'!$C$239,T581&lt;&gt;'Tabelas auxiliares'!$C$240,T581&lt;&gt;'Tabelas auxiliares'!$D$239),"FOLHA DE PESSOAL",IF(X581='Tabelas auxiliares'!$A$240,"CUSTEIO",IF(X581='Tabelas auxiliares'!$A$239,"INVESTIMENTO","ERRO - VERIFICAR"))))</f>
        <v/>
      </c>
      <c r="Z581" s="46" t="str">
        <f t="shared" si="17"/>
        <v/>
      </c>
      <c r="AC581" s="26"/>
      <c r="AD581" s="54"/>
      <c r="AE581" s="54"/>
      <c r="AF581" s="54"/>
      <c r="AG581" s="54"/>
      <c r="AH581" s="54"/>
      <c r="AI581" s="54"/>
      <c r="AJ581" s="54"/>
      <c r="AK581" s="54"/>
      <c r="AL581" s="54"/>
      <c r="AM581" s="54"/>
      <c r="AN581" s="54"/>
      <c r="AO581" s="54"/>
    </row>
    <row r="582" spans="6:41" x14ac:dyDescent="0.25">
      <c r="F582" s="33" t="str">
        <f>IFERROR(VLOOKUP(D582,'Tabelas auxiliares'!$A$3:$B$61,2,FALSE),"")</f>
        <v/>
      </c>
      <c r="G582" s="33" t="str">
        <f>IFERROR(VLOOKUP($B582,'Tabelas auxiliares'!$A$65:$C$102,2,FALSE),"")</f>
        <v/>
      </c>
      <c r="H582" s="33" t="str">
        <f>IFERROR(VLOOKUP($B582,'Tabelas auxiliares'!$A$65:$C$102,3,FALSE),"")</f>
        <v/>
      </c>
      <c r="X582" s="33" t="str">
        <f t="shared" si="16"/>
        <v/>
      </c>
      <c r="Y582" s="33" t="str">
        <f>IF(T582="","",IF(AND(T582&lt;&gt;'Tabelas auxiliares'!$B$239,T582&lt;&gt;'Tabelas auxiliares'!$B$240,T582&lt;&gt;'Tabelas auxiliares'!$C$239,T582&lt;&gt;'Tabelas auxiliares'!$C$240,T582&lt;&gt;'Tabelas auxiliares'!$D$239),"FOLHA DE PESSOAL",IF(X582='Tabelas auxiliares'!$A$240,"CUSTEIO",IF(X582='Tabelas auxiliares'!$A$239,"INVESTIMENTO","ERRO - VERIFICAR"))))</f>
        <v/>
      </c>
      <c r="Z582" s="46" t="str">
        <f t="shared" si="17"/>
        <v/>
      </c>
      <c r="AC582" s="26"/>
    </row>
    <row r="583" spans="6:41" x14ac:dyDescent="0.25">
      <c r="F583" s="33" t="str">
        <f>IFERROR(VLOOKUP(D583,'Tabelas auxiliares'!$A$3:$B$61,2,FALSE),"")</f>
        <v/>
      </c>
      <c r="G583" s="33" t="str">
        <f>IFERROR(VLOOKUP($B583,'Tabelas auxiliares'!$A$65:$C$102,2,FALSE),"")</f>
        <v/>
      </c>
      <c r="H583" s="33" t="str">
        <f>IFERROR(VLOOKUP($B583,'Tabelas auxiliares'!$A$65:$C$102,3,FALSE),"")</f>
        <v/>
      </c>
      <c r="X583" s="33" t="str">
        <f t="shared" si="16"/>
        <v/>
      </c>
      <c r="Y583" s="33" t="str">
        <f>IF(T583="","",IF(AND(T583&lt;&gt;'Tabelas auxiliares'!$B$239,T583&lt;&gt;'Tabelas auxiliares'!$B$240,T583&lt;&gt;'Tabelas auxiliares'!$C$239,T583&lt;&gt;'Tabelas auxiliares'!$C$240,T583&lt;&gt;'Tabelas auxiliares'!$D$239),"FOLHA DE PESSOAL",IF(X583='Tabelas auxiliares'!$A$240,"CUSTEIO",IF(X583='Tabelas auxiliares'!$A$239,"INVESTIMENTO","ERRO - VERIFICAR"))))</f>
        <v/>
      </c>
      <c r="Z583" s="46" t="str">
        <f t="shared" si="17"/>
        <v/>
      </c>
      <c r="AC583" s="26"/>
    </row>
    <row r="584" spans="6:41" x14ac:dyDescent="0.25">
      <c r="F584" s="33" t="str">
        <f>IFERROR(VLOOKUP(D584,'Tabelas auxiliares'!$A$3:$B$61,2,FALSE),"")</f>
        <v/>
      </c>
      <c r="G584" s="33" t="str">
        <f>IFERROR(VLOOKUP($B584,'Tabelas auxiliares'!$A$65:$C$102,2,FALSE),"")</f>
        <v/>
      </c>
      <c r="H584" s="33" t="str">
        <f>IFERROR(VLOOKUP($B584,'Tabelas auxiliares'!$A$65:$C$102,3,FALSE),"")</f>
        <v/>
      </c>
      <c r="X584" s="33" t="str">
        <f t="shared" si="16"/>
        <v/>
      </c>
      <c r="Y584" s="33" t="str">
        <f>IF(T584="","",IF(AND(T584&lt;&gt;'Tabelas auxiliares'!$B$239,T584&lt;&gt;'Tabelas auxiliares'!$B$240,T584&lt;&gt;'Tabelas auxiliares'!$C$239,T584&lt;&gt;'Tabelas auxiliares'!$C$240,T584&lt;&gt;'Tabelas auxiliares'!$D$239),"FOLHA DE PESSOAL",IF(X584='Tabelas auxiliares'!$A$240,"CUSTEIO",IF(X584='Tabelas auxiliares'!$A$239,"INVESTIMENTO","ERRO - VERIFICAR"))))</f>
        <v/>
      </c>
      <c r="Z584" s="46" t="str">
        <f t="shared" si="17"/>
        <v/>
      </c>
      <c r="AC584" s="26"/>
    </row>
    <row r="585" spans="6:41" x14ac:dyDescent="0.25">
      <c r="F585" s="33" t="str">
        <f>IFERROR(VLOOKUP(D585,'Tabelas auxiliares'!$A$3:$B$61,2,FALSE),"")</f>
        <v/>
      </c>
      <c r="G585" s="33" t="str">
        <f>IFERROR(VLOOKUP($B585,'Tabelas auxiliares'!$A$65:$C$102,2,FALSE),"")</f>
        <v/>
      </c>
      <c r="H585" s="33" t="str">
        <f>IFERROR(VLOOKUP($B585,'Tabelas auxiliares'!$A$65:$C$102,3,FALSE),"")</f>
        <v/>
      </c>
      <c r="X585" s="33" t="str">
        <f t="shared" si="16"/>
        <v/>
      </c>
      <c r="Y585" s="33" t="str">
        <f>IF(T585="","",IF(AND(T585&lt;&gt;'Tabelas auxiliares'!$B$239,T585&lt;&gt;'Tabelas auxiliares'!$B$240,T585&lt;&gt;'Tabelas auxiliares'!$C$239,T585&lt;&gt;'Tabelas auxiliares'!$C$240,T585&lt;&gt;'Tabelas auxiliares'!$D$239),"FOLHA DE PESSOAL",IF(X585='Tabelas auxiliares'!$A$240,"CUSTEIO",IF(X585='Tabelas auxiliares'!$A$239,"INVESTIMENTO","ERRO - VERIFICAR"))))</f>
        <v/>
      </c>
      <c r="Z585" s="46" t="str">
        <f t="shared" si="17"/>
        <v/>
      </c>
      <c r="AC585" s="26"/>
    </row>
    <row r="586" spans="6:41" x14ac:dyDescent="0.25">
      <c r="F586" s="33" t="str">
        <f>IFERROR(VLOOKUP(D586,'Tabelas auxiliares'!$A$3:$B$61,2,FALSE),"")</f>
        <v/>
      </c>
      <c r="G586" s="33" t="str">
        <f>IFERROR(VLOOKUP($B586,'Tabelas auxiliares'!$A$65:$C$102,2,FALSE),"")</f>
        <v/>
      </c>
      <c r="H586" s="33" t="str">
        <f>IFERROR(VLOOKUP($B586,'Tabelas auxiliares'!$A$65:$C$102,3,FALSE),"")</f>
        <v/>
      </c>
      <c r="X586" s="33" t="str">
        <f t="shared" si="16"/>
        <v/>
      </c>
      <c r="Y586" s="33" t="str">
        <f>IF(T586="","",IF(AND(T586&lt;&gt;'Tabelas auxiliares'!$B$239,T586&lt;&gt;'Tabelas auxiliares'!$B$240,T586&lt;&gt;'Tabelas auxiliares'!$C$239,T586&lt;&gt;'Tabelas auxiliares'!$C$240,T586&lt;&gt;'Tabelas auxiliares'!$D$239),"FOLHA DE PESSOAL",IF(X586='Tabelas auxiliares'!$A$240,"CUSTEIO",IF(X586='Tabelas auxiliares'!$A$239,"INVESTIMENTO","ERRO - VERIFICAR"))))</f>
        <v/>
      </c>
      <c r="Z586" s="46" t="str">
        <f t="shared" si="17"/>
        <v/>
      </c>
      <c r="AC586" s="26"/>
    </row>
    <row r="587" spans="6:41" x14ac:dyDescent="0.25">
      <c r="F587" s="33" t="str">
        <f>IFERROR(VLOOKUP(D587,'Tabelas auxiliares'!$A$3:$B$61,2,FALSE),"")</f>
        <v/>
      </c>
      <c r="G587" s="33" t="str">
        <f>IFERROR(VLOOKUP($B587,'Tabelas auxiliares'!$A$65:$C$102,2,FALSE),"")</f>
        <v/>
      </c>
      <c r="H587" s="33" t="str">
        <f>IFERROR(VLOOKUP($B587,'Tabelas auxiliares'!$A$65:$C$102,3,FALSE),"")</f>
        <v/>
      </c>
      <c r="X587" s="33" t="str">
        <f t="shared" si="16"/>
        <v/>
      </c>
      <c r="Y587" s="33" t="str">
        <f>IF(T587="","",IF(AND(T587&lt;&gt;'Tabelas auxiliares'!$B$239,T587&lt;&gt;'Tabelas auxiliares'!$B$240,T587&lt;&gt;'Tabelas auxiliares'!$C$239,T587&lt;&gt;'Tabelas auxiliares'!$C$240,T587&lt;&gt;'Tabelas auxiliares'!$D$239),"FOLHA DE PESSOAL",IF(X587='Tabelas auxiliares'!$A$240,"CUSTEIO",IF(X587='Tabelas auxiliares'!$A$239,"INVESTIMENTO","ERRO - VERIFICAR"))))</f>
        <v/>
      </c>
      <c r="Z587" s="46" t="str">
        <f t="shared" si="17"/>
        <v/>
      </c>
      <c r="AC587" s="26"/>
    </row>
    <row r="588" spans="6:41" x14ac:dyDescent="0.25">
      <c r="F588" s="33" t="str">
        <f>IFERROR(VLOOKUP(D588,'Tabelas auxiliares'!$A$3:$B$61,2,FALSE),"")</f>
        <v/>
      </c>
      <c r="G588" s="33" t="str">
        <f>IFERROR(VLOOKUP($B588,'Tabelas auxiliares'!$A$65:$C$102,2,FALSE),"")</f>
        <v/>
      </c>
      <c r="H588" s="33" t="str">
        <f>IFERROR(VLOOKUP($B588,'Tabelas auxiliares'!$A$65:$C$102,3,FALSE),"")</f>
        <v/>
      </c>
      <c r="X588" s="33" t="str">
        <f t="shared" si="16"/>
        <v/>
      </c>
      <c r="Y588" s="33" t="str">
        <f>IF(T588="","",IF(AND(T588&lt;&gt;'Tabelas auxiliares'!$B$239,T588&lt;&gt;'Tabelas auxiliares'!$B$240,T588&lt;&gt;'Tabelas auxiliares'!$C$239,T588&lt;&gt;'Tabelas auxiliares'!$C$240,T588&lt;&gt;'Tabelas auxiliares'!$D$239),"FOLHA DE PESSOAL",IF(X588='Tabelas auxiliares'!$A$240,"CUSTEIO",IF(X588='Tabelas auxiliares'!$A$239,"INVESTIMENTO","ERRO - VERIFICAR"))))</f>
        <v/>
      </c>
      <c r="Z588" s="46" t="str">
        <f t="shared" si="17"/>
        <v/>
      </c>
      <c r="AC588" s="26"/>
    </row>
    <row r="589" spans="6:41" x14ac:dyDescent="0.25">
      <c r="F589" s="33" t="str">
        <f>IFERROR(VLOOKUP(D589,'Tabelas auxiliares'!$A$3:$B$61,2,FALSE),"")</f>
        <v/>
      </c>
      <c r="G589" s="33" t="str">
        <f>IFERROR(VLOOKUP($B589,'Tabelas auxiliares'!$A$65:$C$102,2,FALSE),"")</f>
        <v/>
      </c>
      <c r="H589" s="33" t="str">
        <f>IFERROR(VLOOKUP($B589,'Tabelas auxiliares'!$A$65:$C$102,3,FALSE),"")</f>
        <v/>
      </c>
      <c r="X589" s="33" t="str">
        <f t="shared" si="16"/>
        <v/>
      </c>
      <c r="Y589" s="33" t="str">
        <f>IF(T589="","",IF(AND(T589&lt;&gt;'Tabelas auxiliares'!$B$239,T589&lt;&gt;'Tabelas auxiliares'!$B$240,T589&lt;&gt;'Tabelas auxiliares'!$C$239,T589&lt;&gt;'Tabelas auxiliares'!$C$240,T589&lt;&gt;'Tabelas auxiliares'!$D$239),"FOLHA DE PESSOAL",IF(X589='Tabelas auxiliares'!$A$240,"CUSTEIO",IF(X589='Tabelas auxiliares'!$A$239,"INVESTIMENTO","ERRO - VERIFICAR"))))</f>
        <v/>
      </c>
      <c r="Z589" s="46" t="str">
        <f t="shared" si="17"/>
        <v/>
      </c>
      <c r="AC589" s="26"/>
    </row>
    <row r="590" spans="6:41" x14ac:dyDescent="0.25">
      <c r="F590" s="33" t="str">
        <f>IFERROR(VLOOKUP(D590,'Tabelas auxiliares'!$A$3:$B$61,2,FALSE),"")</f>
        <v/>
      </c>
      <c r="G590" s="33" t="str">
        <f>IFERROR(VLOOKUP($B590,'Tabelas auxiliares'!$A$65:$C$102,2,FALSE),"")</f>
        <v/>
      </c>
      <c r="H590" s="33" t="str">
        <f>IFERROR(VLOOKUP($B590,'Tabelas auxiliares'!$A$65:$C$102,3,FALSE),"")</f>
        <v/>
      </c>
      <c r="X590" s="33" t="str">
        <f t="shared" si="16"/>
        <v/>
      </c>
      <c r="Y590" s="33" t="str">
        <f>IF(T590="","",IF(AND(T590&lt;&gt;'Tabelas auxiliares'!$B$239,T590&lt;&gt;'Tabelas auxiliares'!$B$240,T590&lt;&gt;'Tabelas auxiliares'!$C$239,T590&lt;&gt;'Tabelas auxiliares'!$C$240,T590&lt;&gt;'Tabelas auxiliares'!$D$239),"FOLHA DE PESSOAL",IF(X590='Tabelas auxiliares'!$A$240,"CUSTEIO",IF(X590='Tabelas auxiliares'!$A$239,"INVESTIMENTO","ERRO - VERIFICAR"))))</f>
        <v/>
      </c>
      <c r="Z590" s="46" t="str">
        <f t="shared" si="17"/>
        <v/>
      </c>
      <c r="AC590" s="26"/>
    </row>
    <row r="591" spans="6:41" x14ac:dyDescent="0.25">
      <c r="F591" s="33" t="str">
        <f>IFERROR(VLOOKUP(D591,'Tabelas auxiliares'!$A$3:$B$61,2,FALSE),"")</f>
        <v/>
      </c>
      <c r="G591" s="33" t="str">
        <f>IFERROR(VLOOKUP($B591,'Tabelas auxiliares'!$A$65:$C$102,2,FALSE),"")</f>
        <v/>
      </c>
      <c r="H591" s="33" t="str">
        <f>IFERROR(VLOOKUP($B591,'Tabelas auxiliares'!$A$65:$C$102,3,FALSE),"")</f>
        <v/>
      </c>
      <c r="X591" s="33" t="str">
        <f t="shared" si="16"/>
        <v/>
      </c>
      <c r="Y591" s="33" t="str">
        <f>IF(T591="","",IF(AND(T591&lt;&gt;'Tabelas auxiliares'!$B$239,T591&lt;&gt;'Tabelas auxiliares'!$B$240,T591&lt;&gt;'Tabelas auxiliares'!$C$239,T591&lt;&gt;'Tabelas auxiliares'!$C$240,T591&lt;&gt;'Tabelas auxiliares'!$D$239),"FOLHA DE PESSOAL",IF(X591='Tabelas auxiliares'!$A$240,"CUSTEIO",IF(X591='Tabelas auxiliares'!$A$239,"INVESTIMENTO","ERRO - VERIFICAR"))))</f>
        <v/>
      </c>
      <c r="Z591" s="46" t="str">
        <f t="shared" si="17"/>
        <v/>
      </c>
      <c r="AC591" s="26"/>
    </row>
    <row r="592" spans="6:41" x14ac:dyDescent="0.25">
      <c r="F592" s="33" t="str">
        <f>IFERROR(VLOOKUP(D592,'Tabelas auxiliares'!$A$3:$B$61,2,FALSE),"")</f>
        <v/>
      </c>
      <c r="G592" s="33" t="str">
        <f>IFERROR(VLOOKUP($B592,'Tabelas auxiliares'!$A$65:$C$102,2,FALSE),"")</f>
        <v/>
      </c>
      <c r="H592" s="33" t="str">
        <f>IFERROR(VLOOKUP($B592,'Tabelas auxiliares'!$A$65:$C$102,3,FALSE),"")</f>
        <v/>
      </c>
      <c r="X592" s="33" t="str">
        <f t="shared" si="16"/>
        <v/>
      </c>
      <c r="Y592" s="33" t="str">
        <f>IF(T592="","",IF(AND(T592&lt;&gt;'Tabelas auxiliares'!$B$239,T592&lt;&gt;'Tabelas auxiliares'!$B$240,T592&lt;&gt;'Tabelas auxiliares'!$C$239,T592&lt;&gt;'Tabelas auxiliares'!$C$240,T592&lt;&gt;'Tabelas auxiliares'!$D$239),"FOLHA DE PESSOAL",IF(X592='Tabelas auxiliares'!$A$240,"CUSTEIO",IF(X592='Tabelas auxiliares'!$A$239,"INVESTIMENTO","ERRO - VERIFICAR"))))</f>
        <v/>
      </c>
      <c r="Z592" s="46" t="str">
        <f t="shared" si="17"/>
        <v/>
      </c>
      <c r="AC592" s="26"/>
    </row>
    <row r="593" spans="6:29" x14ac:dyDescent="0.25">
      <c r="F593" s="33" t="str">
        <f>IFERROR(VLOOKUP(D593,'Tabelas auxiliares'!$A$3:$B$61,2,FALSE),"")</f>
        <v/>
      </c>
      <c r="G593" s="33" t="str">
        <f>IFERROR(VLOOKUP($B593,'Tabelas auxiliares'!$A$65:$C$102,2,FALSE),"")</f>
        <v/>
      </c>
      <c r="H593" s="33" t="str">
        <f>IFERROR(VLOOKUP($B593,'Tabelas auxiliares'!$A$65:$C$102,3,FALSE),"")</f>
        <v/>
      </c>
      <c r="X593" s="33" t="str">
        <f t="shared" si="16"/>
        <v/>
      </c>
      <c r="Y593" s="33" t="str">
        <f>IF(T593="","",IF(AND(T593&lt;&gt;'Tabelas auxiliares'!$B$239,T593&lt;&gt;'Tabelas auxiliares'!$B$240,T593&lt;&gt;'Tabelas auxiliares'!$C$239,T593&lt;&gt;'Tabelas auxiliares'!$C$240,T593&lt;&gt;'Tabelas auxiliares'!$D$239),"FOLHA DE PESSOAL",IF(X593='Tabelas auxiliares'!$A$240,"CUSTEIO",IF(X593='Tabelas auxiliares'!$A$239,"INVESTIMENTO","ERRO - VERIFICAR"))))</f>
        <v/>
      </c>
      <c r="Z593" s="46" t="str">
        <f t="shared" si="17"/>
        <v/>
      </c>
      <c r="AC593" s="26"/>
    </row>
    <row r="594" spans="6:29" x14ac:dyDescent="0.25">
      <c r="F594" s="33" t="str">
        <f>IFERROR(VLOOKUP(D594,'Tabelas auxiliares'!$A$3:$B$61,2,FALSE),"")</f>
        <v/>
      </c>
      <c r="G594" s="33" t="str">
        <f>IFERROR(VLOOKUP($B594,'Tabelas auxiliares'!$A$65:$C$102,2,FALSE),"")</f>
        <v/>
      </c>
      <c r="H594" s="33" t="str">
        <f>IFERROR(VLOOKUP($B594,'Tabelas auxiliares'!$A$65:$C$102,3,FALSE),"")</f>
        <v/>
      </c>
      <c r="X594" s="33" t="str">
        <f t="shared" si="16"/>
        <v/>
      </c>
      <c r="Y594" s="33" t="str">
        <f>IF(T594="","",IF(AND(T594&lt;&gt;'Tabelas auxiliares'!$B$239,T594&lt;&gt;'Tabelas auxiliares'!$B$240,T594&lt;&gt;'Tabelas auxiliares'!$C$239,T594&lt;&gt;'Tabelas auxiliares'!$C$240,T594&lt;&gt;'Tabelas auxiliares'!$D$239),"FOLHA DE PESSOAL",IF(X594='Tabelas auxiliares'!$A$240,"CUSTEIO",IF(X594='Tabelas auxiliares'!$A$239,"INVESTIMENTO","ERRO - VERIFICAR"))))</f>
        <v/>
      </c>
      <c r="Z594" s="46" t="str">
        <f t="shared" si="17"/>
        <v/>
      </c>
      <c r="AC594" s="26"/>
    </row>
    <row r="595" spans="6:29" x14ac:dyDescent="0.25">
      <c r="F595" s="33" t="str">
        <f>IFERROR(VLOOKUP(D595,'Tabelas auxiliares'!$A$3:$B$61,2,FALSE),"")</f>
        <v/>
      </c>
      <c r="G595" s="33" t="str">
        <f>IFERROR(VLOOKUP($B595,'Tabelas auxiliares'!$A$65:$C$102,2,FALSE),"")</f>
        <v/>
      </c>
      <c r="H595" s="33" t="str">
        <f>IFERROR(VLOOKUP($B595,'Tabelas auxiliares'!$A$65:$C$102,3,FALSE),"")</f>
        <v/>
      </c>
      <c r="X595" s="33" t="str">
        <f t="shared" si="16"/>
        <v/>
      </c>
      <c r="Y595" s="33" t="str">
        <f>IF(T595="","",IF(AND(T595&lt;&gt;'Tabelas auxiliares'!$B$239,T595&lt;&gt;'Tabelas auxiliares'!$B$240,T595&lt;&gt;'Tabelas auxiliares'!$C$239,T595&lt;&gt;'Tabelas auxiliares'!$C$240,T595&lt;&gt;'Tabelas auxiliares'!$D$239),"FOLHA DE PESSOAL",IF(X595='Tabelas auxiliares'!$A$240,"CUSTEIO",IF(X595='Tabelas auxiliares'!$A$239,"INVESTIMENTO","ERRO - VERIFICAR"))))</f>
        <v/>
      </c>
      <c r="Z595" s="46" t="str">
        <f t="shared" si="17"/>
        <v/>
      </c>
      <c r="AC595" s="26"/>
    </row>
    <row r="596" spans="6:29" x14ac:dyDescent="0.25">
      <c r="F596" s="33" t="str">
        <f>IFERROR(VLOOKUP(D596,'Tabelas auxiliares'!$A$3:$B$61,2,FALSE),"")</f>
        <v/>
      </c>
      <c r="G596" s="33" t="str">
        <f>IFERROR(VLOOKUP($B596,'Tabelas auxiliares'!$A$65:$C$102,2,FALSE),"")</f>
        <v/>
      </c>
      <c r="H596" s="33" t="str">
        <f>IFERROR(VLOOKUP($B596,'Tabelas auxiliares'!$A$65:$C$102,3,FALSE),"")</f>
        <v/>
      </c>
      <c r="X596" s="33" t="str">
        <f t="shared" si="16"/>
        <v/>
      </c>
      <c r="Y596" s="33" t="str">
        <f>IF(T596="","",IF(AND(T596&lt;&gt;'Tabelas auxiliares'!$B$239,T596&lt;&gt;'Tabelas auxiliares'!$B$240,T596&lt;&gt;'Tabelas auxiliares'!$C$239,T596&lt;&gt;'Tabelas auxiliares'!$C$240,T596&lt;&gt;'Tabelas auxiliares'!$D$239),"FOLHA DE PESSOAL",IF(X596='Tabelas auxiliares'!$A$240,"CUSTEIO",IF(X596='Tabelas auxiliares'!$A$239,"INVESTIMENTO","ERRO - VERIFICAR"))))</f>
        <v/>
      </c>
      <c r="Z596" s="46" t="str">
        <f t="shared" si="17"/>
        <v/>
      </c>
      <c r="AC596" s="26"/>
    </row>
    <row r="597" spans="6:29" x14ac:dyDescent="0.25">
      <c r="F597" s="33" t="str">
        <f>IFERROR(VLOOKUP(D597,'Tabelas auxiliares'!$A$3:$B$61,2,FALSE),"")</f>
        <v/>
      </c>
      <c r="G597" s="33" t="str">
        <f>IFERROR(VLOOKUP($B597,'Tabelas auxiliares'!$A$65:$C$102,2,FALSE),"")</f>
        <v/>
      </c>
      <c r="H597" s="33" t="str">
        <f>IFERROR(VLOOKUP($B597,'Tabelas auxiliares'!$A$65:$C$102,3,FALSE),"")</f>
        <v/>
      </c>
      <c r="X597" s="33" t="str">
        <f t="shared" si="16"/>
        <v/>
      </c>
      <c r="Y597" s="33" t="str">
        <f>IF(T597="","",IF(AND(T597&lt;&gt;'Tabelas auxiliares'!$B$239,T597&lt;&gt;'Tabelas auxiliares'!$B$240,T597&lt;&gt;'Tabelas auxiliares'!$C$239,T597&lt;&gt;'Tabelas auxiliares'!$C$240,T597&lt;&gt;'Tabelas auxiliares'!$D$239),"FOLHA DE PESSOAL",IF(X597='Tabelas auxiliares'!$A$240,"CUSTEIO",IF(X597='Tabelas auxiliares'!$A$239,"INVESTIMENTO","ERRO - VERIFICAR"))))</f>
        <v/>
      </c>
      <c r="Z597" s="46" t="str">
        <f t="shared" si="17"/>
        <v/>
      </c>
      <c r="AC597" s="26"/>
    </row>
    <row r="598" spans="6:29" x14ac:dyDescent="0.25">
      <c r="F598" s="33" t="str">
        <f>IFERROR(VLOOKUP(D598,'Tabelas auxiliares'!$A$3:$B$61,2,FALSE),"")</f>
        <v/>
      </c>
      <c r="G598" s="33" t="str">
        <f>IFERROR(VLOOKUP($B598,'Tabelas auxiliares'!$A$65:$C$102,2,FALSE),"")</f>
        <v/>
      </c>
      <c r="H598" s="33" t="str">
        <f>IFERROR(VLOOKUP($B598,'Tabelas auxiliares'!$A$65:$C$102,3,FALSE),"")</f>
        <v/>
      </c>
      <c r="X598" s="33" t="str">
        <f t="shared" si="16"/>
        <v/>
      </c>
      <c r="Y598" s="33" t="str">
        <f>IF(T598="","",IF(AND(T598&lt;&gt;'Tabelas auxiliares'!$B$239,T598&lt;&gt;'Tabelas auxiliares'!$B$240,T598&lt;&gt;'Tabelas auxiliares'!$C$239,T598&lt;&gt;'Tabelas auxiliares'!$C$240,T598&lt;&gt;'Tabelas auxiliares'!$D$239),"FOLHA DE PESSOAL",IF(X598='Tabelas auxiliares'!$A$240,"CUSTEIO",IF(X598='Tabelas auxiliares'!$A$239,"INVESTIMENTO","ERRO - VERIFICAR"))))</f>
        <v/>
      </c>
      <c r="Z598" s="46" t="str">
        <f t="shared" si="17"/>
        <v/>
      </c>
      <c r="AC598" s="26"/>
    </row>
    <row r="599" spans="6:29" x14ac:dyDescent="0.25">
      <c r="F599" s="33" t="str">
        <f>IFERROR(VLOOKUP(D599,'Tabelas auxiliares'!$A$3:$B$61,2,FALSE),"")</f>
        <v/>
      </c>
      <c r="G599" s="33" t="str">
        <f>IFERROR(VLOOKUP($B599,'Tabelas auxiliares'!$A$65:$C$102,2,FALSE),"")</f>
        <v/>
      </c>
      <c r="H599" s="33" t="str">
        <f>IFERROR(VLOOKUP($B599,'Tabelas auxiliares'!$A$65:$C$102,3,FALSE),"")</f>
        <v/>
      </c>
      <c r="X599" s="33" t="str">
        <f t="shared" si="16"/>
        <v/>
      </c>
      <c r="Y599" s="33" t="str">
        <f>IF(T599="","",IF(AND(T599&lt;&gt;'Tabelas auxiliares'!$B$239,T599&lt;&gt;'Tabelas auxiliares'!$B$240,T599&lt;&gt;'Tabelas auxiliares'!$C$239,T599&lt;&gt;'Tabelas auxiliares'!$C$240,T599&lt;&gt;'Tabelas auxiliares'!$D$239),"FOLHA DE PESSOAL",IF(X599='Tabelas auxiliares'!$A$240,"CUSTEIO",IF(X599='Tabelas auxiliares'!$A$239,"INVESTIMENTO","ERRO - VERIFICAR"))))</f>
        <v/>
      </c>
      <c r="Z599" s="46" t="str">
        <f t="shared" si="17"/>
        <v/>
      </c>
      <c r="AC599" s="26"/>
    </row>
    <row r="600" spans="6:29" x14ac:dyDescent="0.25">
      <c r="F600" s="33" t="str">
        <f>IFERROR(VLOOKUP(D600,'Tabelas auxiliares'!$A$3:$B$61,2,FALSE),"")</f>
        <v/>
      </c>
      <c r="G600" s="33" t="str">
        <f>IFERROR(VLOOKUP($B600,'Tabelas auxiliares'!$A$65:$C$102,2,FALSE),"")</f>
        <v/>
      </c>
      <c r="H600" s="33" t="str">
        <f>IFERROR(VLOOKUP($B600,'Tabelas auxiliares'!$A$65:$C$102,3,FALSE),"")</f>
        <v/>
      </c>
      <c r="X600" s="33" t="str">
        <f t="shared" si="16"/>
        <v/>
      </c>
      <c r="Y600" s="33" t="str">
        <f>IF(T600="","",IF(AND(T600&lt;&gt;'Tabelas auxiliares'!$B$239,T600&lt;&gt;'Tabelas auxiliares'!$B$240,T600&lt;&gt;'Tabelas auxiliares'!$C$239,T600&lt;&gt;'Tabelas auxiliares'!$C$240,T600&lt;&gt;'Tabelas auxiliares'!$D$239),"FOLHA DE PESSOAL",IF(X600='Tabelas auxiliares'!$A$240,"CUSTEIO",IF(X600='Tabelas auxiliares'!$A$239,"INVESTIMENTO","ERRO - VERIFICAR"))))</f>
        <v/>
      </c>
      <c r="Z600" s="46" t="str">
        <f t="shared" si="17"/>
        <v/>
      </c>
      <c r="AC600" s="26"/>
    </row>
    <row r="601" spans="6:29" x14ac:dyDescent="0.25">
      <c r="F601" s="33" t="str">
        <f>IFERROR(VLOOKUP(D601,'Tabelas auxiliares'!$A$3:$B$61,2,FALSE),"")</f>
        <v/>
      </c>
      <c r="G601" s="33" t="str">
        <f>IFERROR(VLOOKUP($B601,'Tabelas auxiliares'!$A$65:$C$102,2,FALSE),"")</f>
        <v/>
      </c>
      <c r="H601" s="33" t="str">
        <f>IFERROR(VLOOKUP($B601,'Tabelas auxiliares'!$A$65:$C$102,3,FALSE),"")</f>
        <v/>
      </c>
      <c r="X601" s="33" t="str">
        <f t="shared" si="16"/>
        <v/>
      </c>
      <c r="Y601" s="33" t="str">
        <f>IF(T601="","",IF(AND(T601&lt;&gt;'Tabelas auxiliares'!$B$239,T601&lt;&gt;'Tabelas auxiliares'!$B$240,T601&lt;&gt;'Tabelas auxiliares'!$C$239,T601&lt;&gt;'Tabelas auxiliares'!$C$240,T601&lt;&gt;'Tabelas auxiliares'!$D$239),"FOLHA DE PESSOAL",IF(X601='Tabelas auxiliares'!$A$240,"CUSTEIO",IF(X601='Tabelas auxiliares'!$A$239,"INVESTIMENTO","ERRO - VERIFICAR"))))</f>
        <v/>
      </c>
      <c r="Z601" s="46" t="str">
        <f t="shared" si="17"/>
        <v/>
      </c>
      <c r="AC601" s="26"/>
    </row>
    <row r="602" spans="6:29" x14ac:dyDescent="0.25">
      <c r="F602" s="33" t="str">
        <f>IFERROR(VLOOKUP(D602,'Tabelas auxiliares'!$A$3:$B$61,2,FALSE),"")</f>
        <v/>
      </c>
      <c r="G602" s="33" t="str">
        <f>IFERROR(VLOOKUP($B602,'Tabelas auxiliares'!$A$65:$C$102,2,FALSE),"")</f>
        <v/>
      </c>
      <c r="H602" s="33" t="str">
        <f>IFERROR(VLOOKUP($B602,'Tabelas auxiliares'!$A$65:$C$102,3,FALSE),"")</f>
        <v/>
      </c>
      <c r="X602" s="33" t="str">
        <f t="shared" si="16"/>
        <v/>
      </c>
      <c r="Y602" s="33" t="str">
        <f>IF(T602="","",IF(AND(T602&lt;&gt;'Tabelas auxiliares'!$B$239,T602&lt;&gt;'Tabelas auxiliares'!$B$240,T602&lt;&gt;'Tabelas auxiliares'!$C$239,T602&lt;&gt;'Tabelas auxiliares'!$C$240,T602&lt;&gt;'Tabelas auxiliares'!$D$239),"FOLHA DE PESSOAL",IF(X602='Tabelas auxiliares'!$A$240,"CUSTEIO",IF(X602='Tabelas auxiliares'!$A$239,"INVESTIMENTO","ERRO - VERIFICAR"))))</f>
        <v/>
      </c>
      <c r="Z602" s="46" t="str">
        <f t="shared" si="17"/>
        <v/>
      </c>
      <c r="AC602" s="26"/>
    </row>
    <row r="603" spans="6:29" x14ac:dyDescent="0.25">
      <c r="F603" s="33" t="str">
        <f>IFERROR(VLOOKUP(D603,'Tabelas auxiliares'!$A$3:$B$61,2,FALSE),"")</f>
        <v/>
      </c>
      <c r="G603" s="33" t="str">
        <f>IFERROR(VLOOKUP($B603,'Tabelas auxiliares'!$A$65:$C$102,2,FALSE),"")</f>
        <v/>
      </c>
      <c r="H603" s="33" t="str">
        <f>IFERROR(VLOOKUP($B603,'Tabelas auxiliares'!$A$65:$C$102,3,FALSE),"")</f>
        <v/>
      </c>
      <c r="X603" s="33" t="str">
        <f t="shared" si="16"/>
        <v/>
      </c>
      <c r="Y603" s="33" t="str">
        <f>IF(T603="","",IF(AND(T603&lt;&gt;'Tabelas auxiliares'!$B$239,T603&lt;&gt;'Tabelas auxiliares'!$B$240,T603&lt;&gt;'Tabelas auxiliares'!$C$239,T603&lt;&gt;'Tabelas auxiliares'!$C$240,T603&lt;&gt;'Tabelas auxiliares'!$D$239),"FOLHA DE PESSOAL",IF(X603='Tabelas auxiliares'!$A$240,"CUSTEIO",IF(X603='Tabelas auxiliares'!$A$239,"INVESTIMENTO","ERRO - VERIFICAR"))))</f>
        <v/>
      </c>
      <c r="Z603" s="46" t="str">
        <f t="shared" si="17"/>
        <v/>
      </c>
      <c r="AC603" s="26"/>
    </row>
    <row r="604" spans="6:29" x14ac:dyDescent="0.25">
      <c r="F604" s="33" t="str">
        <f>IFERROR(VLOOKUP(D604,'Tabelas auxiliares'!$A$3:$B$61,2,FALSE),"")</f>
        <v/>
      </c>
      <c r="G604" s="33" t="str">
        <f>IFERROR(VLOOKUP($B604,'Tabelas auxiliares'!$A$65:$C$102,2,FALSE),"")</f>
        <v/>
      </c>
      <c r="H604" s="33" t="str">
        <f>IFERROR(VLOOKUP($B604,'Tabelas auxiliares'!$A$65:$C$102,3,FALSE),"")</f>
        <v/>
      </c>
      <c r="X604" s="33" t="str">
        <f t="shared" si="16"/>
        <v/>
      </c>
      <c r="Y604" s="33" t="str">
        <f>IF(T604="","",IF(AND(T604&lt;&gt;'Tabelas auxiliares'!$B$239,T604&lt;&gt;'Tabelas auxiliares'!$B$240,T604&lt;&gt;'Tabelas auxiliares'!$C$239,T604&lt;&gt;'Tabelas auxiliares'!$C$240,T604&lt;&gt;'Tabelas auxiliares'!$D$239),"FOLHA DE PESSOAL",IF(X604='Tabelas auxiliares'!$A$240,"CUSTEIO",IF(X604='Tabelas auxiliares'!$A$239,"INVESTIMENTO","ERRO - VERIFICAR"))))</f>
        <v/>
      </c>
      <c r="Z604" s="46" t="str">
        <f t="shared" si="17"/>
        <v/>
      </c>
      <c r="AC604" s="26"/>
    </row>
    <row r="605" spans="6:29" x14ac:dyDescent="0.25">
      <c r="F605" s="33" t="str">
        <f>IFERROR(VLOOKUP(D605,'Tabelas auxiliares'!$A$3:$B$61,2,FALSE),"")</f>
        <v/>
      </c>
      <c r="G605" s="33" t="str">
        <f>IFERROR(VLOOKUP($B605,'Tabelas auxiliares'!$A$65:$C$102,2,FALSE),"")</f>
        <v/>
      </c>
      <c r="H605" s="33" t="str">
        <f>IFERROR(VLOOKUP($B605,'Tabelas auxiliares'!$A$65:$C$102,3,FALSE),"")</f>
        <v/>
      </c>
      <c r="X605" s="33" t="str">
        <f t="shared" si="16"/>
        <v/>
      </c>
      <c r="Y605" s="33" t="str">
        <f>IF(T605="","",IF(AND(T605&lt;&gt;'Tabelas auxiliares'!$B$239,T605&lt;&gt;'Tabelas auxiliares'!$B$240,T605&lt;&gt;'Tabelas auxiliares'!$C$239,T605&lt;&gt;'Tabelas auxiliares'!$C$240,T605&lt;&gt;'Tabelas auxiliares'!$D$239),"FOLHA DE PESSOAL",IF(X605='Tabelas auxiliares'!$A$240,"CUSTEIO",IF(X605='Tabelas auxiliares'!$A$239,"INVESTIMENTO","ERRO - VERIFICAR"))))</f>
        <v/>
      </c>
      <c r="Z605" s="46" t="str">
        <f t="shared" si="17"/>
        <v/>
      </c>
      <c r="AC605" s="26"/>
    </row>
    <row r="606" spans="6:29" x14ac:dyDescent="0.25">
      <c r="F606" s="33" t="str">
        <f>IFERROR(VLOOKUP(D606,'Tabelas auxiliares'!$A$3:$B$61,2,FALSE),"")</f>
        <v/>
      </c>
      <c r="G606" s="33" t="str">
        <f>IFERROR(VLOOKUP($B606,'Tabelas auxiliares'!$A$65:$C$102,2,FALSE),"")</f>
        <v/>
      </c>
      <c r="H606" s="33" t="str">
        <f>IFERROR(VLOOKUP($B606,'Tabelas auxiliares'!$A$65:$C$102,3,FALSE),"")</f>
        <v/>
      </c>
      <c r="X606" s="33" t="str">
        <f t="shared" si="16"/>
        <v/>
      </c>
      <c r="Y606" s="33" t="str">
        <f>IF(T606="","",IF(AND(T606&lt;&gt;'Tabelas auxiliares'!$B$239,T606&lt;&gt;'Tabelas auxiliares'!$B$240,T606&lt;&gt;'Tabelas auxiliares'!$C$239,T606&lt;&gt;'Tabelas auxiliares'!$C$240,T606&lt;&gt;'Tabelas auxiliares'!$D$239),"FOLHA DE PESSOAL",IF(X606='Tabelas auxiliares'!$A$240,"CUSTEIO",IF(X606='Tabelas auxiliares'!$A$239,"INVESTIMENTO","ERRO - VERIFICAR"))))</f>
        <v/>
      </c>
      <c r="Z606" s="46" t="str">
        <f t="shared" si="17"/>
        <v/>
      </c>
      <c r="AC606" s="26"/>
    </row>
    <row r="607" spans="6:29" x14ac:dyDescent="0.25">
      <c r="F607" s="33" t="str">
        <f>IFERROR(VLOOKUP(D607,'Tabelas auxiliares'!$A$3:$B$61,2,FALSE),"")</f>
        <v/>
      </c>
      <c r="G607" s="33" t="str">
        <f>IFERROR(VLOOKUP($B607,'Tabelas auxiliares'!$A$65:$C$102,2,FALSE),"")</f>
        <v/>
      </c>
      <c r="H607" s="33" t="str">
        <f>IFERROR(VLOOKUP($B607,'Tabelas auxiliares'!$A$65:$C$102,3,FALSE),"")</f>
        <v/>
      </c>
      <c r="X607" s="33" t="str">
        <f t="shared" si="16"/>
        <v/>
      </c>
      <c r="Y607" s="33" t="str">
        <f>IF(T607="","",IF(AND(T607&lt;&gt;'Tabelas auxiliares'!$B$239,T607&lt;&gt;'Tabelas auxiliares'!$B$240,T607&lt;&gt;'Tabelas auxiliares'!$C$239,T607&lt;&gt;'Tabelas auxiliares'!$C$240,T607&lt;&gt;'Tabelas auxiliares'!$D$239),"FOLHA DE PESSOAL",IF(X607='Tabelas auxiliares'!$A$240,"CUSTEIO",IF(X607='Tabelas auxiliares'!$A$239,"INVESTIMENTO","ERRO - VERIFICAR"))))</f>
        <v/>
      </c>
      <c r="Z607" s="46" t="str">
        <f t="shared" si="17"/>
        <v/>
      </c>
      <c r="AC607" s="26"/>
    </row>
    <row r="608" spans="6:29" x14ac:dyDescent="0.25">
      <c r="F608" s="33" t="str">
        <f>IFERROR(VLOOKUP(D608,'Tabelas auxiliares'!$A$3:$B$61,2,FALSE),"")</f>
        <v/>
      </c>
      <c r="G608" s="33" t="str">
        <f>IFERROR(VLOOKUP($B608,'Tabelas auxiliares'!$A$65:$C$102,2,FALSE),"")</f>
        <v/>
      </c>
      <c r="H608" s="33" t="str">
        <f>IFERROR(VLOOKUP($B608,'Tabelas auxiliares'!$A$65:$C$102,3,FALSE),"")</f>
        <v/>
      </c>
      <c r="X608" s="33" t="str">
        <f t="shared" si="16"/>
        <v/>
      </c>
      <c r="Y608" s="33" t="str">
        <f>IF(T608="","",IF(AND(T608&lt;&gt;'Tabelas auxiliares'!$B$239,T608&lt;&gt;'Tabelas auxiliares'!$B$240,T608&lt;&gt;'Tabelas auxiliares'!$C$239,T608&lt;&gt;'Tabelas auxiliares'!$C$240,T608&lt;&gt;'Tabelas auxiliares'!$D$239),"FOLHA DE PESSOAL",IF(X608='Tabelas auxiliares'!$A$240,"CUSTEIO",IF(X608='Tabelas auxiliares'!$A$239,"INVESTIMENTO","ERRO - VERIFICAR"))))</f>
        <v/>
      </c>
      <c r="Z608" s="46" t="str">
        <f t="shared" si="17"/>
        <v/>
      </c>
      <c r="AC608" s="26"/>
    </row>
    <row r="609" spans="6:29" x14ac:dyDescent="0.25">
      <c r="F609" s="33" t="str">
        <f>IFERROR(VLOOKUP(D609,'Tabelas auxiliares'!$A$3:$B$61,2,FALSE),"")</f>
        <v/>
      </c>
      <c r="G609" s="33" t="str">
        <f>IFERROR(VLOOKUP($B609,'Tabelas auxiliares'!$A$65:$C$102,2,FALSE),"")</f>
        <v/>
      </c>
      <c r="H609" s="33" t="str">
        <f>IFERROR(VLOOKUP($B609,'Tabelas auxiliares'!$A$65:$C$102,3,FALSE),"")</f>
        <v/>
      </c>
      <c r="X609" s="33" t="str">
        <f t="shared" si="16"/>
        <v/>
      </c>
      <c r="Y609" s="33" t="str">
        <f>IF(T609="","",IF(AND(T609&lt;&gt;'Tabelas auxiliares'!$B$239,T609&lt;&gt;'Tabelas auxiliares'!$B$240,T609&lt;&gt;'Tabelas auxiliares'!$C$239,T609&lt;&gt;'Tabelas auxiliares'!$C$240,T609&lt;&gt;'Tabelas auxiliares'!$D$239),"FOLHA DE PESSOAL",IF(X609='Tabelas auxiliares'!$A$240,"CUSTEIO",IF(X609='Tabelas auxiliares'!$A$239,"INVESTIMENTO","ERRO - VERIFICAR"))))</f>
        <v/>
      </c>
      <c r="Z609" s="46" t="str">
        <f t="shared" si="17"/>
        <v/>
      </c>
      <c r="AC609" s="26"/>
    </row>
    <row r="610" spans="6:29" x14ac:dyDescent="0.25">
      <c r="F610" s="33" t="str">
        <f>IFERROR(VLOOKUP(D610,'Tabelas auxiliares'!$A$3:$B$61,2,FALSE),"")</f>
        <v/>
      </c>
      <c r="G610" s="33" t="str">
        <f>IFERROR(VLOOKUP($B610,'Tabelas auxiliares'!$A$65:$C$102,2,FALSE),"")</f>
        <v/>
      </c>
      <c r="H610" s="33" t="str">
        <f>IFERROR(VLOOKUP($B610,'Tabelas auxiliares'!$A$65:$C$102,3,FALSE),"")</f>
        <v/>
      </c>
      <c r="X610" s="33" t="str">
        <f t="shared" si="16"/>
        <v/>
      </c>
      <c r="Y610" s="33" t="str">
        <f>IF(T610="","",IF(AND(T610&lt;&gt;'Tabelas auxiliares'!$B$239,T610&lt;&gt;'Tabelas auxiliares'!$B$240,T610&lt;&gt;'Tabelas auxiliares'!$C$239,T610&lt;&gt;'Tabelas auxiliares'!$C$240,T610&lt;&gt;'Tabelas auxiliares'!$D$239),"FOLHA DE PESSOAL",IF(X610='Tabelas auxiliares'!$A$240,"CUSTEIO",IF(X610='Tabelas auxiliares'!$A$239,"INVESTIMENTO","ERRO - VERIFICAR"))))</f>
        <v/>
      </c>
      <c r="Z610" s="46" t="str">
        <f t="shared" si="17"/>
        <v/>
      </c>
      <c r="AC610" s="26"/>
    </row>
    <row r="611" spans="6:29" x14ac:dyDescent="0.25">
      <c r="F611" s="33" t="str">
        <f>IFERROR(VLOOKUP(D611,'Tabelas auxiliares'!$A$3:$B$61,2,FALSE),"")</f>
        <v/>
      </c>
      <c r="G611" s="33" t="str">
        <f>IFERROR(VLOOKUP($B611,'Tabelas auxiliares'!$A$65:$C$102,2,FALSE),"")</f>
        <v/>
      </c>
      <c r="H611" s="33" t="str">
        <f>IFERROR(VLOOKUP($B611,'Tabelas auxiliares'!$A$65:$C$102,3,FALSE),"")</f>
        <v/>
      </c>
      <c r="X611" s="33" t="str">
        <f t="shared" si="16"/>
        <v/>
      </c>
      <c r="Y611" s="33" t="str">
        <f>IF(T611="","",IF(AND(T611&lt;&gt;'Tabelas auxiliares'!$B$239,T611&lt;&gt;'Tabelas auxiliares'!$B$240,T611&lt;&gt;'Tabelas auxiliares'!$C$239,T611&lt;&gt;'Tabelas auxiliares'!$C$240,T611&lt;&gt;'Tabelas auxiliares'!$D$239),"FOLHA DE PESSOAL",IF(X611='Tabelas auxiliares'!$A$240,"CUSTEIO",IF(X611='Tabelas auxiliares'!$A$239,"INVESTIMENTO","ERRO - VERIFICAR"))))</f>
        <v/>
      </c>
      <c r="Z611" s="46" t="str">
        <f t="shared" si="17"/>
        <v/>
      </c>
      <c r="AC611" s="26"/>
    </row>
    <row r="612" spans="6:29" x14ac:dyDescent="0.25">
      <c r="F612" s="33" t="str">
        <f>IFERROR(VLOOKUP(D612,'Tabelas auxiliares'!$A$3:$B$61,2,FALSE),"")</f>
        <v/>
      </c>
      <c r="G612" s="33" t="str">
        <f>IFERROR(VLOOKUP($B612,'Tabelas auxiliares'!$A$65:$C$102,2,FALSE),"")</f>
        <v/>
      </c>
      <c r="H612" s="33" t="str">
        <f>IFERROR(VLOOKUP($B612,'Tabelas auxiliares'!$A$65:$C$102,3,FALSE),"")</f>
        <v/>
      </c>
      <c r="X612" s="33" t="str">
        <f t="shared" si="16"/>
        <v/>
      </c>
      <c r="Y612" s="33" t="str">
        <f>IF(T612="","",IF(AND(T612&lt;&gt;'Tabelas auxiliares'!$B$239,T612&lt;&gt;'Tabelas auxiliares'!$B$240,T612&lt;&gt;'Tabelas auxiliares'!$C$239,T612&lt;&gt;'Tabelas auxiliares'!$C$240,T612&lt;&gt;'Tabelas auxiliares'!$D$239),"FOLHA DE PESSOAL",IF(X612='Tabelas auxiliares'!$A$240,"CUSTEIO",IF(X612='Tabelas auxiliares'!$A$239,"INVESTIMENTO","ERRO - VERIFICAR"))))</f>
        <v/>
      </c>
      <c r="Z612" s="46" t="str">
        <f t="shared" si="17"/>
        <v/>
      </c>
      <c r="AC612" s="26"/>
    </row>
    <row r="613" spans="6:29" x14ac:dyDescent="0.25">
      <c r="F613" s="33" t="str">
        <f>IFERROR(VLOOKUP(D613,'Tabelas auxiliares'!$A$3:$B$61,2,FALSE),"")</f>
        <v/>
      </c>
      <c r="G613" s="33" t="str">
        <f>IFERROR(VLOOKUP($B613,'Tabelas auxiliares'!$A$65:$C$102,2,FALSE),"")</f>
        <v/>
      </c>
      <c r="H613" s="33" t="str">
        <f>IFERROR(VLOOKUP($B613,'Tabelas auxiliares'!$A$65:$C$102,3,FALSE),"")</f>
        <v/>
      </c>
      <c r="X613" s="33" t="str">
        <f t="shared" si="16"/>
        <v/>
      </c>
      <c r="Y613" s="33" t="str">
        <f>IF(T613="","",IF(AND(T613&lt;&gt;'Tabelas auxiliares'!$B$239,T613&lt;&gt;'Tabelas auxiliares'!$B$240,T613&lt;&gt;'Tabelas auxiliares'!$C$239,T613&lt;&gt;'Tabelas auxiliares'!$C$240,T613&lt;&gt;'Tabelas auxiliares'!$D$239),"FOLHA DE PESSOAL",IF(X613='Tabelas auxiliares'!$A$240,"CUSTEIO",IF(X613='Tabelas auxiliares'!$A$239,"INVESTIMENTO","ERRO - VERIFICAR"))))</f>
        <v/>
      </c>
      <c r="Z613" s="46" t="str">
        <f t="shared" si="17"/>
        <v/>
      </c>
      <c r="AC613" s="26"/>
    </row>
    <row r="614" spans="6:29" x14ac:dyDescent="0.25">
      <c r="F614" s="33" t="str">
        <f>IFERROR(VLOOKUP(D614,'Tabelas auxiliares'!$A$3:$B$61,2,FALSE),"")</f>
        <v/>
      </c>
      <c r="G614" s="33" t="str">
        <f>IFERROR(VLOOKUP($B614,'Tabelas auxiliares'!$A$65:$C$102,2,FALSE),"")</f>
        <v/>
      </c>
      <c r="H614" s="33" t="str">
        <f>IFERROR(VLOOKUP($B614,'Tabelas auxiliares'!$A$65:$C$102,3,FALSE),"")</f>
        <v/>
      </c>
      <c r="X614" s="33" t="str">
        <f t="shared" si="16"/>
        <v/>
      </c>
      <c r="Y614" s="33" t="str">
        <f>IF(T614="","",IF(AND(T614&lt;&gt;'Tabelas auxiliares'!$B$239,T614&lt;&gt;'Tabelas auxiliares'!$B$240,T614&lt;&gt;'Tabelas auxiliares'!$C$239,T614&lt;&gt;'Tabelas auxiliares'!$C$240,T614&lt;&gt;'Tabelas auxiliares'!$D$239),"FOLHA DE PESSOAL",IF(X614='Tabelas auxiliares'!$A$240,"CUSTEIO",IF(X614='Tabelas auxiliares'!$A$239,"INVESTIMENTO","ERRO - VERIFICAR"))))</f>
        <v/>
      </c>
      <c r="Z614" s="46" t="str">
        <f t="shared" si="17"/>
        <v/>
      </c>
      <c r="AC614" s="26"/>
    </row>
    <row r="615" spans="6:29" x14ac:dyDescent="0.25">
      <c r="F615" s="33" t="str">
        <f>IFERROR(VLOOKUP(D615,'Tabelas auxiliares'!$A$3:$B$61,2,FALSE),"")</f>
        <v/>
      </c>
      <c r="G615" s="33" t="str">
        <f>IFERROR(VLOOKUP($B615,'Tabelas auxiliares'!$A$65:$C$102,2,FALSE),"")</f>
        <v/>
      </c>
      <c r="H615" s="33" t="str">
        <f>IFERROR(VLOOKUP($B615,'Tabelas auxiliares'!$A$65:$C$102,3,FALSE),"")</f>
        <v/>
      </c>
      <c r="X615" s="33" t="str">
        <f t="shared" si="16"/>
        <v/>
      </c>
      <c r="Y615" s="33" t="str">
        <f>IF(T615="","",IF(AND(T615&lt;&gt;'Tabelas auxiliares'!$B$239,T615&lt;&gt;'Tabelas auxiliares'!$B$240,T615&lt;&gt;'Tabelas auxiliares'!$C$239,T615&lt;&gt;'Tabelas auxiliares'!$C$240,T615&lt;&gt;'Tabelas auxiliares'!$D$239),"FOLHA DE PESSOAL",IF(X615='Tabelas auxiliares'!$A$240,"CUSTEIO",IF(X615='Tabelas auxiliares'!$A$239,"INVESTIMENTO","ERRO - VERIFICAR"))))</f>
        <v/>
      </c>
      <c r="Z615" s="46" t="str">
        <f t="shared" si="17"/>
        <v/>
      </c>
      <c r="AC615" s="26"/>
    </row>
    <row r="616" spans="6:29" x14ac:dyDescent="0.25">
      <c r="F616" s="33" t="str">
        <f>IFERROR(VLOOKUP(D616,'Tabelas auxiliares'!$A$3:$B$61,2,FALSE),"")</f>
        <v/>
      </c>
      <c r="G616" s="33" t="str">
        <f>IFERROR(VLOOKUP($B616,'Tabelas auxiliares'!$A$65:$C$102,2,FALSE),"")</f>
        <v/>
      </c>
      <c r="H616" s="33" t="str">
        <f>IFERROR(VLOOKUP($B616,'Tabelas auxiliares'!$A$65:$C$102,3,FALSE),"")</f>
        <v/>
      </c>
      <c r="X616" s="33" t="str">
        <f t="shared" si="16"/>
        <v/>
      </c>
      <c r="Y616" s="33" t="str">
        <f>IF(T616="","",IF(AND(T616&lt;&gt;'Tabelas auxiliares'!$B$239,T616&lt;&gt;'Tabelas auxiliares'!$B$240,T616&lt;&gt;'Tabelas auxiliares'!$C$239,T616&lt;&gt;'Tabelas auxiliares'!$C$240,T616&lt;&gt;'Tabelas auxiliares'!$D$239),"FOLHA DE PESSOAL",IF(X616='Tabelas auxiliares'!$A$240,"CUSTEIO",IF(X616='Tabelas auxiliares'!$A$239,"INVESTIMENTO","ERRO - VERIFICAR"))))</f>
        <v/>
      </c>
      <c r="Z616" s="46" t="str">
        <f t="shared" si="17"/>
        <v/>
      </c>
      <c r="AC616" s="26"/>
    </row>
    <row r="617" spans="6:29" x14ac:dyDescent="0.25">
      <c r="F617" s="33" t="str">
        <f>IFERROR(VLOOKUP(D617,'Tabelas auxiliares'!$A$3:$B$61,2,FALSE),"")</f>
        <v/>
      </c>
      <c r="G617" s="33" t="str">
        <f>IFERROR(VLOOKUP($B617,'Tabelas auxiliares'!$A$65:$C$102,2,FALSE),"")</f>
        <v/>
      </c>
      <c r="H617" s="33" t="str">
        <f>IFERROR(VLOOKUP($B617,'Tabelas auxiliares'!$A$65:$C$102,3,FALSE),"")</f>
        <v/>
      </c>
      <c r="X617" s="33" t="str">
        <f t="shared" si="16"/>
        <v/>
      </c>
      <c r="Y617" s="33" t="str">
        <f>IF(T617="","",IF(AND(T617&lt;&gt;'Tabelas auxiliares'!$B$239,T617&lt;&gt;'Tabelas auxiliares'!$B$240,T617&lt;&gt;'Tabelas auxiliares'!$C$239,T617&lt;&gt;'Tabelas auxiliares'!$C$240,T617&lt;&gt;'Tabelas auxiliares'!$D$239),"FOLHA DE PESSOAL",IF(X617='Tabelas auxiliares'!$A$240,"CUSTEIO",IF(X617='Tabelas auxiliares'!$A$239,"INVESTIMENTO","ERRO - VERIFICAR"))))</f>
        <v/>
      </c>
      <c r="Z617" s="46" t="str">
        <f t="shared" si="17"/>
        <v/>
      </c>
      <c r="AC617" s="26"/>
    </row>
    <row r="618" spans="6:29" x14ac:dyDescent="0.25">
      <c r="F618" s="33" t="str">
        <f>IFERROR(VLOOKUP(D618,'Tabelas auxiliares'!$A$3:$B$61,2,FALSE),"")</f>
        <v/>
      </c>
      <c r="G618" s="33" t="str">
        <f>IFERROR(VLOOKUP($B618,'Tabelas auxiliares'!$A$65:$C$102,2,FALSE),"")</f>
        <v/>
      </c>
      <c r="H618" s="33" t="str">
        <f>IFERROR(VLOOKUP($B618,'Tabelas auxiliares'!$A$65:$C$102,3,FALSE),"")</f>
        <v/>
      </c>
      <c r="X618" s="33" t="str">
        <f t="shared" si="16"/>
        <v/>
      </c>
      <c r="Y618" s="33" t="str">
        <f>IF(T618="","",IF(AND(T618&lt;&gt;'Tabelas auxiliares'!$B$239,T618&lt;&gt;'Tabelas auxiliares'!$B$240,T618&lt;&gt;'Tabelas auxiliares'!$C$239,T618&lt;&gt;'Tabelas auxiliares'!$C$240,T618&lt;&gt;'Tabelas auxiliares'!$D$239),"FOLHA DE PESSOAL",IF(X618='Tabelas auxiliares'!$A$240,"CUSTEIO",IF(X618='Tabelas auxiliares'!$A$239,"INVESTIMENTO","ERRO - VERIFICAR"))))</f>
        <v/>
      </c>
      <c r="Z618" s="46" t="str">
        <f t="shared" si="17"/>
        <v/>
      </c>
      <c r="AC618" s="26"/>
    </row>
    <row r="619" spans="6:29" x14ac:dyDescent="0.25">
      <c r="F619" s="33" t="str">
        <f>IFERROR(VLOOKUP(D619,'Tabelas auxiliares'!$A$3:$B$61,2,FALSE),"")</f>
        <v/>
      </c>
      <c r="G619" s="33" t="str">
        <f>IFERROR(VLOOKUP($B619,'Tabelas auxiliares'!$A$65:$C$102,2,FALSE),"")</f>
        <v/>
      </c>
      <c r="H619" s="33" t="str">
        <f>IFERROR(VLOOKUP($B619,'Tabelas auxiliares'!$A$65:$C$102,3,FALSE),"")</f>
        <v/>
      </c>
      <c r="X619" s="33" t="str">
        <f t="shared" si="16"/>
        <v/>
      </c>
      <c r="Y619" s="33" t="str">
        <f>IF(T619="","",IF(AND(T619&lt;&gt;'Tabelas auxiliares'!$B$239,T619&lt;&gt;'Tabelas auxiliares'!$B$240,T619&lt;&gt;'Tabelas auxiliares'!$C$239,T619&lt;&gt;'Tabelas auxiliares'!$C$240,T619&lt;&gt;'Tabelas auxiliares'!$D$239),"FOLHA DE PESSOAL",IF(X619='Tabelas auxiliares'!$A$240,"CUSTEIO",IF(X619='Tabelas auxiliares'!$A$239,"INVESTIMENTO","ERRO - VERIFICAR"))))</f>
        <v/>
      </c>
      <c r="Z619" s="46" t="str">
        <f t="shared" si="17"/>
        <v/>
      </c>
      <c r="AC619" s="26"/>
    </row>
    <row r="620" spans="6:29" x14ac:dyDescent="0.25">
      <c r="F620" s="33" t="str">
        <f>IFERROR(VLOOKUP(D620,'Tabelas auxiliares'!$A$3:$B$61,2,FALSE),"")</f>
        <v/>
      </c>
      <c r="G620" s="33" t="str">
        <f>IFERROR(VLOOKUP($B620,'Tabelas auxiliares'!$A$65:$C$102,2,FALSE),"")</f>
        <v/>
      </c>
      <c r="H620" s="33" t="str">
        <f>IFERROR(VLOOKUP($B620,'Tabelas auxiliares'!$A$65:$C$102,3,FALSE),"")</f>
        <v/>
      </c>
      <c r="X620" s="33" t="str">
        <f t="shared" ref="X620:X683" si="18">LEFT(V620,1)</f>
        <v/>
      </c>
      <c r="Y620" s="33" t="str">
        <f>IF(T620="","",IF(AND(T620&lt;&gt;'Tabelas auxiliares'!$B$239,T620&lt;&gt;'Tabelas auxiliares'!$B$240,T620&lt;&gt;'Tabelas auxiliares'!$C$239,T620&lt;&gt;'Tabelas auxiliares'!$C$240,T620&lt;&gt;'Tabelas auxiliares'!$D$239),"FOLHA DE PESSOAL",IF(X620='Tabelas auxiliares'!$A$240,"CUSTEIO",IF(X620='Tabelas auxiliares'!$A$239,"INVESTIMENTO","ERRO - VERIFICAR"))))</f>
        <v/>
      </c>
      <c r="Z620" s="46" t="str">
        <f t="shared" si="17"/>
        <v/>
      </c>
      <c r="AC620" s="26"/>
    </row>
    <row r="621" spans="6:29" x14ac:dyDescent="0.25">
      <c r="F621" s="33" t="str">
        <f>IFERROR(VLOOKUP(D621,'Tabelas auxiliares'!$A$3:$B$61,2,FALSE),"")</f>
        <v/>
      </c>
      <c r="G621" s="33" t="str">
        <f>IFERROR(VLOOKUP($B621,'Tabelas auxiliares'!$A$65:$C$102,2,FALSE),"")</f>
        <v/>
      </c>
      <c r="H621" s="33" t="str">
        <f>IFERROR(VLOOKUP($B621,'Tabelas auxiliares'!$A$65:$C$102,3,FALSE),"")</f>
        <v/>
      </c>
      <c r="X621" s="33" t="str">
        <f t="shared" si="18"/>
        <v/>
      </c>
      <c r="Y621" s="33" t="str">
        <f>IF(T621="","",IF(AND(T621&lt;&gt;'Tabelas auxiliares'!$B$239,T621&lt;&gt;'Tabelas auxiliares'!$B$240,T621&lt;&gt;'Tabelas auxiliares'!$C$239,T621&lt;&gt;'Tabelas auxiliares'!$C$240,T621&lt;&gt;'Tabelas auxiliares'!$D$239),"FOLHA DE PESSOAL",IF(X621='Tabelas auxiliares'!$A$240,"CUSTEIO",IF(X621='Tabelas auxiliares'!$A$239,"INVESTIMENTO","ERRO - VERIFICAR"))))</f>
        <v/>
      </c>
      <c r="Z621" s="46" t="str">
        <f t="shared" ref="Z621:Z684" si="19">IF(AA621+AB621+AC621&lt;&gt;0,AA621+AB621+AC621,"")</f>
        <v/>
      </c>
      <c r="AA621" s="26"/>
      <c r="AC621" s="26"/>
    </row>
    <row r="622" spans="6:29" x14ac:dyDescent="0.25">
      <c r="F622" s="33" t="str">
        <f>IFERROR(VLOOKUP(D622,'Tabelas auxiliares'!$A$3:$B$61,2,FALSE),"")</f>
        <v/>
      </c>
      <c r="G622" s="33" t="str">
        <f>IFERROR(VLOOKUP($B622,'Tabelas auxiliares'!$A$65:$C$102,2,FALSE),"")</f>
        <v/>
      </c>
      <c r="H622" s="33" t="str">
        <f>IFERROR(VLOOKUP($B622,'Tabelas auxiliares'!$A$65:$C$102,3,FALSE),"")</f>
        <v/>
      </c>
      <c r="X622" s="33" t="str">
        <f t="shared" si="18"/>
        <v/>
      </c>
      <c r="Y622" s="33" t="str">
        <f>IF(T622="","",IF(AND(T622&lt;&gt;'Tabelas auxiliares'!$B$239,T622&lt;&gt;'Tabelas auxiliares'!$B$240,T622&lt;&gt;'Tabelas auxiliares'!$C$239,T622&lt;&gt;'Tabelas auxiliares'!$C$240,T622&lt;&gt;'Tabelas auxiliares'!$D$239),"FOLHA DE PESSOAL",IF(X622='Tabelas auxiliares'!$A$240,"CUSTEIO",IF(X622='Tabelas auxiliares'!$A$239,"INVESTIMENTO","ERRO - VERIFICAR"))))</f>
        <v/>
      </c>
      <c r="Z622" s="46" t="str">
        <f t="shared" si="19"/>
        <v/>
      </c>
      <c r="AA622" s="26"/>
      <c r="AC622" s="26"/>
    </row>
    <row r="623" spans="6:29" x14ac:dyDescent="0.25">
      <c r="F623" s="33" t="str">
        <f>IFERROR(VLOOKUP(D623,'Tabelas auxiliares'!$A$3:$B$61,2,FALSE),"")</f>
        <v/>
      </c>
      <c r="G623" s="33" t="str">
        <f>IFERROR(VLOOKUP($B623,'Tabelas auxiliares'!$A$65:$C$102,2,FALSE),"")</f>
        <v/>
      </c>
      <c r="H623" s="33" t="str">
        <f>IFERROR(VLOOKUP($B623,'Tabelas auxiliares'!$A$65:$C$102,3,FALSE),"")</f>
        <v/>
      </c>
      <c r="X623" s="33" t="str">
        <f t="shared" si="18"/>
        <v/>
      </c>
      <c r="Y623" s="33" t="str">
        <f>IF(T623="","",IF(AND(T623&lt;&gt;'Tabelas auxiliares'!$B$239,T623&lt;&gt;'Tabelas auxiliares'!$B$240,T623&lt;&gt;'Tabelas auxiliares'!$C$239,T623&lt;&gt;'Tabelas auxiliares'!$C$240,T623&lt;&gt;'Tabelas auxiliares'!$D$239),"FOLHA DE PESSOAL",IF(X623='Tabelas auxiliares'!$A$240,"CUSTEIO",IF(X623='Tabelas auxiliares'!$A$239,"INVESTIMENTO","ERRO - VERIFICAR"))))</f>
        <v/>
      </c>
      <c r="Z623" s="46" t="str">
        <f t="shared" si="19"/>
        <v/>
      </c>
      <c r="AC623" s="26"/>
    </row>
    <row r="624" spans="6:29" x14ac:dyDescent="0.25">
      <c r="F624" s="33" t="str">
        <f>IFERROR(VLOOKUP(D624,'Tabelas auxiliares'!$A$3:$B$61,2,FALSE),"")</f>
        <v/>
      </c>
      <c r="G624" s="33" t="str">
        <f>IFERROR(VLOOKUP($B624,'Tabelas auxiliares'!$A$65:$C$102,2,FALSE),"")</f>
        <v/>
      </c>
      <c r="H624" s="33" t="str">
        <f>IFERROR(VLOOKUP($B624,'Tabelas auxiliares'!$A$65:$C$102,3,FALSE),"")</f>
        <v/>
      </c>
      <c r="X624" s="33" t="str">
        <f t="shared" si="18"/>
        <v/>
      </c>
      <c r="Y624" s="33" t="str">
        <f>IF(T624="","",IF(AND(T624&lt;&gt;'Tabelas auxiliares'!$B$239,T624&lt;&gt;'Tabelas auxiliares'!$B$240,T624&lt;&gt;'Tabelas auxiliares'!$C$239,T624&lt;&gt;'Tabelas auxiliares'!$C$240,T624&lt;&gt;'Tabelas auxiliares'!$D$239),"FOLHA DE PESSOAL",IF(X624='Tabelas auxiliares'!$A$240,"CUSTEIO",IF(X624='Tabelas auxiliares'!$A$239,"INVESTIMENTO","ERRO - VERIFICAR"))))</f>
        <v/>
      </c>
      <c r="Z624" s="46" t="str">
        <f t="shared" si="19"/>
        <v/>
      </c>
      <c r="AC624" s="26"/>
    </row>
    <row r="625" spans="6:29" x14ac:dyDescent="0.25">
      <c r="F625" s="33" t="str">
        <f>IFERROR(VLOOKUP(D625,'Tabelas auxiliares'!$A$3:$B$61,2,FALSE),"")</f>
        <v/>
      </c>
      <c r="G625" s="33" t="str">
        <f>IFERROR(VLOOKUP($B625,'Tabelas auxiliares'!$A$65:$C$102,2,FALSE),"")</f>
        <v/>
      </c>
      <c r="H625" s="33" t="str">
        <f>IFERROR(VLOOKUP($B625,'Tabelas auxiliares'!$A$65:$C$102,3,FALSE),"")</f>
        <v/>
      </c>
      <c r="X625" s="33" t="str">
        <f t="shared" si="18"/>
        <v/>
      </c>
      <c r="Y625" s="33" t="str">
        <f>IF(T625="","",IF(AND(T625&lt;&gt;'Tabelas auxiliares'!$B$239,T625&lt;&gt;'Tabelas auxiliares'!$B$240,T625&lt;&gt;'Tabelas auxiliares'!$C$239,T625&lt;&gt;'Tabelas auxiliares'!$C$240,T625&lt;&gt;'Tabelas auxiliares'!$D$239),"FOLHA DE PESSOAL",IF(X625='Tabelas auxiliares'!$A$240,"CUSTEIO",IF(X625='Tabelas auxiliares'!$A$239,"INVESTIMENTO","ERRO - VERIFICAR"))))</f>
        <v/>
      </c>
      <c r="Z625" s="46" t="str">
        <f t="shared" si="19"/>
        <v/>
      </c>
      <c r="AA625" s="26"/>
      <c r="AC625" s="26"/>
    </row>
    <row r="626" spans="6:29" x14ac:dyDescent="0.25">
      <c r="F626" s="33" t="str">
        <f>IFERROR(VLOOKUP(D626,'Tabelas auxiliares'!$A$3:$B$61,2,FALSE),"")</f>
        <v/>
      </c>
      <c r="G626" s="33" t="str">
        <f>IFERROR(VLOOKUP($B626,'Tabelas auxiliares'!$A$65:$C$102,2,FALSE),"")</f>
        <v/>
      </c>
      <c r="H626" s="33" t="str">
        <f>IFERROR(VLOOKUP($B626,'Tabelas auxiliares'!$A$65:$C$102,3,FALSE),"")</f>
        <v/>
      </c>
      <c r="X626" s="33" t="str">
        <f t="shared" si="18"/>
        <v/>
      </c>
      <c r="Y626" s="33" t="str">
        <f>IF(T626="","",IF(AND(T626&lt;&gt;'Tabelas auxiliares'!$B$239,T626&lt;&gt;'Tabelas auxiliares'!$B$240,T626&lt;&gt;'Tabelas auxiliares'!$C$239,T626&lt;&gt;'Tabelas auxiliares'!$C$240,T626&lt;&gt;'Tabelas auxiliares'!$D$239),"FOLHA DE PESSOAL",IF(X626='Tabelas auxiliares'!$A$240,"CUSTEIO",IF(X626='Tabelas auxiliares'!$A$239,"INVESTIMENTO","ERRO - VERIFICAR"))))</f>
        <v/>
      </c>
      <c r="Z626" s="46" t="str">
        <f t="shared" si="19"/>
        <v/>
      </c>
      <c r="AC626" s="26"/>
    </row>
    <row r="627" spans="6:29" x14ac:dyDescent="0.25">
      <c r="F627" s="33" t="str">
        <f>IFERROR(VLOOKUP(D627,'Tabelas auxiliares'!$A$3:$B$61,2,FALSE),"")</f>
        <v/>
      </c>
      <c r="G627" s="33" t="str">
        <f>IFERROR(VLOOKUP($B627,'Tabelas auxiliares'!$A$65:$C$102,2,FALSE),"")</f>
        <v/>
      </c>
      <c r="H627" s="33" t="str">
        <f>IFERROR(VLOOKUP($B627,'Tabelas auxiliares'!$A$65:$C$102,3,FALSE),"")</f>
        <v/>
      </c>
      <c r="X627" s="33" t="str">
        <f t="shared" si="18"/>
        <v/>
      </c>
      <c r="Y627" s="33" t="str">
        <f>IF(T627="","",IF(AND(T627&lt;&gt;'Tabelas auxiliares'!$B$239,T627&lt;&gt;'Tabelas auxiliares'!$B$240,T627&lt;&gt;'Tabelas auxiliares'!$C$239,T627&lt;&gt;'Tabelas auxiliares'!$C$240,T627&lt;&gt;'Tabelas auxiliares'!$D$239),"FOLHA DE PESSOAL",IF(X627='Tabelas auxiliares'!$A$240,"CUSTEIO",IF(X627='Tabelas auxiliares'!$A$239,"INVESTIMENTO","ERRO - VERIFICAR"))))</f>
        <v/>
      </c>
      <c r="Z627" s="46" t="str">
        <f t="shared" si="19"/>
        <v/>
      </c>
      <c r="AC627" s="26"/>
    </row>
    <row r="628" spans="6:29" x14ac:dyDescent="0.25">
      <c r="F628" s="33" t="str">
        <f>IFERROR(VLOOKUP(D628,'Tabelas auxiliares'!$A$3:$B$61,2,FALSE),"")</f>
        <v/>
      </c>
      <c r="G628" s="33" t="str">
        <f>IFERROR(VLOOKUP($B628,'Tabelas auxiliares'!$A$65:$C$102,2,FALSE),"")</f>
        <v/>
      </c>
      <c r="H628" s="33" t="str">
        <f>IFERROR(VLOOKUP($B628,'Tabelas auxiliares'!$A$65:$C$102,3,FALSE),"")</f>
        <v/>
      </c>
      <c r="X628" s="33" t="str">
        <f t="shared" si="18"/>
        <v/>
      </c>
      <c r="Y628" s="33" t="str">
        <f>IF(T628="","",IF(AND(T628&lt;&gt;'Tabelas auxiliares'!$B$239,T628&lt;&gt;'Tabelas auxiliares'!$B$240,T628&lt;&gt;'Tabelas auxiliares'!$C$239,T628&lt;&gt;'Tabelas auxiliares'!$C$240,T628&lt;&gt;'Tabelas auxiliares'!$D$239),"FOLHA DE PESSOAL",IF(X628='Tabelas auxiliares'!$A$240,"CUSTEIO",IF(X628='Tabelas auxiliares'!$A$239,"INVESTIMENTO","ERRO - VERIFICAR"))))</f>
        <v/>
      </c>
      <c r="Z628" s="46" t="str">
        <f t="shared" si="19"/>
        <v/>
      </c>
      <c r="AC628" s="26"/>
    </row>
    <row r="629" spans="6:29" x14ac:dyDescent="0.25">
      <c r="F629" s="33" t="str">
        <f>IFERROR(VLOOKUP(D629,'Tabelas auxiliares'!$A$3:$B$61,2,FALSE),"")</f>
        <v/>
      </c>
      <c r="G629" s="33" t="str">
        <f>IFERROR(VLOOKUP($B629,'Tabelas auxiliares'!$A$65:$C$102,2,FALSE),"")</f>
        <v/>
      </c>
      <c r="H629" s="33" t="str">
        <f>IFERROR(VLOOKUP($B629,'Tabelas auxiliares'!$A$65:$C$102,3,FALSE),"")</f>
        <v/>
      </c>
      <c r="X629" s="33" t="str">
        <f t="shared" si="18"/>
        <v/>
      </c>
      <c r="Y629" s="33" t="str">
        <f>IF(T629="","",IF(AND(T629&lt;&gt;'Tabelas auxiliares'!$B$239,T629&lt;&gt;'Tabelas auxiliares'!$B$240,T629&lt;&gt;'Tabelas auxiliares'!$C$239,T629&lt;&gt;'Tabelas auxiliares'!$C$240,T629&lt;&gt;'Tabelas auxiliares'!$D$239),"FOLHA DE PESSOAL",IF(X629='Tabelas auxiliares'!$A$240,"CUSTEIO",IF(X629='Tabelas auxiliares'!$A$239,"INVESTIMENTO","ERRO - VERIFICAR"))))</f>
        <v/>
      </c>
      <c r="Z629" s="46" t="str">
        <f t="shared" si="19"/>
        <v/>
      </c>
      <c r="AC629" s="26"/>
    </row>
    <row r="630" spans="6:29" x14ac:dyDescent="0.25">
      <c r="F630" s="33" t="str">
        <f>IFERROR(VLOOKUP(D630,'Tabelas auxiliares'!$A$3:$B$61,2,FALSE),"")</f>
        <v/>
      </c>
      <c r="G630" s="33" t="str">
        <f>IFERROR(VLOOKUP($B630,'Tabelas auxiliares'!$A$65:$C$102,2,FALSE),"")</f>
        <v/>
      </c>
      <c r="H630" s="33" t="str">
        <f>IFERROR(VLOOKUP($B630,'Tabelas auxiliares'!$A$65:$C$102,3,FALSE),"")</f>
        <v/>
      </c>
      <c r="X630" s="33" t="str">
        <f t="shared" si="18"/>
        <v/>
      </c>
      <c r="Y630" s="33" t="str">
        <f>IF(T630="","",IF(AND(T630&lt;&gt;'Tabelas auxiliares'!$B$239,T630&lt;&gt;'Tabelas auxiliares'!$B$240,T630&lt;&gt;'Tabelas auxiliares'!$C$239,T630&lt;&gt;'Tabelas auxiliares'!$C$240,T630&lt;&gt;'Tabelas auxiliares'!$D$239),"FOLHA DE PESSOAL",IF(X630='Tabelas auxiliares'!$A$240,"CUSTEIO",IF(X630='Tabelas auxiliares'!$A$239,"INVESTIMENTO","ERRO - VERIFICAR"))))</f>
        <v/>
      </c>
      <c r="Z630" s="46" t="str">
        <f t="shared" si="19"/>
        <v/>
      </c>
      <c r="AA630" s="26"/>
      <c r="AC630" s="26"/>
    </row>
    <row r="631" spans="6:29" x14ac:dyDescent="0.25">
      <c r="F631" s="33" t="str">
        <f>IFERROR(VLOOKUP(D631,'Tabelas auxiliares'!$A$3:$B$61,2,FALSE),"")</f>
        <v/>
      </c>
      <c r="G631" s="33" t="str">
        <f>IFERROR(VLOOKUP($B631,'Tabelas auxiliares'!$A$65:$C$102,2,FALSE),"")</f>
        <v/>
      </c>
      <c r="H631" s="33" t="str">
        <f>IFERROR(VLOOKUP($B631,'Tabelas auxiliares'!$A$65:$C$102,3,FALSE),"")</f>
        <v/>
      </c>
      <c r="X631" s="33" t="str">
        <f t="shared" si="18"/>
        <v/>
      </c>
      <c r="Y631" s="33" t="str">
        <f>IF(T631="","",IF(AND(T631&lt;&gt;'Tabelas auxiliares'!$B$239,T631&lt;&gt;'Tabelas auxiliares'!$B$240,T631&lt;&gt;'Tabelas auxiliares'!$C$239,T631&lt;&gt;'Tabelas auxiliares'!$C$240,T631&lt;&gt;'Tabelas auxiliares'!$D$239),"FOLHA DE PESSOAL",IF(X631='Tabelas auxiliares'!$A$240,"CUSTEIO",IF(X631='Tabelas auxiliares'!$A$239,"INVESTIMENTO","ERRO - VERIFICAR"))))</f>
        <v/>
      </c>
      <c r="Z631" s="46" t="str">
        <f t="shared" si="19"/>
        <v/>
      </c>
      <c r="AA631" s="26"/>
      <c r="AC631" s="26"/>
    </row>
    <row r="632" spans="6:29" x14ac:dyDescent="0.25">
      <c r="F632" s="33" t="str">
        <f>IFERROR(VLOOKUP(D632,'Tabelas auxiliares'!$A$3:$B$61,2,FALSE),"")</f>
        <v/>
      </c>
      <c r="G632" s="33" t="str">
        <f>IFERROR(VLOOKUP($B632,'Tabelas auxiliares'!$A$65:$C$102,2,FALSE),"")</f>
        <v/>
      </c>
      <c r="H632" s="33" t="str">
        <f>IFERROR(VLOOKUP($B632,'Tabelas auxiliares'!$A$65:$C$102,3,FALSE),"")</f>
        <v/>
      </c>
      <c r="X632" s="33" t="str">
        <f t="shared" si="18"/>
        <v/>
      </c>
      <c r="Y632" s="33" t="str">
        <f>IF(T632="","",IF(AND(T632&lt;&gt;'Tabelas auxiliares'!$B$239,T632&lt;&gt;'Tabelas auxiliares'!$B$240,T632&lt;&gt;'Tabelas auxiliares'!$C$239,T632&lt;&gt;'Tabelas auxiliares'!$C$240,T632&lt;&gt;'Tabelas auxiliares'!$D$239),"FOLHA DE PESSOAL",IF(X632='Tabelas auxiliares'!$A$240,"CUSTEIO",IF(X632='Tabelas auxiliares'!$A$239,"INVESTIMENTO","ERRO - VERIFICAR"))))</f>
        <v/>
      </c>
      <c r="Z632" s="46" t="str">
        <f t="shared" si="19"/>
        <v/>
      </c>
      <c r="AA632" s="26"/>
      <c r="AC632" s="26"/>
    </row>
    <row r="633" spans="6:29" x14ac:dyDescent="0.25">
      <c r="F633" s="33" t="str">
        <f>IFERROR(VLOOKUP(D633,'Tabelas auxiliares'!$A$3:$B$61,2,FALSE),"")</f>
        <v/>
      </c>
      <c r="G633" s="33" t="str">
        <f>IFERROR(VLOOKUP($B633,'Tabelas auxiliares'!$A$65:$C$102,2,FALSE),"")</f>
        <v/>
      </c>
      <c r="H633" s="33" t="str">
        <f>IFERROR(VLOOKUP($B633,'Tabelas auxiliares'!$A$65:$C$102,3,FALSE),"")</f>
        <v/>
      </c>
      <c r="X633" s="33" t="str">
        <f t="shared" si="18"/>
        <v/>
      </c>
      <c r="Y633" s="33" t="str">
        <f>IF(T633="","",IF(AND(T633&lt;&gt;'Tabelas auxiliares'!$B$239,T633&lt;&gt;'Tabelas auxiliares'!$B$240,T633&lt;&gt;'Tabelas auxiliares'!$C$239,T633&lt;&gt;'Tabelas auxiliares'!$C$240,T633&lt;&gt;'Tabelas auxiliares'!$D$239),"FOLHA DE PESSOAL",IF(X633='Tabelas auxiliares'!$A$240,"CUSTEIO",IF(X633='Tabelas auxiliares'!$A$239,"INVESTIMENTO","ERRO - VERIFICAR"))))</f>
        <v/>
      </c>
      <c r="Z633" s="46" t="str">
        <f t="shared" si="19"/>
        <v/>
      </c>
      <c r="AC633" s="26"/>
    </row>
    <row r="634" spans="6:29" x14ac:dyDescent="0.25">
      <c r="F634" s="33" t="str">
        <f>IFERROR(VLOOKUP(D634,'Tabelas auxiliares'!$A$3:$B$61,2,FALSE),"")</f>
        <v/>
      </c>
      <c r="G634" s="33" t="str">
        <f>IFERROR(VLOOKUP($B634,'Tabelas auxiliares'!$A$65:$C$102,2,FALSE),"")</f>
        <v/>
      </c>
      <c r="H634" s="33" t="str">
        <f>IFERROR(VLOOKUP($B634,'Tabelas auxiliares'!$A$65:$C$102,3,FALSE),"")</f>
        <v/>
      </c>
      <c r="X634" s="33" t="str">
        <f t="shared" si="18"/>
        <v/>
      </c>
      <c r="Y634" s="33" t="str">
        <f>IF(T634="","",IF(AND(T634&lt;&gt;'Tabelas auxiliares'!$B$239,T634&lt;&gt;'Tabelas auxiliares'!$B$240,T634&lt;&gt;'Tabelas auxiliares'!$C$239,T634&lt;&gt;'Tabelas auxiliares'!$C$240,T634&lt;&gt;'Tabelas auxiliares'!$D$239),"FOLHA DE PESSOAL",IF(X634='Tabelas auxiliares'!$A$240,"CUSTEIO",IF(X634='Tabelas auxiliares'!$A$239,"INVESTIMENTO","ERRO - VERIFICAR"))))</f>
        <v/>
      </c>
      <c r="Z634" s="46" t="str">
        <f t="shared" si="19"/>
        <v/>
      </c>
      <c r="AC634" s="26"/>
    </row>
    <row r="635" spans="6:29" x14ac:dyDescent="0.25">
      <c r="F635" s="33" t="str">
        <f>IFERROR(VLOOKUP(D635,'Tabelas auxiliares'!$A$3:$B$61,2,FALSE),"")</f>
        <v/>
      </c>
      <c r="G635" s="33" t="str">
        <f>IFERROR(VLOOKUP($B635,'Tabelas auxiliares'!$A$65:$C$102,2,FALSE),"")</f>
        <v/>
      </c>
      <c r="H635" s="33" t="str">
        <f>IFERROR(VLOOKUP($B635,'Tabelas auxiliares'!$A$65:$C$102,3,FALSE),"")</f>
        <v/>
      </c>
      <c r="X635" s="33" t="str">
        <f t="shared" si="18"/>
        <v/>
      </c>
      <c r="Y635" s="33" t="str">
        <f>IF(T635="","",IF(AND(T635&lt;&gt;'Tabelas auxiliares'!$B$239,T635&lt;&gt;'Tabelas auxiliares'!$B$240,T635&lt;&gt;'Tabelas auxiliares'!$C$239,T635&lt;&gt;'Tabelas auxiliares'!$C$240,T635&lt;&gt;'Tabelas auxiliares'!$D$239),"FOLHA DE PESSOAL",IF(X635='Tabelas auxiliares'!$A$240,"CUSTEIO",IF(X635='Tabelas auxiliares'!$A$239,"INVESTIMENTO","ERRO - VERIFICAR"))))</f>
        <v/>
      </c>
      <c r="Z635" s="46" t="str">
        <f t="shared" si="19"/>
        <v/>
      </c>
      <c r="AA635" s="26"/>
      <c r="AC635" s="26"/>
    </row>
    <row r="636" spans="6:29" x14ac:dyDescent="0.25">
      <c r="F636" s="33" t="str">
        <f>IFERROR(VLOOKUP(D636,'Tabelas auxiliares'!$A$3:$B$61,2,FALSE),"")</f>
        <v/>
      </c>
      <c r="G636" s="33" t="str">
        <f>IFERROR(VLOOKUP($B636,'Tabelas auxiliares'!$A$65:$C$102,2,FALSE),"")</f>
        <v/>
      </c>
      <c r="H636" s="33" t="str">
        <f>IFERROR(VLOOKUP($B636,'Tabelas auxiliares'!$A$65:$C$102,3,FALSE),"")</f>
        <v/>
      </c>
      <c r="X636" s="33" t="str">
        <f t="shared" si="18"/>
        <v/>
      </c>
      <c r="Y636" s="33" t="str">
        <f>IF(T636="","",IF(AND(T636&lt;&gt;'Tabelas auxiliares'!$B$239,T636&lt;&gt;'Tabelas auxiliares'!$B$240,T636&lt;&gt;'Tabelas auxiliares'!$C$239,T636&lt;&gt;'Tabelas auxiliares'!$C$240,T636&lt;&gt;'Tabelas auxiliares'!$D$239),"FOLHA DE PESSOAL",IF(X636='Tabelas auxiliares'!$A$240,"CUSTEIO",IF(X636='Tabelas auxiliares'!$A$239,"INVESTIMENTO","ERRO - VERIFICAR"))))</f>
        <v/>
      </c>
      <c r="Z636" s="46" t="str">
        <f t="shared" si="19"/>
        <v/>
      </c>
      <c r="AA636" s="26"/>
      <c r="AC636" s="26"/>
    </row>
    <row r="637" spans="6:29" x14ac:dyDescent="0.25">
      <c r="F637" s="33" t="str">
        <f>IFERROR(VLOOKUP(D637,'Tabelas auxiliares'!$A$3:$B$61,2,FALSE),"")</f>
        <v/>
      </c>
      <c r="G637" s="33" t="str">
        <f>IFERROR(VLOOKUP($B637,'Tabelas auxiliares'!$A$65:$C$102,2,FALSE),"")</f>
        <v/>
      </c>
      <c r="H637" s="33" t="str">
        <f>IFERROR(VLOOKUP($B637,'Tabelas auxiliares'!$A$65:$C$102,3,FALSE),"")</f>
        <v/>
      </c>
      <c r="X637" s="33" t="str">
        <f t="shared" si="18"/>
        <v/>
      </c>
      <c r="Y637" s="33" t="str">
        <f>IF(T637="","",IF(AND(T637&lt;&gt;'Tabelas auxiliares'!$B$239,T637&lt;&gt;'Tabelas auxiliares'!$B$240,T637&lt;&gt;'Tabelas auxiliares'!$C$239,T637&lt;&gt;'Tabelas auxiliares'!$C$240,T637&lt;&gt;'Tabelas auxiliares'!$D$239),"FOLHA DE PESSOAL",IF(X637='Tabelas auxiliares'!$A$240,"CUSTEIO",IF(X637='Tabelas auxiliares'!$A$239,"INVESTIMENTO","ERRO - VERIFICAR"))))</f>
        <v/>
      </c>
      <c r="Z637" s="46" t="str">
        <f t="shared" si="19"/>
        <v/>
      </c>
      <c r="AA637" s="26"/>
      <c r="AC637" s="26"/>
    </row>
    <row r="638" spans="6:29" x14ac:dyDescent="0.25">
      <c r="F638" s="33" t="str">
        <f>IFERROR(VLOOKUP(D638,'Tabelas auxiliares'!$A$3:$B$61,2,FALSE),"")</f>
        <v/>
      </c>
      <c r="G638" s="33" t="str">
        <f>IFERROR(VLOOKUP($B638,'Tabelas auxiliares'!$A$65:$C$102,2,FALSE),"")</f>
        <v/>
      </c>
      <c r="H638" s="33" t="str">
        <f>IFERROR(VLOOKUP($B638,'Tabelas auxiliares'!$A$65:$C$102,3,FALSE),"")</f>
        <v/>
      </c>
      <c r="X638" s="33" t="str">
        <f t="shared" si="18"/>
        <v/>
      </c>
      <c r="Y638" s="33" t="str">
        <f>IF(T638="","",IF(AND(T638&lt;&gt;'Tabelas auxiliares'!$B$239,T638&lt;&gt;'Tabelas auxiliares'!$B$240,T638&lt;&gt;'Tabelas auxiliares'!$C$239,T638&lt;&gt;'Tabelas auxiliares'!$C$240,T638&lt;&gt;'Tabelas auxiliares'!$D$239),"FOLHA DE PESSOAL",IF(X638='Tabelas auxiliares'!$A$240,"CUSTEIO",IF(X638='Tabelas auxiliares'!$A$239,"INVESTIMENTO","ERRO - VERIFICAR"))))</f>
        <v/>
      </c>
      <c r="Z638" s="46" t="str">
        <f t="shared" si="19"/>
        <v/>
      </c>
      <c r="AA638" s="26"/>
      <c r="AC638" s="26"/>
    </row>
    <row r="639" spans="6:29" x14ac:dyDescent="0.25">
      <c r="F639" s="33" t="str">
        <f>IFERROR(VLOOKUP(D639,'Tabelas auxiliares'!$A$3:$B$61,2,FALSE),"")</f>
        <v/>
      </c>
      <c r="G639" s="33" t="str">
        <f>IFERROR(VLOOKUP($B639,'Tabelas auxiliares'!$A$65:$C$102,2,FALSE),"")</f>
        <v/>
      </c>
      <c r="H639" s="33" t="str">
        <f>IFERROR(VLOOKUP($B639,'Tabelas auxiliares'!$A$65:$C$102,3,FALSE),"")</f>
        <v/>
      </c>
      <c r="X639" s="33" t="str">
        <f t="shared" si="18"/>
        <v/>
      </c>
      <c r="Y639" s="33" t="str">
        <f>IF(T639="","",IF(AND(T639&lt;&gt;'Tabelas auxiliares'!$B$239,T639&lt;&gt;'Tabelas auxiliares'!$B$240,T639&lt;&gt;'Tabelas auxiliares'!$C$239,T639&lt;&gt;'Tabelas auxiliares'!$C$240,T639&lt;&gt;'Tabelas auxiliares'!$D$239),"FOLHA DE PESSOAL",IF(X639='Tabelas auxiliares'!$A$240,"CUSTEIO",IF(X639='Tabelas auxiliares'!$A$239,"INVESTIMENTO","ERRO - VERIFICAR"))))</f>
        <v/>
      </c>
      <c r="Z639" s="46" t="str">
        <f t="shared" si="19"/>
        <v/>
      </c>
      <c r="AC639" s="26"/>
    </row>
    <row r="640" spans="6:29" x14ac:dyDescent="0.25">
      <c r="F640" s="33" t="str">
        <f>IFERROR(VLOOKUP(D640,'Tabelas auxiliares'!$A$3:$B$61,2,FALSE),"")</f>
        <v/>
      </c>
      <c r="G640" s="33" t="str">
        <f>IFERROR(VLOOKUP($B640,'Tabelas auxiliares'!$A$65:$C$102,2,FALSE),"")</f>
        <v/>
      </c>
      <c r="H640" s="33" t="str">
        <f>IFERROR(VLOOKUP($B640,'Tabelas auxiliares'!$A$65:$C$102,3,FALSE),"")</f>
        <v/>
      </c>
      <c r="X640" s="33" t="str">
        <f t="shared" si="18"/>
        <v/>
      </c>
      <c r="Y640" s="33" t="str">
        <f>IF(T640="","",IF(AND(T640&lt;&gt;'Tabelas auxiliares'!$B$239,T640&lt;&gt;'Tabelas auxiliares'!$B$240,T640&lt;&gt;'Tabelas auxiliares'!$C$239,T640&lt;&gt;'Tabelas auxiliares'!$C$240,T640&lt;&gt;'Tabelas auxiliares'!$D$239),"FOLHA DE PESSOAL",IF(X640='Tabelas auxiliares'!$A$240,"CUSTEIO",IF(X640='Tabelas auxiliares'!$A$239,"INVESTIMENTO","ERRO - VERIFICAR"))))</f>
        <v/>
      </c>
      <c r="Z640" s="46" t="str">
        <f t="shared" si="19"/>
        <v/>
      </c>
      <c r="AA640" s="26"/>
      <c r="AC640" s="26"/>
    </row>
    <row r="641" spans="6:29" x14ac:dyDescent="0.25">
      <c r="F641" s="33" t="str">
        <f>IFERROR(VLOOKUP(D641,'Tabelas auxiliares'!$A$3:$B$61,2,FALSE),"")</f>
        <v/>
      </c>
      <c r="G641" s="33" t="str">
        <f>IFERROR(VLOOKUP($B641,'Tabelas auxiliares'!$A$65:$C$102,2,FALSE),"")</f>
        <v/>
      </c>
      <c r="H641" s="33" t="str">
        <f>IFERROR(VLOOKUP($B641,'Tabelas auxiliares'!$A$65:$C$102,3,FALSE),"")</f>
        <v/>
      </c>
      <c r="X641" s="33" t="str">
        <f t="shared" si="18"/>
        <v/>
      </c>
      <c r="Y641" s="33" t="str">
        <f>IF(T641="","",IF(AND(T641&lt;&gt;'Tabelas auxiliares'!$B$239,T641&lt;&gt;'Tabelas auxiliares'!$B$240,T641&lt;&gt;'Tabelas auxiliares'!$C$239,T641&lt;&gt;'Tabelas auxiliares'!$C$240,T641&lt;&gt;'Tabelas auxiliares'!$D$239),"FOLHA DE PESSOAL",IF(X641='Tabelas auxiliares'!$A$240,"CUSTEIO",IF(X641='Tabelas auxiliares'!$A$239,"INVESTIMENTO","ERRO - VERIFICAR"))))</f>
        <v/>
      </c>
      <c r="Z641" s="46" t="str">
        <f t="shared" si="19"/>
        <v/>
      </c>
      <c r="AC641" s="26"/>
    </row>
    <row r="642" spans="6:29" x14ac:dyDescent="0.25">
      <c r="F642" s="33" t="str">
        <f>IFERROR(VLOOKUP(D642,'Tabelas auxiliares'!$A$3:$B$61,2,FALSE),"")</f>
        <v/>
      </c>
      <c r="G642" s="33" t="str">
        <f>IFERROR(VLOOKUP($B642,'Tabelas auxiliares'!$A$65:$C$102,2,FALSE),"")</f>
        <v/>
      </c>
      <c r="H642" s="33" t="str">
        <f>IFERROR(VLOOKUP($B642,'Tabelas auxiliares'!$A$65:$C$102,3,FALSE),"")</f>
        <v/>
      </c>
      <c r="X642" s="33" t="str">
        <f t="shared" si="18"/>
        <v/>
      </c>
      <c r="Y642" s="33" t="str">
        <f>IF(T642="","",IF(AND(T642&lt;&gt;'Tabelas auxiliares'!$B$239,T642&lt;&gt;'Tabelas auxiliares'!$B$240,T642&lt;&gt;'Tabelas auxiliares'!$C$239,T642&lt;&gt;'Tabelas auxiliares'!$C$240,T642&lt;&gt;'Tabelas auxiliares'!$D$239),"FOLHA DE PESSOAL",IF(X642='Tabelas auxiliares'!$A$240,"CUSTEIO",IF(X642='Tabelas auxiliares'!$A$239,"INVESTIMENTO","ERRO - VERIFICAR"))))</f>
        <v/>
      </c>
      <c r="Z642" s="46" t="str">
        <f t="shared" si="19"/>
        <v/>
      </c>
      <c r="AA642" s="26"/>
      <c r="AC642" s="26"/>
    </row>
    <row r="643" spans="6:29" x14ac:dyDescent="0.25">
      <c r="F643" s="33" t="str">
        <f>IFERROR(VLOOKUP(D643,'Tabelas auxiliares'!$A$3:$B$61,2,FALSE),"")</f>
        <v/>
      </c>
      <c r="G643" s="33" t="str">
        <f>IFERROR(VLOOKUP($B643,'Tabelas auxiliares'!$A$65:$C$102,2,FALSE),"")</f>
        <v/>
      </c>
      <c r="H643" s="33" t="str">
        <f>IFERROR(VLOOKUP($B643,'Tabelas auxiliares'!$A$65:$C$102,3,FALSE),"")</f>
        <v/>
      </c>
      <c r="X643" s="33" t="str">
        <f t="shared" si="18"/>
        <v/>
      </c>
      <c r="Y643" s="33" t="str">
        <f>IF(T643="","",IF(AND(T643&lt;&gt;'Tabelas auxiliares'!$B$239,T643&lt;&gt;'Tabelas auxiliares'!$B$240,T643&lt;&gt;'Tabelas auxiliares'!$C$239,T643&lt;&gt;'Tabelas auxiliares'!$C$240,T643&lt;&gt;'Tabelas auxiliares'!$D$239),"FOLHA DE PESSOAL",IF(X643='Tabelas auxiliares'!$A$240,"CUSTEIO",IF(X643='Tabelas auxiliares'!$A$239,"INVESTIMENTO","ERRO - VERIFICAR"))))</f>
        <v/>
      </c>
      <c r="Z643" s="46" t="str">
        <f t="shared" si="19"/>
        <v/>
      </c>
      <c r="AC643" s="26"/>
    </row>
    <row r="644" spans="6:29" x14ac:dyDescent="0.25">
      <c r="F644" s="33" t="str">
        <f>IFERROR(VLOOKUP(D644,'Tabelas auxiliares'!$A$3:$B$61,2,FALSE),"")</f>
        <v/>
      </c>
      <c r="G644" s="33" t="str">
        <f>IFERROR(VLOOKUP($B644,'Tabelas auxiliares'!$A$65:$C$102,2,FALSE),"")</f>
        <v/>
      </c>
      <c r="H644" s="33" t="str">
        <f>IFERROR(VLOOKUP($B644,'Tabelas auxiliares'!$A$65:$C$102,3,FALSE),"")</f>
        <v/>
      </c>
      <c r="X644" s="33" t="str">
        <f t="shared" si="18"/>
        <v/>
      </c>
      <c r="Y644" s="33" t="str">
        <f>IF(T644="","",IF(AND(T644&lt;&gt;'Tabelas auxiliares'!$B$239,T644&lt;&gt;'Tabelas auxiliares'!$B$240,T644&lt;&gt;'Tabelas auxiliares'!$C$239,T644&lt;&gt;'Tabelas auxiliares'!$C$240,T644&lt;&gt;'Tabelas auxiliares'!$D$239),"FOLHA DE PESSOAL",IF(X644='Tabelas auxiliares'!$A$240,"CUSTEIO",IF(X644='Tabelas auxiliares'!$A$239,"INVESTIMENTO","ERRO - VERIFICAR"))))</f>
        <v/>
      </c>
      <c r="Z644" s="46" t="str">
        <f t="shared" si="19"/>
        <v/>
      </c>
      <c r="AC644" s="26"/>
    </row>
    <row r="645" spans="6:29" x14ac:dyDescent="0.25">
      <c r="F645" s="33" t="str">
        <f>IFERROR(VLOOKUP(D645,'Tabelas auxiliares'!$A$3:$B$61,2,FALSE),"")</f>
        <v/>
      </c>
      <c r="G645" s="33" t="str">
        <f>IFERROR(VLOOKUP($B645,'Tabelas auxiliares'!$A$65:$C$102,2,FALSE),"")</f>
        <v/>
      </c>
      <c r="H645" s="33" t="str">
        <f>IFERROR(VLOOKUP($B645,'Tabelas auxiliares'!$A$65:$C$102,3,FALSE),"")</f>
        <v/>
      </c>
      <c r="X645" s="33" t="str">
        <f t="shared" si="18"/>
        <v/>
      </c>
      <c r="Y645" s="33" t="str">
        <f>IF(T645="","",IF(AND(T645&lt;&gt;'Tabelas auxiliares'!$B$239,T645&lt;&gt;'Tabelas auxiliares'!$B$240,T645&lt;&gt;'Tabelas auxiliares'!$C$239,T645&lt;&gt;'Tabelas auxiliares'!$C$240,T645&lt;&gt;'Tabelas auxiliares'!$D$239),"FOLHA DE PESSOAL",IF(X645='Tabelas auxiliares'!$A$240,"CUSTEIO",IF(X645='Tabelas auxiliares'!$A$239,"INVESTIMENTO","ERRO - VERIFICAR"))))</f>
        <v/>
      </c>
      <c r="Z645" s="46" t="str">
        <f t="shared" si="19"/>
        <v/>
      </c>
      <c r="AC645" s="26"/>
    </row>
    <row r="646" spans="6:29" x14ac:dyDescent="0.25">
      <c r="F646" s="33" t="str">
        <f>IFERROR(VLOOKUP(D646,'Tabelas auxiliares'!$A$3:$B$61,2,FALSE),"")</f>
        <v/>
      </c>
      <c r="G646" s="33" t="str">
        <f>IFERROR(VLOOKUP($B646,'Tabelas auxiliares'!$A$65:$C$102,2,FALSE),"")</f>
        <v/>
      </c>
      <c r="H646" s="33" t="str">
        <f>IFERROR(VLOOKUP($B646,'Tabelas auxiliares'!$A$65:$C$102,3,FALSE),"")</f>
        <v/>
      </c>
      <c r="X646" s="33" t="str">
        <f t="shared" si="18"/>
        <v/>
      </c>
      <c r="Y646" s="33" t="str">
        <f>IF(T646="","",IF(AND(T646&lt;&gt;'Tabelas auxiliares'!$B$239,T646&lt;&gt;'Tabelas auxiliares'!$B$240,T646&lt;&gt;'Tabelas auxiliares'!$C$239,T646&lt;&gt;'Tabelas auxiliares'!$C$240,T646&lt;&gt;'Tabelas auxiliares'!$D$239),"FOLHA DE PESSOAL",IF(X646='Tabelas auxiliares'!$A$240,"CUSTEIO",IF(X646='Tabelas auxiliares'!$A$239,"INVESTIMENTO","ERRO - VERIFICAR"))))</f>
        <v/>
      </c>
      <c r="Z646" s="46" t="str">
        <f t="shared" si="19"/>
        <v/>
      </c>
      <c r="AC646" s="26"/>
    </row>
    <row r="647" spans="6:29" x14ac:dyDescent="0.25">
      <c r="F647" s="33" t="str">
        <f>IFERROR(VLOOKUP(D647,'Tabelas auxiliares'!$A$3:$B$61,2,FALSE),"")</f>
        <v/>
      </c>
      <c r="G647" s="33" t="str">
        <f>IFERROR(VLOOKUP($B647,'Tabelas auxiliares'!$A$65:$C$102,2,FALSE),"")</f>
        <v/>
      </c>
      <c r="H647" s="33" t="str">
        <f>IFERROR(VLOOKUP($B647,'Tabelas auxiliares'!$A$65:$C$102,3,FALSE),"")</f>
        <v/>
      </c>
      <c r="X647" s="33" t="str">
        <f t="shared" si="18"/>
        <v/>
      </c>
      <c r="Y647" s="33" t="str">
        <f>IF(T647="","",IF(AND(T647&lt;&gt;'Tabelas auxiliares'!$B$239,T647&lt;&gt;'Tabelas auxiliares'!$B$240,T647&lt;&gt;'Tabelas auxiliares'!$C$239,T647&lt;&gt;'Tabelas auxiliares'!$C$240,T647&lt;&gt;'Tabelas auxiliares'!$D$239),"FOLHA DE PESSOAL",IF(X647='Tabelas auxiliares'!$A$240,"CUSTEIO",IF(X647='Tabelas auxiliares'!$A$239,"INVESTIMENTO","ERRO - VERIFICAR"))))</f>
        <v/>
      </c>
      <c r="Z647" s="46" t="str">
        <f t="shared" si="19"/>
        <v/>
      </c>
      <c r="AC647" s="26"/>
    </row>
    <row r="648" spans="6:29" x14ac:dyDescent="0.25">
      <c r="F648" s="33" t="str">
        <f>IFERROR(VLOOKUP(D648,'Tabelas auxiliares'!$A$3:$B$61,2,FALSE),"")</f>
        <v/>
      </c>
      <c r="G648" s="33" t="str">
        <f>IFERROR(VLOOKUP($B648,'Tabelas auxiliares'!$A$65:$C$102,2,FALSE),"")</f>
        <v/>
      </c>
      <c r="H648" s="33" t="str">
        <f>IFERROR(VLOOKUP($B648,'Tabelas auxiliares'!$A$65:$C$102,3,FALSE),"")</f>
        <v/>
      </c>
      <c r="X648" s="33" t="str">
        <f t="shared" si="18"/>
        <v/>
      </c>
      <c r="Y648" s="33" t="str">
        <f>IF(T648="","",IF(AND(T648&lt;&gt;'Tabelas auxiliares'!$B$239,T648&lt;&gt;'Tabelas auxiliares'!$B$240,T648&lt;&gt;'Tabelas auxiliares'!$C$239,T648&lt;&gt;'Tabelas auxiliares'!$C$240,T648&lt;&gt;'Tabelas auxiliares'!$D$239),"FOLHA DE PESSOAL",IF(X648='Tabelas auxiliares'!$A$240,"CUSTEIO",IF(X648='Tabelas auxiliares'!$A$239,"INVESTIMENTO","ERRO - VERIFICAR"))))</f>
        <v/>
      </c>
      <c r="Z648" s="46" t="str">
        <f t="shared" si="19"/>
        <v/>
      </c>
      <c r="AC648" s="26"/>
    </row>
    <row r="649" spans="6:29" x14ac:dyDescent="0.25">
      <c r="F649" s="33" t="str">
        <f>IFERROR(VLOOKUP(D649,'Tabelas auxiliares'!$A$3:$B$61,2,FALSE),"")</f>
        <v/>
      </c>
      <c r="G649" s="33" t="str">
        <f>IFERROR(VLOOKUP($B649,'Tabelas auxiliares'!$A$65:$C$102,2,FALSE),"")</f>
        <v/>
      </c>
      <c r="H649" s="33" t="str">
        <f>IFERROR(VLOOKUP($B649,'Tabelas auxiliares'!$A$65:$C$102,3,FALSE),"")</f>
        <v/>
      </c>
      <c r="X649" s="33" t="str">
        <f t="shared" si="18"/>
        <v/>
      </c>
      <c r="Y649" s="33" t="str">
        <f>IF(T649="","",IF(AND(T649&lt;&gt;'Tabelas auxiliares'!$B$239,T649&lt;&gt;'Tabelas auxiliares'!$B$240,T649&lt;&gt;'Tabelas auxiliares'!$C$239,T649&lt;&gt;'Tabelas auxiliares'!$C$240,T649&lt;&gt;'Tabelas auxiliares'!$D$239),"FOLHA DE PESSOAL",IF(X649='Tabelas auxiliares'!$A$240,"CUSTEIO",IF(X649='Tabelas auxiliares'!$A$239,"INVESTIMENTO","ERRO - VERIFICAR"))))</f>
        <v/>
      </c>
      <c r="Z649" s="46" t="str">
        <f t="shared" si="19"/>
        <v/>
      </c>
      <c r="AC649" s="26"/>
    </row>
    <row r="650" spans="6:29" x14ac:dyDescent="0.25">
      <c r="F650" s="33" t="str">
        <f>IFERROR(VLOOKUP(D650,'Tabelas auxiliares'!$A$3:$B$61,2,FALSE),"")</f>
        <v/>
      </c>
      <c r="G650" s="33" t="str">
        <f>IFERROR(VLOOKUP($B650,'Tabelas auxiliares'!$A$65:$C$102,2,FALSE),"")</f>
        <v/>
      </c>
      <c r="H650" s="33" t="str">
        <f>IFERROR(VLOOKUP($B650,'Tabelas auxiliares'!$A$65:$C$102,3,FALSE),"")</f>
        <v/>
      </c>
      <c r="X650" s="33" t="str">
        <f t="shared" si="18"/>
        <v/>
      </c>
      <c r="Y650" s="33" t="str">
        <f>IF(T650="","",IF(AND(T650&lt;&gt;'Tabelas auxiliares'!$B$239,T650&lt;&gt;'Tabelas auxiliares'!$B$240,T650&lt;&gt;'Tabelas auxiliares'!$C$239,T650&lt;&gt;'Tabelas auxiliares'!$C$240,T650&lt;&gt;'Tabelas auxiliares'!$D$239),"FOLHA DE PESSOAL",IF(X650='Tabelas auxiliares'!$A$240,"CUSTEIO",IF(X650='Tabelas auxiliares'!$A$239,"INVESTIMENTO","ERRO - VERIFICAR"))))</f>
        <v/>
      </c>
      <c r="Z650" s="46" t="str">
        <f t="shared" si="19"/>
        <v/>
      </c>
      <c r="AC650" s="26"/>
    </row>
    <row r="651" spans="6:29" x14ac:dyDescent="0.25">
      <c r="F651" s="33" t="str">
        <f>IFERROR(VLOOKUP(D651,'Tabelas auxiliares'!$A$3:$B$61,2,FALSE),"")</f>
        <v/>
      </c>
      <c r="G651" s="33" t="str">
        <f>IFERROR(VLOOKUP($B651,'Tabelas auxiliares'!$A$65:$C$102,2,FALSE),"")</f>
        <v/>
      </c>
      <c r="H651" s="33" t="str">
        <f>IFERROR(VLOOKUP($B651,'Tabelas auxiliares'!$A$65:$C$102,3,FALSE),"")</f>
        <v/>
      </c>
      <c r="X651" s="33" t="str">
        <f t="shared" si="18"/>
        <v/>
      </c>
      <c r="Y651" s="33" t="str">
        <f>IF(T651="","",IF(AND(T651&lt;&gt;'Tabelas auxiliares'!$B$239,T651&lt;&gt;'Tabelas auxiliares'!$B$240,T651&lt;&gt;'Tabelas auxiliares'!$C$239,T651&lt;&gt;'Tabelas auxiliares'!$C$240,T651&lt;&gt;'Tabelas auxiliares'!$D$239),"FOLHA DE PESSOAL",IF(X651='Tabelas auxiliares'!$A$240,"CUSTEIO",IF(X651='Tabelas auxiliares'!$A$239,"INVESTIMENTO","ERRO - VERIFICAR"))))</f>
        <v/>
      </c>
      <c r="Z651" s="46" t="str">
        <f t="shared" si="19"/>
        <v/>
      </c>
      <c r="AA651" s="26"/>
      <c r="AC651" s="26"/>
    </row>
    <row r="652" spans="6:29" x14ac:dyDescent="0.25">
      <c r="F652" s="33" t="str">
        <f>IFERROR(VLOOKUP(D652,'Tabelas auxiliares'!$A$3:$B$61,2,FALSE),"")</f>
        <v/>
      </c>
      <c r="G652" s="33" t="str">
        <f>IFERROR(VLOOKUP($B652,'Tabelas auxiliares'!$A$65:$C$102,2,FALSE),"")</f>
        <v/>
      </c>
      <c r="H652" s="33" t="str">
        <f>IFERROR(VLOOKUP($B652,'Tabelas auxiliares'!$A$65:$C$102,3,FALSE),"")</f>
        <v/>
      </c>
      <c r="X652" s="33" t="str">
        <f t="shared" si="18"/>
        <v/>
      </c>
      <c r="Y652" s="33" t="str">
        <f>IF(T652="","",IF(AND(T652&lt;&gt;'Tabelas auxiliares'!$B$239,T652&lt;&gt;'Tabelas auxiliares'!$B$240,T652&lt;&gt;'Tabelas auxiliares'!$C$239,T652&lt;&gt;'Tabelas auxiliares'!$C$240,T652&lt;&gt;'Tabelas auxiliares'!$D$239),"FOLHA DE PESSOAL",IF(X652='Tabelas auxiliares'!$A$240,"CUSTEIO",IF(X652='Tabelas auxiliares'!$A$239,"INVESTIMENTO","ERRO - VERIFICAR"))))</f>
        <v/>
      </c>
      <c r="Z652" s="46" t="str">
        <f t="shared" si="19"/>
        <v/>
      </c>
      <c r="AC652" s="26"/>
    </row>
    <row r="653" spans="6:29" x14ac:dyDescent="0.25">
      <c r="F653" s="33" t="str">
        <f>IFERROR(VLOOKUP(D653,'Tabelas auxiliares'!$A$3:$B$61,2,FALSE),"")</f>
        <v/>
      </c>
      <c r="G653" s="33" t="str">
        <f>IFERROR(VLOOKUP($B653,'Tabelas auxiliares'!$A$65:$C$102,2,FALSE),"")</f>
        <v/>
      </c>
      <c r="H653" s="33" t="str">
        <f>IFERROR(VLOOKUP($B653,'Tabelas auxiliares'!$A$65:$C$102,3,FALSE),"")</f>
        <v/>
      </c>
      <c r="X653" s="33" t="str">
        <f t="shared" si="18"/>
        <v/>
      </c>
      <c r="Y653" s="33" t="str">
        <f>IF(T653="","",IF(AND(T653&lt;&gt;'Tabelas auxiliares'!$B$239,T653&lt;&gt;'Tabelas auxiliares'!$B$240,T653&lt;&gt;'Tabelas auxiliares'!$C$239,T653&lt;&gt;'Tabelas auxiliares'!$C$240,T653&lt;&gt;'Tabelas auxiliares'!$D$239),"FOLHA DE PESSOAL",IF(X653='Tabelas auxiliares'!$A$240,"CUSTEIO",IF(X653='Tabelas auxiliares'!$A$239,"INVESTIMENTO","ERRO - VERIFICAR"))))</f>
        <v/>
      </c>
      <c r="Z653" s="46" t="str">
        <f t="shared" si="19"/>
        <v/>
      </c>
      <c r="AA653" s="26"/>
      <c r="AC653" s="26"/>
    </row>
    <row r="654" spans="6:29" x14ac:dyDescent="0.25">
      <c r="F654" s="33" t="str">
        <f>IFERROR(VLOOKUP(D654,'Tabelas auxiliares'!$A$3:$B$61,2,FALSE),"")</f>
        <v/>
      </c>
      <c r="G654" s="33" t="str">
        <f>IFERROR(VLOOKUP($B654,'Tabelas auxiliares'!$A$65:$C$102,2,FALSE),"")</f>
        <v/>
      </c>
      <c r="H654" s="33" t="str">
        <f>IFERROR(VLOOKUP($B654,'Tabelas auxiliares'!$A$65:$C$102,3,FALSE),"")</f>
        <v/>
      </c>
      <c r="X654" s="33" t="str">
        <f t="shared" si="18"/>
        <v/>
      </c>
      <c r="Y654" s="33" t="str">
        <f>IF(T654="","",IF(AND(T654&lt;&gt;'Tabelas auxiliares'!$B$239,T654&lt;&gt;'Tabelas auxiliares'!$B$240,T654&lt;&gt;'Tabelas auxiliares'!$C$239,T654&lt;&gt;'Tabelas auxiliares'!$C$240,T654&lt;&gt;'Tabelas auxiliares'!$D$239),"FOLHA DE PESSOAL",IF(X654='Tabelas auxiliares'!$A$240,"CUSTEIO",IF(X654='Tabelas auxiliares'!$A$239,"INVESTIMENTO","ERRO - VERIFICAR"))))</f>
        <v/>
      </c>
      <c r="Z654" s="46" t="str">
        <f t="shared" si="19"/>
        <v/>
      </c>
      <c r="AC654" s="26"/>
    </row>
    <row r="655" spans="6:29" x14ac:dyDescent="0.25">
      <c r="F655" s="33" t="str">
        <f>IFERROR(VLOOKUP(D655,'Tabelas auxiliares'!$A$3:$B$61,2,FALSE),"")</f>
        <v/>
      </c>
      <c r="G655" s="33" t="str">
        <f>IFERROR(VLOOKUP($B655,'Tabelas auxiliares'!$A$65:$C$102,2,FALSE),"")</f>
        <v/>
      </c>
      <c r="H655" s="33" t="str">
        <f>IFERROR(VLOOKUP($B655,'Tabelas auxiliares'!$A$65:$C$102,3,FALSE),"")</f>
        <v/>
      </c>
      <c r="X655" s="33" t="str">
        <f t="shared" si="18"/>
        <v/>
      </c>
      <c r="Y655" s="33" t="str">
        <f>IF(T655="","",IF(AND(T655&lt;&gt;'Tabelas auxiliares'!$B$239,T655&lt;&gt;'Tabelas auxiliares'!$B$240,T655&lt;&gt;'Tabelas auxiliares'!$C$239,T655&lt;&gt;'Tabelas auxiliares'!$C$240,T655&lt;&gt;'Tabelas auxiliares'!$D$239),"FOLHA DE PESSOAL",IF(X655='Tabelas auxiliares'!$A$240,"CUSTEIO",IF(X655='Tabelas auxiliares'!$A$239,"INVESTIMENTO","ERRO - VERIFICAR"))))</f>
        <v/>
      </c>
      <c r="Z655" s="46" t="str">
        <f t="shared" si="19"/>
        <v/>
      </c>
      <c r="AC655" s="26"/>
    </row>
    <row r="656" spans="6:29" x14ac:dyDescent="0.25">
      <c r="F656" s="33" t="str">
        <f>IFERROR(VLOOKUP(D656,'Tabelas auxiliares'!$A$3:$B$61,2,FALSE),"")</f>
        <v/>
      </c>
      <c r="G656" s="33" t="str">
        <f>IFERROR(VLOOKUP($B656,'Tabelas auxiliares'!$A$65:$C$102,2,FALSE),"")</f>
        <v/>
      </c>
      <c r="H656" s="33" t="str">
        <f>IFERROR(VLOOKUP($B656,'Tabelas auxiliares'!$A$65:$C$102,3,FALSE),"")</f>
        <v/>
      </c>
      <c r="X656" s="33" t="str">
        <f t="shared" si="18"/>
        <v/>
      </c>
      <c r="Y656" s="33" t="str">
        <f>IF(T656="","",IF(AND(T656&lt;&gt;'Tabelas auxiliares'!$B$239,T656&lt;&gt;'Tabelas auxiliares'!$B$240,T656&lt;&gt;'Tabelas auxiliares'!$C$239,T656&lt;&gt;'Tabelas auxiliares'!$C$240,T656&lt;&gt;'Tabelas auxiliares'!$D$239),"FOLHA DE PESSOAL",IF(X656='Tabelas auxiliares'!$A$240,"CUSTEIO",IF(X656='Tabelas auxiliares'!$A$239,"INVESTIMENTO","ERRO - VERIFICAR"))))</f>
        <v/>
      </c>
      <c r="Z656" s="46" t="str">
        <f t="shared" si="19"/>
        <v/>
      </c>
      <c r="AA656" s="26"/>
      <c r="AC656" s="26"/>
    </row>
    <row r="657" spans="6:29" x14ac:dyDescent="0.25">
      <c r="F657" s="33" t="str">
        <f>IFERROR(VLOOKUP(D657,'Tabelas auxiliares'!$A$3:$B$61,2,FALSE),"")</f>
        <v/>
      </c>
      <c r="G657" s="33" t="str">
        <f>IFERROR(VLOOKUP($B657,'Tabelas auxiliares'!$A$65:$C$102,2,FALSE),"")</f>
        <v/>
      </c>
      <c r="H657" s="33" t="str">
        <f>IFERROR(VLOOKUP($B657,'Tabelas auxiliares'!$A$65:$C$102,3,FALSE),"")</f>
        <v/>
      </c>
      <c r="X657" s="33" t="str">
        <f t="shared" si="18"/>
        <v/>
      </c>
      <c r="Y657" s="33" t="str">
        <f>IF(T657="","",IF(AND(T657&lt;&gt;'Tabelas auxiliares'!$B$239,T657&lt;&gt;'Tabelas auxiliares'!$B$240,T657&lt;&gt;'Tabelas auxiliares'!$C$239,T657&lt;&gt;'Tabelas auxiliares'!$C$240,T657&lt;&gt;'Tabelas auxiliares'!$D$239),"FOLHA DE PESSOAL",IF(X657='Tabelas auxiliares'!$A$240,"CUSTEIO",IF(X657='Tabelas auxiliares'!$A$239,"INVESTIMENTO","ERRO - VERIFICAR"))))</f>
        <v/>
      </c>
      <c r="Z657" s="46" t="str">
        <f t="shared" si="19"/>
        <v/>
      </c>
      <c r="AC657" s="26"/>
    </row>
    <row r="658" spans="6:29" x14ac:dyDescent="0.25">
      <c r="F658" s="33" t="str">
        <f>IFERROR(VLOOKUP(D658,'Tabelas auxiliares'!$A$3:$B$61,2,FALSE),"")</f>
        <v/>
      </c>
      <c r="G658" s="33" t="str">
        <f>IFERROR(VLOOKUP($B658,'Tabelas auxiliares'!$A$65:$C$102,2,FALSE),"")</f>
        <v/>
      </c>
      <c r="H658" s="33" t="str">
        <f>IFERROR(VLOOKUP($B658,'Tabelas auxiliares'!$A$65:$C$102,3,FALSE),"")</f>
        <v/>
      </c>
      <c r="X658" s="33" t="str">
        <f t="shared" si="18"/>
        <v/>
      </c>
      <c r="Y658" s="33" t="str">
        <f>IF(T658="","",IF(AND(T658&lt;&gt;'Tabelas auxiliares'!$B$239,T658&lt;&gt;'Tabelas auxiliares'!$B$240,T658&lt;&gt;'Tabelas auxiliares'!$C$239,T658&lt;&gt;'Tabelas auxiliares'!$C$240,T658&lt;&gt;'Tabelas auxiliares'!$D$239),"FOLHA DE PESSOAL",IF(X658='Tabelas auxiliares'!$A$240,"CUSTEIO",IF(X658='Tabelas auxiliares'!$A$239,"INVESTIMENTO","ERRO - VERIFICAR"))))</f>
        <v/>
      </c>
      <c r="Z658" s="46" t="str">
        <f t="shared" si="19"/>
        <v/>
      </c>
      <c r="AC658" s="26"/>
    </row>
    <row r="659" spans="6:29" x14ac:dyDescent="0.25">
      <c r="F659" s="33" t="str">
        <f>IFERROR(VLOOKUP(D659,'Tabelas auxiliares'!$A$3:$B$61,2,FALSE),"")</f>
        <v/>
      </c>
      <c r="G659" s="33" t="str">
        <f>IFERROR(VLOOKUP($B659,'Tabelas auxiliares'!$A$65:$C$102,2,FALSE),"")</f>
        <v/>
      </c>
      <c r="H659" s="33" t="str">
        <f>IFERROR(VLOOKUP($B659,'Tabelas auxiliares'!$A$65:$C$102,3,FALSE),"")</f>
        <v/>
      </c>
      <c r="X659" s="33" t="str">
        <f t="shared" si="18"/>
        <v/>
      </c>
      <c r="Y659" s="33" t="str">
        <f>IF(T659="","",IF(AND(T659&lt;&gt;'Tabelas auxiliares'!$B$239,T659&lt;&gt;'Tabelas auxiliares'!$B$240,T659&lt;&gt;'Tabelas auxiliares'!$C$239,T659&lt;&gt;'Tabelas auxiliares'!$C$240,T659&lt;&gt;'Tabelas auxiliares'!$D$239),"FOLHA DE PESSOAL",IF(X659='Tabelas auxiliares'!$A$240,"CUSTEIO",IF(X659='Tabelas auxiliares'!$A$239,"INVESTIMENTO","ERRO - VERIFICAR"))))</f>
        <v/>
      </c>
      <c r="Z659" s="46" t="str">
        <f t="shared" si="19"/>
        <v/>
      </c>
      <c r="AC659" s="26"/>
    </row>
    <row r="660" spans="6:29" x14ac:dyDescent="0.25">
      <c r="F660" s="33" t="str">
        <f>IFERROR(VLOOKUP(D660,'Tabelas auxiliares'!$A$3:$B$61,2,FALSE),"")</f>
        <v/>
      </c>
      <c r="G660" s="33" t="str">
        <f>IFERROR(VLOOKUP($B660,'Tabelas auxiliares'!$A$65:$C$102,2,FALSE),"")</f>
        <v/>
      </c>
      <c r="H660" s="33" t="str">
        <f>IFERROR(VLOOKUP($B660,'Tabelas auxiliares'!$A$65:$C$102,3,FALSE),"")</f>
        <v/>
      </c>
      <c r="X660" s="33" t="str">
        <f t="shared" si="18"/>
        <v/>
      </c>
      <c r="Y660" s="33" t="str">
        <f>IF(T660="","",IF(AND(T660&lt;&gt;'Tabelas auxiliares'!$B$239,T660&lt;&gt;'Tabelas auxiliares'!$B$240,T660&lt;&gt;'Tabelas auxiliares'!$C$239,T660&lt;&gt;'Tabelas auxiliares'!$C$240,T660&lt;&gt;'Tabelas auxiliares'!$D$239),"FOLHA DE PESSOAL",IF(X660='Tabelas auxiliares'!$A$240,"CUSTEIO",IF(X660='Tabelas auxiliares'!$A$239,"INVESTIMENTO","ERRO - VERIFICAR"))))</f>
        <v/>
      </c>
      <c r="Z660" s="46" t="str">
        <f t="shared" si="19"/>
        <v/>
      </c>
      <c r="AC660" s="26"/>
    </row>
    <row r="661" spans="6:29" x14ac:dyDescent="0.25">
      <c r="F661" s="33" t="str">
        <f>IFERROR(VLOOKUP(D661,'Tabelas auxiliares'!$A$3:$B$61,2,FALSE),"")</f>
        <v/>
      </c>
      <c r="G661" s="33" t="str">
        <f>IFERROR(VLOOKUP($B661,'Tabelas auxiliares'!$A$65:$C$102,2,FALSE),"")</f>
        <v/>
      </c>
      <c r="H661" s="33" t="str">
        <f>IFERROR(VLOOKUP($B661,'Tabelas auxiliares'!$A$65:$C$102,3,FALSE),"")</f>
        <v/>
      </c>
      <c r="X661" s="33" t="str">
        <f t="shared" si="18"/>
        <v/>
      </c>
      <c r="Y661" s="33" t="str">
        <f>IF(T661="","",IF(AND(T661&lt;&gt;'Tabelas auxiliares'!$B$239,T661&lt;&gt;'Tabelas auxiliares'!$B$240,T661&lt;&gt;'Tabelas auxiliares'!$C$239,T661&lt;&gt;'Tabelas auxiliares'!$C$240,T661&lt;&gt;'Tabelas auxiliares'!$D$239),"FOLHA DE PESSOAL",IF(X661='Tabelas auxiliares'!$A$240,"CUSTEIO",IF(X661='Tabelas auxiliares'!$A$239,"INVESTIMENTO","ERRO - VERIFICAR"))))</f>
        <v/>
      </c>
      <c r="Z661" s="46" t="str">
        <f t="shared" si="19"/>
        <v/>
      </c>
      <c r="AA661" s="26"/>
      <c r="AC661" s="26"/>
    </row>
    <row r="662" spans="6:29" x14ac:dyDescent="0.25">
      <c r="F662" s="33" t="str">
        <f>IFERROR(VLOOKUP(D662,'Tabelas auxiliares'!$A$3:$B$61,2,FALSE),"")</f>
        <v/>
      </c>
      <c r="G662" s="33" t="str">
        <f>IFERROR(VLOOKUP($B662,'Tabelas auxiliares'!$A$65:$C$102,2,FALSE),"")</f>
        <v/>
      </c>
      <c r="H662" s="33" t="str">
        <f>IFERROR(VLOOKUP($B662,'Tabelas auxiliares'!$A$65:$C$102,3,FALSE),"")</f>
        <v/>
      </c>
      <c r="X662" s="33" t="str">
        <f t="shared" si="18"/>
        <v/>
      </c>
      <c r="Y662" s="33" t="str">
        <f>IF(T662="","",IF(AND(T662&lt;&gt;'Tabelas auxiliares'!$B$239,T662&lt;&gt;'Tabelas auxiliares'!$B$240,T662&lt;&gt;'Tabelas auxiliares'!$C$239,T662&lt;&gt;'Tabelas auxiliares'!$C$240,T662&lt;&gt;'Tabelas auxiliares'!$D$239),"FOLHA DE PESSOAL",IF(X662='Tabelas auxiliares'!$A$240,"CUSTEIO",IF(X662='Tabelas auxiliares'!$A$239,"INVESTIMENTO","ERRO - VERIFICAR"))))</f>
        <v/>
      </c>
      <c r="Z662" s="46" t="str">
        <f t="shared" si="19"/>
        <v/>
      </c>
      <c r="AA662" s="26"/>
      <c r="AC662" s="26"/>
    </row>
    <row r="663" spans="6:29" x14ac:dyDescent="0.25">
      <c r="F663" s="33" t="str">
        <f>IFERROR(VLOOKUP(D663,'Tabelas auxiliares'!$A$3:$B$61,2,FALSE),"")</f>
        <v/>
      </c>
      <c r="G663" s="33" t="str">
        <f>IFERROR(VLOOKUP($B663,'Tabelas auxiliares'!$A$65:$C$102,2,FALSE),"")</f>
        <v/>
      </c>
      <c r="H663" s="33" t="str">
        <f>IFERROR(VLOOKUP($B663,'Tabelas auxiliares'!$A$65:$C$102,3,FALSE),"")</f>
        <v/>
      </c>
      <c r="X663" s="33" t="str">
        <f t="shared" si="18"/>
        <v/>
      </c>
      <c r="Y663" s="33" t="str">
        <f>IF(T663="","",IF(AND(T663&lt;&gt;'Tabelas auxiliares'!$B$239,T663&lt;&gt;'Tabelas auxiliares'!$B$240,T663&lt;&gt;'Tabelas auxiliares'!$C$239,T663&lt;&gt;'Tabelas auxiliares'!$C$240,T663&lt;&gt;'Tabelas auxiliares'!$D$239),"FOLHA DE PESSOAL",IF(X663='Tabelas auxiliares'!$A$240,"CUSTEIO",IF(X663='Tabelas auxiliares'!$A$239,"INVESTIMENTO","ERRO - VERIFICAR"))))</f>
        <v/>
      </c>
      <c r="Z663" s="46" t="str">
        <f t="shared" si="19"/>
        <v/>
      </c>
      <c r="AC663" s="26"/>
    </row>
    <row r="664" spans="6:29" x14ac:dyDescent="0.25">
      <c r="F664" s="33" t="str">
        <f>IFERROR(VLOOKUP(D664,'Tabelas auxiliares'!$A$3:$B$61,2,FALSE),"")</f>
        <v/>
      </c>
      <c r="G664" s="33" t="str">
        <f>IFERROR(VLOOKUP($B664,'Tabelas auxiliares'!$A$65:$C$102,2,FALSE),"")</f>
        <v/>
      </c>
      <c r="H664" s="33" t="str">
        <f>IFERROR(VLOOKUP($B664,'Tabelas auxiliares'!$A$65:$C$102,3,FALSE),"")</f>
        <v/>
      </c>
      <c r="X664" s="33" t="str">
        <f t="shared" si="18"/>
        <v/>
      </c>
      <c r="Y664" s="33" t="str">
        <f>IF(T664="","",IF(AND(T664&lt;&gt;'Tabelas auxiliares'!$B$239,T664&lt;&gt;'Tabelas auxiliares'!$B$240,T664&lt;&gt;'Tabelas auxiliares'!$C$239,T664&lt;&gt;'Tabelas auxiliares'!$C$240,T664&lt;&gt;'Tabelas auxiliares'!$D$239),"FOLHA DE PESSOAL",IF(X664='Tabelas auxiliares'!$A$240,"CUSTEIO",IF(X664='Tabelas auxiliares'!$A$239,"INVESTIMENTO","ERRO - VERIFICAR"))))</f>
        <v/>
      </c>
      <c r="Z664" s="46" t="str">
        <f t="shared" si="19"/>
        <v/>
      </c>
      <c r="AC664" s="26"/>
    </row>
    <row r="665" spans="6:29" x14ac:dyDescent="0.25">
      <c r="F665" s="33" t="str">
        <f>IFERROR(VLOOKUP(D665,'Tabelas auxiliares'!$A$3:$B$61,2,FALSE),"")</f>
        <v/>
      </c>
      <c r="G665" s="33" t="str">
        <f>IFERROR(VLOOKUP($B665,'Tabelas auxiliares'!$A$65:$C$102,2,FALSE),"")</f>
        <v/>
      </c>
      <c r="H665" s="33" t="str">
        <f>IFERROR(VLOOKUP($B665,'Tabelas auxiliares'!$A$65:$C$102,3,FALSE),"")</f>
        <v/>
      </c>
      <c r="X665" s="33" t="str">
        <f t="shared" si="18"/>
        <v/>
      </c>
      <c r="Y665" s="33" t="str">
        <f>IF(T665="","",IF(AND(T665&lt;&gt;'Tabelas auxiliares'!$B$239,T665&lt;&gt;'Tabelas auxiliares'!$B$240,T665&lt;&gt;'Tabelas auxiliares'!$C$239,T665&lt;&gt;'Tabelas auxiliares'!$C$240,T665&lt;&gt;'Tabelas auxiliares'!$D$239),"FOLHA DE PESSOAL",IF(X665='Tabelas auxiliares'!$A$240,"CUSTEIO",IF(X665='Tabelas auxiliares'!$A$239,"INVESTIMENTO","ERRO - VERIFICAR"))))</f>
        <v/>
      </c>
      <c r="Z665" s="46" t="str">
        <f t="shared" si="19"/>
        <v/>
      </c>
      <c r="AC665" s="26"/>
    </row>
    <row r="666" spans="6:29" x14ac:dyDescent="0.25">
      <c r="F666" s="33" t="str">
        <f>IFERROR(VLOOKUP(D666,'Tabelas auxiliares'!$A$3:$B$61,2,FALSE),"")</f>
        <v/>
      </c>
      <c r="G666" s="33" t="str">
        <f>IFERROR(VLOOKUP($B666,'Tabelas auxiliares'!$A$65:$C$102,2,FALSE),"")</f>
        <v/>
      </c>
      <c r="H666" s="33" t="str">
        <f>IFERROR(VLOOKUP($B666,'Tabelas auxiliares'!$A$65:$C$102,3,FALSE),"")</f>
        <v/>
      </c>
      <c r="X666" s="33" t="str">
        <f t="shared" si="18"/>
        <v/>
      </c>
      <c r="Y666" s="33" t="str">
        <f>IF(T666="","",IF(AND(T666&lt;&gt;'Tabelas auxiliares'!$B$239,T666&lt;&gt;'Tabelas auxiliares'!$B$240,T666&lt;&gt;'Tabelas auxiliares'!$C$239,T666&lt;&gt;'Tabelas auxiliares'!$C$240,T666&lt;&gt;'Tabelas auxiliares'!$D$239),"FOLHA DE PESSOAL",IF(X666='Tabelas auxiliares'!$A$240,"CUSTEIO",IF(X666='Tabelas auxiliares'!$A$239,"INVESTIMENTO","ERRO - VERIFICAR"))))</f>
        <v/>
      </c>
      <c r="Z666" s="46" t="str">
        <f t="shared" si="19"/>
        <v/>
      </c>
      <c r="AA666" s="26"/>
      <c r="AC666" s="26"/>
    </row>
    <row r="667" spans="6:29" x14ac:dyDescent="0.25">
      <c r="F667" s="33" t="str">
        <f>IFERROR(VLOOKUP(D667,'Tabelas auxiliares'!$A$3:$B$61,2,FALSE),"")</f>
        <v/>
      </c>
      <c r="G667" s="33" t="str">
        <f>IFERROR(VLOOKUP($B667,'Tabelas auxiliares'!$A$65:$C$102,2,FALSE),"")</f>
        <v/>
      </c>
      <c r="H667" s="33" t="str">
        <f>IFERROR(VLOOKUP($B667,'Tabelas auxiliares'!$A$65:$C$102,3,FALSE),"")</f>
        <v/>
      </c>
      <c r="X667" s="33" t="str">
        <f t="shared" si="18"/>
        <v/>
      </c>
      <c r="Y667" s="33" t="str">
        <f>IF(T667="","",IF(AND(T667&lt;&gt;'Tabelas auxiliares'!$B$239,T667&lt;&gt;'Tabelas auxiliares'!$B$240,T667&lt;&gt;'Tabelas auxiliares'!$C$239,T667&lt;&gt;'Tabelas auxiliares'!$C$240,T667&lt;&gt;'Tabelas auxiliares'!$D$239),"FOLHA DE PESSOAL",IF(X667='Tabelas auxiliares'!$A$240,"CUSTEIO",IF(X667='Tabelas auxiliares'!$A$239,"INVESTIMENTO","ERRO - VERIFICAR"))))</f>
        <v/>
      </c>
      <c r="Z667" s="46" t="str">
        <f t="shared" si="19"/>
        <v/>
      </c>
      <c r="AA667" s="26"/>
      <c r="AC667" s="26"/>
    </row>
    <row r="668" spans="6:29" x14ac:dyDescent="0.25">
      <c r="F668" s="33" t="str">
        <f>IFERROR(VLOOKUP(D668,'Tabelas auxiliares'!$A$3:$B$61,2,FALSE),"")</f>
        <v/>
      </c>
      <c r="G668" s="33" t="str">
        <f>IFERROR(VLOOKUP($B668,'Tabelas auxiliares'!$A$65:$C$102,2,FALSE),"")</f>
        <v/>
      </c>
      <c r="H668" s="33" t="str">
        <f>IFERROR(VLOOKUP($B668,'Tabelas auxiliares'!$A$65:$C$102,3,FALSE),"")</f>
        <v/>
      </c>
      <c r="X668" s="33" t="str">
        <f t="shared" si="18"/>
        <v/>
      </c>
      <c r="Y668" s="33" t="str">
        <f>IF(T668="","",IF(AND(T668&lt;&gt;'Tabelas auxiliares'!$B$239,T668&lt;&gt;'Tabelas auxiliares'!$B$240,T668&lt;&gt;'Tabelas auxiliares'!$C$239,T668&lt;&gt;'Tabelas auxiliares'!$C$240,T668&lt;&gt;'Tabelas auxiliares'!$D$239),"FOLHA DE PESSOAL",IF(X668='Tabelas auxiliares'!$A$240,"CUSTEIO",IF(X668='Tabelas auxiliares'!$A$239,"INVESTIMENTO","ERRO - VERIFICAR"))))</f>
        <v/>
      </c>
      <c r="Z668" s="46" t="str">
        <f t="shared" si="19"/>
        <v/>
      </c>
      <c r="AA668" s="26"/>
      <c r="AC668" s="26"/>
    </row>
    <row r="669" spans="6:29" x14ac:dyDescent="0.25">
      <c r="F669" s="33" t="str">
        <f>IFERROR(VLOOKUP(D669,'Tabelas auxiliares'!$A$3:$B$61,2,FALSE),"")</f>
        <v/>
      </c>
      <c r="G669" s="33" t="str">
        <f>IFERROR(VLOOKUP($B669,'Tabelas auxiliares'!$A$65:$C$102,2,FALSE),"")</f>
        <v/>
      </c>
      <c r="H669" s="33" t="str">
        <f>IFERROR(VLOOKUP($B669,'Tabelas auxiliares'!$A$65:$C$102,3,FALSE),"")</f>
        <v/>
      </c>
      <c r="X669" s="33" t="str">
        <f t="shared" si="18"/>
        <v/>
      </c>
      <c r="Y669" s="33" t="str">
        <f>IF(T669="","",IF(AND(T669&lt;&gt;'Tabelas auxiliares'!$B$239,T669&lt;&gt;'Tabelas auxiliares'!$B$240,T669&lt;&gt;'Tabelas auxiliares'!$C$239,T669&lt;&gt;'Tabelas auxiliares'!$C$240,T669&lt;&gt;'Tabelas auxiliares'!$D$239),"FOLHA DE PESSOAL",IF(X669='Tabelas auxiliares'!$A$240,"CUSTEIO",IF(X669='Tabelas auxiliares'!$A$239,"INVESTIMENTO","ERRO - VERIFICAR"))))</f>
        <v/>
      </c>
      <c r="Z669" s="46" t="str">
        <f t="shared" si="19"/>
        <v/>
      </c>
      <c r="AA669" s="26"/>
      <c r="AC669" s="26"/>
    </row>
    <row r="670" spans="6:29" x14ac:dyDescent="0.25">
      <c r="F670" s="33" t="str">
        <f>IFERROR(VLOOKUP(D670,'Tabelas auxiliares'!$A$3:$B$61,2,FALSE),"")</f>
        <v/>
      </c>
      <c r="G670" s="33" t="str">
        <f>IFERROR(VLOOKUP($B670,'Tabelas auxiliares'!$A$65:$C$102,2,FALSE),"")</f>
        <v/>
      </c>
      <c r="H670" s="33" t="str">
        <f>IFERROR(VLOOKUP($B670,'Tabelas auxiliares'!$A$65:$C$102,3,FALSE),"")</f>
        <v/>
      </c>
      <c r="X670" s="33" t="str">
        <f t="shared" si="18"/>
        <v/>
      </c>
      <c r="Y670" s="33" t="str">
        <f>IF(T670="","",IF(AND(T670&lt;&gt;'Tabelas auxiliares'!$B$239,T670&lt;&gt;'Tabelas auxiliares'!$B$240,T670&lt;&gt;'Tabelas auxiliares'!$C$239,T670&lt;&gt;'Tabelas auxiliares'!$C$240,T670&lt;&gt;'Tabelas auxiliares'!$D$239),"FOLHA DE PESSOAL",IF(X670='Tabelas auxiliares'!$A$240,"CUSTEIO",IF(X670='Tabelas auxiliares'!$A$239,"INVESTIMENTO","ERRO - VERIFICAR"))))</f>
        <v/>
      </c>
      <c r="Z670" s="46" t="str">
        <f t="shared" si="19"/>
        <v/>
      </c>
      <c r="AC670" s="26"/>
    </row>
    <row r="671" spans="6:29" x14ac:dyDescent="0.25">
      <c r="F671" s="33" t="str">
        <f>IFERROR(VLOOKUP(D671,'Tabelas auxiliares'!$A$3:$B$61,2,FALSE),"")</f>
        <v/>
      </c>
      <c r="G671" s="33" t="str">
        <f>IFERROR(VLOOKUP($B671,'Tabelas auxiliares'!$A$65:$C$102,2,FALSE),"")</f>
        <v/>
      </c>
      <c r="H671" s="33" t="str">
        <f>IFERROR(VLOOKUP($B671,'Tabelas auxiliares'!$A$65:$C$102,3,FALSE),"")</f>
        <v/>
      </c>
      <c r="X671" s="33" t="str">
        <f t="shared" si="18"/>
        <v/>
      </c>
      <c r="Y671" s="33" t="str">
        <f>IF(T671="","",IF(AND(T671&lt;&gt;'Tabelas auxiliares'!$B$239,T671&lt;&gt;'Tabelas auxiliares'!$B$240,T671&lt;&gt;'Tabelas auxiliares'!$C$239,T671&lt;&gt;'Tabelas auxiliares'!$C$240,T671&lt;&gt;'Tabelas auxiliares'!$D$239),"FOLHA DE PESSOAL",IF(X671='Tabelas auxiliares'!$A$240,"CUSTEIO",IF(X671='Tabelas auxiliares'!$A$239,"INVESTIMENTO","ERRO - VERIFICAR"))))</f>
        <v/>
      </c>
      <c r="Z671" s="46" t="str">
        <f t="shared" si="19"/>
        <v/>
      </c>
      <c r="AC671" s="26"/>
    </row>
    <row r="672" spans="6:29" x14ac:dyDescent="0.25">
      <c r="F672" s="33" t="str">
        <f>IFERROR(VLOOKUP(D672,'Tabelas auxiliares'!$A$3:$B$61,2,FALSE),"")</f>
        <v/>
      </c>
      <c r="G672" s="33" t="str">
        <f>IFERROR(VLOOKUP($B672,'Tabelas auxiliares'!$A$65:$C$102,2,FALSE),"")</f>
        <v/>
      </c>
      <c r="H672" s="33" t="str">
        <f>IFERROR(VLOOKUP($B672,'Tabelas auxiliares'!$A$65:$C$102,3,FALSE),"")</f>
        <v/>
      </c>
      <c r="X672" s="33" t="str">
        <f t="shared" si="18"/>
        <v/>
      </c>
      <c r="Y672" s="33" t="str">
        <f>IF(T672="","",IF(AND(T672&lt;&gt;'Tabelas auxiliares'!$B$239,T672&lt;&gt;'Tabelas auxiliares'!$B$240,T672&lt;&gt;'Tabelas auxiliares'!$C$239,T672&lt;&gt;'Tabelas auxiliares'!$C$240,T672&lt;&gt;'Tabelas auxiliares'!$D$239),"FOLHA DE PESSOAL",IF(X672='Tabelas auxiliares'!$A$240,"CUSTEIO",IF(X672='Tabelas auxiliares'!$A$239,"INVESTIMENTO","ERRO - VERIFICAR"))))</f>
        <v/>
      </c>
      <c r="Z672" s="46" t="str">
        <f t="shared" si="19"/>
        <v/>
      </c>
      <c r="AC672" s="26"/>
    </row>
    <row r="673" spans="6:29" x14ac:dyDescent="0.25">
      <c r="F673" s="33" t="str">
        <f>IFERROR(VLOOKUP(D673,'Tabelas auxiliares'!$A$3:$B$61,2,FALSE),"")</f>
        <v/>
      </c>
      <c r="G673" s="33" t="str">
        <f>IFERROR(VLOOKUP($B673,'Tabelas auxiliares'!$A$65:$C$102,2,FALSE),"")</f>
        <v/>
      </c>
      <c r="H673" s="33" t="str">
        <f>IFERROR(VLOOKUP($B673,'Tabelas auxiliares'!$A$65:$C$102,3,FALSE),"")</f>
        <v/>
      </c>
      <c r="X673" s="33" t="str">
        <f t="shared" si="18"/>
        <v/>
      </c>
      <c r="Y673" s="33" t="str">
        <f>IF(T673="","",IF(AND(T673&lt;&gt;'Tabelas auxiliares'!$B$239,T673&lt;&gt;'Tabelas auxiliares'!$B$240,T673&lt;&gt;'Tabelas auxiliares'!$C$239,T673&lt;&gt;'Tabelas auxiliares'!$C$240,T673&lt;&gt;'Tabelas auxiliares'!$D$239),"FOLHA DE PESSOAL",IF(X673='Tabelas auxiliares'!$A$240,"CUSTEIO",IF(X673='Tabelas auxiliares'!$A$239,"INVESTIMENTO","ERRO - VERIFICAR"))))</f>
        <v/>
      </c>
      <c r="Z673" s="46" t="str">
        <f t="shared" si="19"/>
        <v/>
      </c>
      <c r="AC673" s="26"/>
    </row>
    <row r="674" spans="6:29" x14ac:dyDescent="0.25">
      <c r="F674" s="33" t="str">
        <f>IFERROR(VLOOKUP(D674,'Tabelas auxiliares'!$A$3:$B$61,2,FALSE),"")</f>
        <v/>
      </c>
      <c r="G674" s="33" t="str">
        <f>IFERROR(VLOOKUP($B674,'Tabelas auxiliares'!$A$65:$C$102,2,FALSE),"")</f>
        <v/>
      </c>
      <c r="H674" s="33" t="str">
        <f>IFERROR(VLOOKUP($B674,'Tabelas auxiliares'!$A$65:$C$102,3,FALSE),"")</f>
        <v/>
      </c>
      <c r="X674" s="33" t="str">
        <f t="shared" si="18"/>
        <v/>
      </c>
      <c r="Y674" s="33" t="str">
        <f>IF(T674="","",IF(AND(T674&lt;&gt;'Tabelas auxiliares'!$B$239,T674&lt;&gt;'Tabelas auxiliares'!$B$240,T674&lt;&gt;'Tabelas auxiliares'!$C$239,T674&lt;&gt;'Tabelas auxiliares'!$C$240,T674&lt;&gt;'Tabelas auxiliares'!$D$239),"FOLHA DE PESSOAL",IF(X674='Tabelas auxiliares'!$A$240,"CUSTEIO",IF(X674='Tabelas auxiliares'!$A$239,"INVESTIMENTO","ERRO - VERIFICAR"))))</f>
        <v/>
      </c>
      <c r="Z674" s="46" t="str">
        <f t="shared" si="19"/>
        <v/>
      </c>
      <c r="AC674" s="26"/>
    </row>
    <row r="675" spans="6:29" x14ac:dyDescent="0.25">
      <c r="F675" s="33" t="str">
        <f>IFERROR(VLOOKUP(D675,'Tabelas auxiliares'!$A$3:$B$61,2,FALSE),"")</f>
        <v/>
      </c>
      <c r="G675" s="33" t="str">
        <f>IFERROR(VLOOKUP($B675,'Tabelas auxiliares'!$A$65:$C$102,2,FALSE),"")</f>
        <v/>
      </c>
      <c r="H675" s="33" t="str">
        <f>IFERROR(VLOOKUP($B675,'Tabelas auxiliares'!$A$65:$C$102,3,FALSE),"")</f>
        <v/>
      </c>
      <c r="X675" s="33" t="str">
        <f t="shared" si="18"/>
        <v/>
      </c>
      <c r="Y675" s="33" t="str">
        <f>IF(T675="","",IF(AND(T675&lt;&gt;'Tabelas auxiliares'!$B$239,T675&lt;&gt;'Tabelas auxiliares'!$B$240,T675&lt;&gt;'Tabelas auxiliares'!$C$239,T675&lt;&gt;'Tabelas auxiliares'!$C$240,T675&lt;&gt;'Tabelas auxiliares'!$D$239),"FOLHA DE PESSOAL",IF(X675='Tabelas auxiliares'!$A$240,"CUSTEIO",IF(X675='Tabelas auxiliares'!$A$239,"INVESTIMENTO","ERRO - VERIFICAR"))))</f>
        <v/>
      </c>
      <c r="Z675" s="46" t="str">
        <f t="shared" si="19"/>
        <v/>
      </c>
      <c r="AC675" s="26"/>
    </row>
    <row r="676" spans="6:29" x14ac:dyDescent="0.25">
      <c r="F676" s="33" t="str">
        <f>IFERROR(VLOOKUP(D676,'Tabelas auxiliares'!$A$3:$B$61,2,FALSE),"")</f>
        <v/>
      </c>
      <c r="G676" s="33" t="str">
        <f>IFERROR(VLOOKUP($B676,'Tabelas auxiliares'!$A$65:$C$102,2,FALSE),"")</f>
        <v/>
      </c>
      <c r="H676" s="33" t="str">
        <f>IFERROR(VLOOKUP($B676,'Tabelas auxiliares'!$A$65:$C$102,3,FALSE),"")</f>
        <v/>
      </c>
      <c r="X676" s="33" t="str">
        <f t="shared" si="18"/>
        <v/>
      </c>
      <c r="Y676" s="33" t="str">
        <f>IF(T676="","",IF(AND(T676&lt;&gt;'Tabelas auxiliares'!$B$239,T676&lt;&gt;'Tabelas auxiliares'!$B$240,T676&lt;&gt;'Tabelas auxiliares'!$C$239,T676&lt;&gt;'Tabelas auxiliares'!$C$240,T676&lt;&gt;'Tabelas auxiliares'!$D$239),"FOLHA DE PESSOAL",IF(X676='Tabelas auxiliares'!$A$240,"CUSTEIO",IF(X676='Tabelas auxiliares'!$A$239,"INVESTIMENTO","ERRO - VERIFICAR"))))</f>
        <v/>
      </c>
      <c r="Z676" s="46" t="str">
        <f t="shared" si="19"/>
        <v/>
      </c>
      <c r="AC676" s="26"/>
    </row>
    <row r="677" spans="6:29" x14ac:dyDescent="0.25">
      <c r="F677" s="33" t="str">
        <f>IFERROR(VLOOKUP(D677,'Tabelas auxiliares'!$A$3:$B$61,2,FALSE),"")</f>
        <v/>
      </c>
      <c r="G677" s="33" t="str">
        <f>IFERROR(VLOOKUP($B677,'Tabelas auxiliares'!$A$65:$C$102,2,FALSE),"")</f>
        <v/>
      </c>
      <c r="H677" s="33" t="str">
        <f>IFERROR(VLOOKUP($B677,'Tabelas auxiliares'!$A$65:$C$102,3,FALSE),"")</f>
        <v/>
      </c>
      <c r="X677" s="33" t="str">
        <f t="shared" si="18"/>
        <v/>
      </c>
      <c r="Y677" s="33" t="str">
        <f>IF(T677="","",IF(AND(T677&lt;&gt;'Tabelas auxiliares'!$B$239,T677&lt;&gt;'Tabelas auxiliares'!$B$240,T677&lt;&gt;'Tabelas auxiliares'!$C$239,T677&lt;&gt;'Tabelas auxiliares'!$C$240,T677&lt;&gt;'Tabelas auxiliares'!$D$239),"FOLHA DE PESSOAL",IF(X677='Tabelas auxiliares'!$A$240,"CUSTEIO",IF(X677='Tabelas auxiliares'!$A$239,"INVESTIMENTO","ERRO - VERIFICAR"))))</f>
        <v/>
      </c>
      <c r="Z677" s="46" t="str">
        <f t="shared" si="19"/>
        <v/>
      </c>
      <c r="AC677" s="26"/>
    </row>
    <row r="678" spans="6:29" x14ac:dyDescent="0.25">
      <c r="F678" s="33" t="str">
        <f>IFERROR(VLOOKUP(D678,'Tabelas auxiliares'!$A$3:$B$61,2,FALSE),"")</f>
        <v/>
      </c>
      <c r="G678" s="33" t="str">
        <f>IFERROR(VLOOKUP($B678,'Tabelas auxiliares'!$A$65:$C$102,2,FALSE),"")</f>
        <v/>
      </c>
      <c r="H678" s="33" t="str">
        <f>IFERROR(VLOOKUP($B678,'Tabelas auxiliares'!$A$65:$C$102,3,FALSE),"")</f>
        <v/>
      </c>
      <c r="X678" s="33" t="str">
        <f t="shared" si="18"/>
        <v/>
      </c>
      <c r="Y678" s="33" t="str">
        <f>IF(T678="","",IF(AND(T678&lt;&gt;'Tabelas auxiliares'!$B$239,T678&lt;&gt;'Tabelas auxiliares'!$B$240,T678&lt;&gt;'Tabelas auxiliares'!$C$239,T678&lt;&gt;'Tabelas auxiliares'!$C$240,T678&lt;&gt;'Tabelas auxiliares'!$D$239),"FOLHA DE PESSOAL",IF(X678='Tabelas auxiliares'!$A$240,"CUSTEIO",IF(X678='Tabelas auxiliares'!$A$239,"INVESTIMENTO","ERRO - VERIFICAR"))))</f>
        <v/>
      </c>
      <c r="Z678" s="46" t="str">
        <f t="shared" si="19"/>
        <v/>
      </c>
      <c r="AC678" s="26"/>
    </row>
    <row r="679" spans="6:29" x14ac:dyDescent="0.25">
      <c r="F679" s="33" t="str">
        <f>IFERROR(VLOOKUP(D679,'Tabelas auxiliares'!$A$3:$B$61,2,FALSE),"")</f>
        <v/>
      </c>
      <c r="G679" s="33" t="str">
        <f>IFERROR(VLOOKUP($B679,'Tabelas auxiliares'!$A$65:$C$102,2,FALSE),"")</f>
        <v/>
      </c>
      <c r="H679" s="33" t="str">
        <f>IFERROR(VLOOKUP($B679,'Tabelas auxiliares'!$A$65:$C$102,3,FALSE),"")</f>
        <v/>
      </c>
      <c r="X679" s="33" t="str">
        <f t="shared" si="18"/>
        <v/>
      </c>
      <c r="Y679" s="33" t="str">
        <f>IF(T679="","",IF(AND(T679&lt;&gt;'Tabelas auxiliares'!$B$239,T679&lt;&gt;'Tabelas auxiliares'!$B$240,T679&lt;&gt;'Tabelas auxiliares'!$C$239,T679&lt;&gt;'Tabelas auxiliares'!$C$240,T679&lt;&gt;'Tabelas auxiliares'!$D$239),"FOLHA DE PESSOAL",IF(X679='Tabelas auxiliares'!$A$240,"CUSTEIO",IF(X679='Tabelas auxiliares'!$A$239,"INVESTIMENTO","ERRO - VERIFICAR"))))</f>
        <v/>
      </c>
      <c r="Z679" s="46" t="str">
        <f t="shared" si="19"/>
        <v/>
      </c>
      <c r="AC679" s="26"/>
    </row>
    <row r="680" spans="6:29" x14ac:dyDescent="0.25">
      <c r="F680" s="33" t="str">
        <f>IFERROR(VLOOKUP(D680,'Tabelas auxiliares'!$A$3:$B$61,2,FALSE),"")</f>
        <v/>
      </c>
      <c r="G680" s="33" t="str">
        <f>IFERROR(VLOOKUP($B680,'Tabelas auxiliares'!$A$65:$C$102,2,FALSE),"")</f>
        <v/>
      </c>
      <c r="H680" s="33" t="str">
        <f>IFERROR(VLOOKUP($B680,'Tabelas auxiliares'!$A$65:$C$102,3,FALSE),"")</f>
        <v/>
      </c>
      <c r="X680" s="33" t="str">
        <f t="shared" si="18"/>
        <v/>
      </c>
      <c r="Y680" s="33" t="str">
        <f>IF(T680="","",IF(AND(T680&lt;&gt;'Tabelas auxiliares'!$B$239,T680&lt;&gt;'Tabelas auxiliares'!$B$240,T680&lt;&gt;'Tabelas auxiliares'!$C$239,T680&lt;&gt;'Tabelas auxiliares'!$C$240,T680&lt;&gt;'Tabelas auxiliares'!$D$239),"FOLHA DE PESSOAL",IF(X680='Tabelas auxiliares'!$A$240,"CUSTEIO",IF(X680='Tabelas auxiliares'!$A$239,"INVESTIMENTO","ERRO - VERIFICAR"))))</f>
        <v/>
      </c>
      <c r="Z680" s="46" t="str">
        <f t="shared" si="19"/>
        <v/>
      </c>
      <c r="AC680" s="26"/>
    </row>
    <row r="681" spans="6:29" x14ac:dyDescent="0.25">
      <c r="F681" s="33" t="str">
        <f>IFERROR(VLOOKUP(D681,'Tabelas auxiliares'!$A$3:$B$61,2,FALSE),"")</f>
        <v/>
      </c>
      <c r="G681" s="33" t="str">
        <f>IFERROR(VLOOKUP($B681,'Tabelas auxiliares'!$A$65:$C$102,2,FALSE),"")</f>
        <v/>
      </c>
      <c r="H681" s="33" t="str">
        <f>IFERROR(VLOOKUP($B681,'Tabelas auxiliares'!$A$65:$C$102,3,FALSE),"")</f>
        <v/>
      </c>
      <c r="X681" s="33" t="str">
        <f t="shared" si="18"/>
        <v/>
      </c>
      <c r="Y681" s="33" t="str">
        <f>IF(T681="","",IF(AND(T681&lt;&gt;'Tabelas auxiliares'!$B$239,T681&lt;&gt;'Tabelas auxiliares'!$B$240,T681&lt;&gt;'Tabelas auxiliares'!$C$239,T681&lt;&gt;'Tabelas auxiliares'!$C$240,T681&lt;&gt;'Tabelas auxiliares'!$D$239),"FOLHA DE PESSOAL",IF(X681='Tabelas auxiliares'!$A$240,"CUSTEIO",IF(X681='Tabelas auxiliares'!$A$239,"INVESTIMENTO","ERRO - VERIFICAR"))))</f>
        <v/>
      </c>
      <c r="Z681" s="46" t="str">
        <f t="shared" si="19"/>
        <v/>
      </c>
      <c r="AC681" s="26"/>
    </row>
    <row r="682" spans="6:29" x14ac:dyDescent="0.25">
      <c r="F682" s="33" t="str">
        <f>IFERROR(VLOOKUP(D682,'Tabelas auxiliares'!$A$3:$B$61,2,FALSE),"")</f>
        <v/>
      </c>
      <c r="G682" s="33" t="str">
        <f>IFERROR(VLOOKUP($B682,'Tabelas auxiliares'!$A$65:$C$102,2,FALSE),"")</f>
        <v/>
      </c>
      <c r="H682" s="33" t="str">
        <f>IFERROR(VLOOKUP($B682,'Tabelas auxiliares'!$A$65:$C$102,3,FALSE),"")</f>
        <v/>
      </c>
      <c r="X682" s="33" t="str">
        <f t="shared" si="18"/>
        <v/>
      </c>
      <c r="Y682" s="33" t="str">
        <f>IF(T682="","",IF(AND(T682&lt;&gt;'Tabelas auxiliares'!$B$239,T682&lt;&gt;'Tabelas auxiliares'!$B$240,T682&lt;&gt;'Tabelas auxiliares'!$C$239,T682&lt;&gt;'Tabelas auxiliares'!$C$240,T682&lt;&gt;'Tabelas auxiliares'!$D$239),"FOLHA DE PESSOAL",IF(X682='Tabelas auxiliares'!$A$240,"CUSTEIO",IF(X682='Tabelas auxiliares'!$A$239,"INVESTIMENTO","ERRO - VERIFICAR"))))</f>
        <v/>
      </c>
      <c r="Z682" s="46" t="str">
        <f t="shared" si="19"/>
        <v/>
      </c>
      <c r="AA682" s="26"/>
      <c r="AC682" s="26"/>
    </row>
    <row r="683" spans="6:29" x14ac:dyDescent="0.25">
      <c r="F683" s="33" t="str">
        <f>IFERROR(VLOOKUP(D683,'Tabelas auxiliares'!$A$3:$B$61,2,FALSE),"")</f>
        <v/>
      </c>
      <c r="G683" s="33" t="str">
        <f>IFERROR(VLOOKUP($B683,'Tabelas auxiliares'!$A$65:$C$102,2,FALSE),"")</f>
        <v/>
      </c>
      <c r="H683" s="33" t="str">
        <f>IFERROR(VLOOKUP($B683,'Tabelas auxiliares'!$A$65:$C$102,3,FALSE),"")</f>
        <v/>
      </c>
      <c r="X683" s="33" t="str">
        <f t="shared" si="18"/>
        <v/>
      </c>
      <c r="Y683" s="33" t="str">
        <f>IF(T683="","",IF(AND(T683&lt;&gt;'Tabelas auxiliares'!$B$239,T683&lt;&gt;'Tabelas auxiliares'!$B$240,T683&lt;&gt;'Tabelas auxiliares'!$C$239,T683&lt;&gt;'Tabelas auxiliares'!$C$240,T683&lt;&gt;'Tabelas auxiliares'!$D$239),"FOLHA DE PESSOAL",IF(X683='Tabelas auxiliares'!$A$240,"CUSTEIO",IF(X683='Tabelas auxiliares'!$A$239,"INVESTIMENTO","ERRO - VERIFICAR"))))</f>
        <v/>
      </c>
      <c r="Z683" s="46" t="str">
        <f t="shared" si="19"/>
        <v/>
      </c>
      <c r="AA683" s="26"/>
    </row>
    <row r="684" spans="6:29" x14ac:dyDescent="0.25">
      <c r="F684" s="33" t="str">
        <f>IFERROR(VLOOKUP(D684,'Tabelas auxiliares'!$A$3:$B$61,2,FALSE),"")</f>
        <v/>
      </c>
      <c r="G684" s="33" t="str">
        <f>IFERROR(VLOOKUP($B684,'Tabelas auxiliares'!$A$65:$C$102,2,FALSE),"")</f>
        <v/>
      </c>
      <c r="H684" s="33" t="str">
        <f>IFERROR(VLOOKUP($B684,'Tabelas auxiliares'!$A$65:$C$102,3,FALSE),"")</f>
        <v/>
      </c>
      <c r="X684" s="33" t="str">
        <f t="shared" ref="X684:X747" si="20">LEFT(V684,1)</f>
        <v/>
      </c>
      <c r="Y684" s="33" t="str">
        <f>IF(T684="","",IF(AND(T684&lt;&gt;'Tabelas auxiliares'!$B$239,T684&lt;&gt;'Tabelas auxiliares'!$B$240,T684&lt;&gt;'Tabelas auxiliares'!$C$239,T684&lt;&gt;'Tabelas auxiliares'!$C$240,T684&lt;&gt;'Tabelas auxiliares'!$D$239),"FOLHA DE PESSOAL",IF(X684='Tabelas auxiliares'!$A$240,"CUSTEIO",IF(X684='Tabelas auxiliares'!$A$239,"INVESTIMENTO","ERRO - VERIFICAR"))))</f>
        <v/>
      </c>
      <c r="Z684" s="46" t="str">
        <f t="shared" si="19"/>
        <v/>
      </c>
      <c r="AA684" s="26"/>
      <c r="AC684" s="26"/>
    </row>
    <row r="685" spans="6:29" x14ac:dyDescent="0.25">
      <c r="F685" s="33" t="str">
        <f>IFERROR(VLOOKUP(D685,'Tabelas auxiliares'!$A$3:$B$61,2,FALSE),"")</f>
        <v/>
      </c>
      <c r="G685" s="33" t="str">
        <f>IFERROR(VLOOKUP($B685,'Tabelas auxiliares'!$A$65:$C$102,2,FALSE),"")</f>
        <v/>
      </c>
      <c r="H685" s="33" t="str">
        <f>IFERROR(VLOOKUP($B685,'Tabelas auxiliares'!$A$65:$C$102,3,FALSE),"")</f>
        <v/>
      </c>
      <c r="X685" s="33" t="str">
        <f t="shared" si="20"/>
        <v/>
      </c>
      <c r="Y685" s="33" t="str">
        <f>IF(T685="","",IF(AND(T685&lt;&gt;'Tabelas auxiliares'!$B$239,T685&lt;&gt;'Tabelas auxiliares'!$B$240,T685&lt;&gt;'Tabelas auxiliares'!$C$239,T685&lt;&gt;'Tabelas auxiliares'!$C$240,T685&lt;&gt;'Tabelas auxiliares'!$D$239),"FOLHA DE PESSOAL",IF(X685='Tabelas auxiliares'!$A$240,"CUSTEIO",IF(X685='Tabelas auxiliares'!$A$239,"INVESTIMENTO","ERRO - VERIFICAR"))))</f>
        <v/>
      </c>
      <c r="Z685" s="46" t="str">
        <f t="shared" ref="Z685:Z748" si="21">IF(AA685+AB685+AC685&lt;&gt;0,AA685+AB685+AC685,"")</f>
        <v/>
      </c>
      <c r="AC685" s="26"/>
    </row>
    <row r="686" spans="6:29" x14ac:dyDescent="0.25">
      <c r="F686" s="33" t="str">
        <f>IFERROR(VLOOKUP(D686,'Tabelas auxiliares'!$A$3:$B$61,2,FALSE),"")</f>
        <v/>
      </c>
      <c r="G686" s="33" t="str">
        <f>IFERROR(VLOOKUP($B686,'Tabelas auxiliares'!$A$65:$C$102,2,FALSE),"")</f>
        <v/>
      </c>
      <c r="H686" s="33" t="str">
        <f>IFERROR(VLOOKUP($B686,'Tabelas auxiliares'!$A$65:$C$102,3,FALSE),"")</f>
        <v/>
      </c>
      <c r="X686" s="33" t="str">
        <f t="shared" si="20"/>
        <v/>
      </c>
      <c r="Y686" s="33" t="str">
        <f>IF(T686="","",IF(AND(T686&lt;&gt;'Tabelas auxiliares'!$B$239,T686&lt;&gt;'Tabelas auxiliares'!$B$240,T686&lt;&gt;'Tabelas auxiliares'!$C$239,T686&lt;&gt;'Tabelas auxiliares'!$C$240,T686&lt;&gt;'Tabelas auxiliares'!$D$239),"FOLHA DE PESSOAL",IF(X686='Tabelas auxiliares'!$A$240,"CUSTEIO",IF(X686='Tabelas auxiliares'!$A$239,"INVESTIMENTO","ERRO - VERIFICAR"))))</f>
        <v/>
      </c>
      <c r="Z686" s="46" t="str">
        <f t="shared" si="21"/>
        <v/>
      </c>
      <c r="AC686" s="26"/>
    </row>
    <row r="687" spans="6:29" x14ac:dyDescent="0.25">
      <c r="F687" s="33" t="str">
        <f>IFERROR(VLOOKUP(D687,'Tabelas auxiliares'!$A$3:$B$61,2,FALSE),"")</f>
        <v/>
      </c>
      <c r="G687" s="33" t="str">
        <f>IFERROR(VLOOKUP($B687,'Tabelas auxiliares'!$A$65:$C$102,2,FALSE),"")</f>
        <v/>
      </c>
      <c r="H687" s="33" t="str">
        <f>IFERROR(VLOOKUP($B687,'Tabelas auxiliares'!$A$65:$C$102,3,FALSE),"")</f>
        <v/>
      </c>
      <c r="X687" s="33" t="str">
        <f t="shared" si="20"/>
        <v/>
      </c>
      <c r="Y687" s="33" t="str">
        <f>IF(T687="","",IF(AND(T687&lt;&gt;'Tabelas auxiliares'!$B$239,T687&lt;&gt;'Tabelas auxiliares'!$B$240,T687&lt;&gt;'Tabelas auxiliares'!$C$239,T687&lt;&gt;'Tabelas auxiliares'!$C$240,T687&lt;&gt;'Tabelas auxiliares'!$D$239),"FOLHA DE PESSOAL",IF(X687='Tabelas auxiliares'!$A$240,"CUSTEIO",IF(X687='Tabelas auxiliares'!$A$239,"INVESTIMENTO","ERRO - VERIFICAR"))))</f>
        <v/>
      </c>
      <c r="Z687" s="46" t="str">
        <f t="shared" si="21"/>
        <v/>
      </c>
      <c r="AC687" s="26"/>
    </row>
    <row r="688" spans="6:29" x14ac:dyDescent="0.25">
      <c r="F688" s="33" t="str">
        <f>IFERROR(VLOOKUP(D688,'Tabelas auxiliares'!$A$3:$B$61,2,FALSE),"")</f>
        <v/>
      </c>
      <c r="G688" s="33" t="str">
        <f>IFERROR(VLOOKUP($B688,'Tabelas auxiliares'!$A$65:$C$102,2,FALSE),"")</f>
        <v/>
      </c>
      <c r="H688" s="33" t="str">
        <f>IFERROR(VLOOKUP($B688,'Tabelas auxiliares'!$A$65:$C$102,3,FALSE),"")</f>
        <v/>
      </c>
      <c r="X688" s="33" t="str">
        <f t="shared" si="20"/>
        <v/>
      </c>
      <c r="Y688" s="33" t="str">
        <f>IF(T688="","",IF(AND(T688&lt;&gt;'Tabelas auxiliares'!$B$239,T688&lt;&gt;'Tabelas auxiliares'!$B$240,T688&lt;&gt;'Tabelas auxiliares'!$C$239,T688&lt;&gt;'Tabelas auxiliares'!$C$240,T688&lt;&gt;'Tabelas auxiliares'!$D$239),"FOLHA DE PESSOAL",IF(X688='Tabelas auxiliares'!$A$240,"CUSTEIO",IF(X688='Tabelas auxiliares'!$A$239,"INVESTIMENTO","ERRO - VERIFICAR"))))</f>
        <v/>
      </c>
      <c r="Z688" s="46" t="str">
        <f t="shared" si="21"/>
        <v/>
      </c>
      <c r="AC688" s="26"/>
    </row>
    <row r="689" spans="6:29" x14ac:dyDescent="0.25">
      <c r="F689" s="33" t="str">
        <f>IFERROR(VLOOKUP(D689,'Tabelas auxiliares'!$A$3:$B$61,2,FALSE),"")</f>
        <v/>
      </c>
      <c r="G689" s="33" t="str">
        <f>IFERROR(VLOOKUP($B689,'Tabelas auxiliares'!$A$65:$C$102,2,FALSE),"")</f>
        <v/>
      </c>
      <c r="H689" s="33" t="str">
        <f>IFERROR(VLOOKUP($B689,'Tabelas auxiliares'!$A$65:$C$102,3,FALSE),"")</f>
        <v/>
      </c>
      <c r="X689" s="33" t="str">
        <f t="shared" si="20"/>
        <v/>
      </c>
      <c r="Y689" s="33" t="str">
        <f>IF(T689="","",IF(AND(T689&lt;&gt;'Tabelas auxiliares'!$B$239,T689&lt;&gt;'Tabelas auxiliares'!$B$240,T689&lt;&gt;'Tabelas auxiliares'!$C$239,T689&lt;&gt;'Tabelas auxiliares'!$C$240,T689&lt;&gt;'Tabelas auxiliares'!$D$239),"FOLHA DE PESSOAL",IF(X689='Tabelas auxiliares'!$A$240,"CUSTEIO",IF(X689='Tabelas auxiliares'!$A$239,"INVESTIMENTO","ERRO - VERIFICAR"))))</f>
        <v/>
      </c>
      <c r="Z689" s="46" t="str">
        <f t="shared" si="21"/>
        <v/>
      </c>
      <c r="AA689" s="26"/>
      <c r="AC689" s="26"/>
    </row>
    <row r="690" spans="6:29" x14ac:dyDescent="0.25">
      <c r="F690" s="33" t="str">
        <f>IFERROR(VLOOKUP(D690,'Tabelas auxiliares'!$A$3:$B$61,2,FALSE),"")</f>
        <v/>
      </c>
      <c r="G690" s="33" t="str">
        <f>IFERROR(VLOOKUP($B690,'Tabelas auxiliares'!$A$65:$C$102,2,FALSE),"")</f>
        <v/>
      </c>
      <c r="H690" s="33" t="str">
        <f>IFERROR(VLOOKUP($B690,'Tabelas auxiliares'!$A$65:$C$102,3,FALSE),"")</f>
        <v/>
      </c>
      <c r="X690" s="33" t="str">
        <f t="shared" si="20"/>
        <v/>
      </c>
      <c r="Y690" s="33" t="str">
        <f>IF(T690="","",IF(AND(T690&lt;&gt;'Tabelas auxiliares'!$B$239,T690&lt;&gt;'Tabelas auxiliares'!$B$240,T690&lt;&gt;'Tabelas auxiliares'!$C$239,T690&lt;&gt;'Tabelas auxiliares'!$C$240,T690&lt;&gt;'Tabelas auxiliares'!$D$239),"FOLHA DE PESSOAL",IF(X690='Tabelas auxiliares'!$A$240,"CUSTEIO",IF(X690='Tabelas auxiliares'!$A$239,"INVESTIMENTO","ERRO - VERIFICAR"))))</f>
        <v/>
      </c>
      <c r="Z690" s="46" t="str">
        <f t="shared" si="21"/>
        <v/>
      </c>
      <c r="AA690" s="26"/>
      <c r="AC690" s="26"/>
    </row>
    <row r="691" spans="6:29" x14ac:dyDescent="0.25">
      <c r="F691" s="33" t="str">
        <f>IFERROR(VLOOKUP(D691,'Tabelas auxiliares'!$A$3:$B$61,2,FALSE),"")</f>
        <v/>
      </c>
      <c r="G691" s="33" t="str">
        <f>IFERROR(VLOOKUP($B691,'Tabelas auxiliares'!$A$65:$C$102,2,FALSE),"")</f>
        <v/>
      </c>
      <c r="H691" s="33" t="str">
        <f>IFERROR(VLOOKUP($B691,'Tabelas auxiliares'!$A$65:$C$102,3,FALSE),"")</f>
        <v/>
      </c>
      <c r="X691" s="33" t="str">
        <f t="shared" si="20"/>
        <v/>
      </c>
      <c r="Y691" s="33" t="str">
        <f>IF(T691="","",IF(AND(T691&lt;&gt;'Tabelas auxiliares'!$B$239,T691&lt;&gt;'Tabelas auxiliares'!$B$240,T691&lt;&gt;'Tabelas auxiliares'!$C$239,T691&lt;&gt;'Tabelas auxiliares'!$C$240,T691&lt;&gt;'Tabelas auxiliares'!$D$239),"FOLHA DE PESSOAL",IF(X691='Tabelas auxiliares'!$A$240,"CUSTEIO",IF(X691='Tabelas auxiliares'!$A$239,"INVESTIMENTO","ERRO - VERIFICAR"))))</f>
        <v/>
      </c>
      <c r="Z691" s="46" t="str">
        <f t="shared" si="21"/>
        <v/>
      </c>
      <c r="AA691" s="26"/>
      <c r="AC691" s="26"/>
    </row>
    <row r="692" spans="6:29" x14ac:dyDescent="0.25">
      <c r="F692" s="33" t="str">
        <f>IFERROR(VLOOKUP(D692,'Tabelas auxiliares'!$A$3:$B$61,2,FALSE),"")</f>
        <v/>
      </c>
      <c r="G692" s="33" t="str">
        <f>IFERROR(VLOOKUP($B692,'Tabelas auxiliares'!$A$65:$C$102,2,FALSE),"")</f>
        <v/>
      </c>
      <c r="H692" s="33" t="str">
        <f>IFERROR(VLOOKUP($B692,'Tabelas auxiliares'!$A$65:$C$102,3,FALSE),"")</f>
        <v/>
      </c>
      <c r="X692" s="33" t="str">
        <f t="shared" si="20"/>
        <v/>
      </c>
      <c r="Y692" s="33" t="str">
        <f>IF(T692="","",IF(AND(T692&lt;&gt;'Tabelas auxiliares'!$B$239,T692&lt;&gt;'Tabelas auxiliares'!$B$240,T692&lt;&gt;'Tabelas auxiliares'!$C$239,T692&lt;&gt;'Tabelas auxiliares'!$C$240,T692&lt;&gt;'Tabelas auxiliares'!$D$239),"FOLHA DE PESSOAL",IF(X692='Tabelas auxiliares'!$A$240,"CUSTEIO",IF(X692='Tabelas auxiliares'!$A$239,"INVESTIMENTO","ERRO - VERIFICAR"))))</f>
        <v/>
      </c>
      <c r="Z692" s="46" t="str">
        <f t="shared" si="21"/>
        <v/>
      </c>
      <c r="AC692" s="26"/>
    </row>
    <row r="693" spans="6:29" x14ac:dyDescent="0.25">
      <c r="F693" s="33" t="str">
        <f>IFERROR(VLOOKUP(D693,'Tabelas auxiliares'!$A$3:$B$61,2,FALSE),"")</f>
        <v/>
      </c>
      <c r="G693" s="33" t="str">
        <f>IFERROR(VLOOKUP($B693,'Tabelas auxiliares'!$A$65:$C$102,2,FALSE),"")</f>
        <v/>
      </c>
      <c r="H693" s="33" t="str">
        <f>IFERROR(VLOOKUP($B693,'Tabelas auxiliares'!$A$65:$C$102,3,FALSE),"")</f>
        <v/>
      </c>
      <c r="X693" s="33" t="str">
        <f t="shared" si="20"/>
        <v/>
      </c>
      <c r="Y693" s="33" t="str">
        <f>IF(T693="","",IF(AND(T693&lt;&gt;'Tabelas auxiliares'!$B$239,T693&lt;&gt;'Tabelas auxiliares'!$B$240,T693&lt;&gt;'Tabelas auxiliares'!$C$239,T693&lt;&gt;'Tabelas auxiliares'!$C$240,T693&lt;&gt;'Tabelas auxiliares'!$D$239),"FOLHA DE PESSOAL",IF(X693='Tabelas auxiliares'!$A$240,"CUSTEIO",IF(X693='Tabelas auxiliares'!$A$239,"INVESTIMENTO","ERRO - VERIFICAR"))))</f>
        <v/>
      </c>
      <c r="Z693" s="46" t="str">
        <f t="shared" si="21"/>
        <v/>
      </c>
      <c r="AC693" s="26"/>
    </row>
    <row r="694" spans="6:29" x14ac:dyDescent="0.25">
      <c r="F694" s="33" t="str">
        <f>IFERROR(VLOOKUP(D694,'Tabelas auxiliares'!$A$3:$B$61,2,FALSE),"")</f>
        <v/>
      </c>
      <c r="G694" s="33" t="str">
        <f>IFERROR(VLOOKUP($B694,'Tabelas auxiliares'!$A$65:$C$102,2,FALSE),"")</f>
        <v/>
      </c>
      <c r="H694" s="33" t="str">
        <f>IFERROR(VLOOKUP($B694,'Tabelas auxiliares'!$A$65:$C$102,3,FALSE),"")</f>
        <v/>
      </c>
      <c r="X694" s="33" t="str">
        <f t="shared" si="20"/>
        <v/>
      </c>
      <c r="Y694" s="33" t="str">
        <f>IF(T694="","",IF(AND(T694&lt;&gt;'Tabelas auxiliares'!$B$239,T694&lt;&gt;'Tabelas auxiliares'!$B$240,T694&lt;&gt;'Tabelas auxiliares'!$C$239,T694&lt;&gt;'Tabelas auxiliares'!$C$240,T694&lt;&gt;'Tabelas auxiliares'!$D$239),"FOLHA DE PESSOAL",IF(X694='Tabelas auxiliares'!$A$240,"CUSTEIO",IF(X694='Tabelas auxiliares'!$A$239,"INVESTIMENTO","ERRO - VERIFICAR"))))</f>
        <v/>
      </c>
      <c r="Z694" s="46" t="str">
        <f t="shared" si="21"/>
        <v/>
      </c>
      <c r="AA694" s="26"/>
      <c r="AC694" s="26"/>
    </row>
    <row r="695" spans="6:29" x14ac:dyDescent="0.25">
      <c r="F695" s="33" t="str">
        <f>IFERROR(VLOOKUP(D695,'Tabelas auxiliares'!$A$3:$B$61,2,FALSE),"")</f>
        <v/>
      </c>
      <c r="G695" s="33" t="str">
        <f>IFERROR(VLOOKUP($B695,'Tabelas auxiliares'!$A$65:$C$102,2,FALSE),"")</f>
        <v/>
      </c>
      <c r="H695" s="33" t="str">
        <f>IFERROR(VLOOKUP($B695,'Tabelas auxiliares'!$A$65:$C$102,3,FALSE),"")</f>
        <v/>
      </c>
      <c r="X695" s="33" t="str">
        <f t="shared" si="20"/>
        <v/>
      </c>
      <c r="Y695" s="33" t="str">
        <f>IF(T695="","",IF(AND(T695&lt;&gt;'Tabelas auxiliares'!$B$239,T695&lt;&gt;'Tabelas auxiliares'!$B$240,T695&lt;&gt;'Tabelas auxiliares'!$C$239,T695&lt;&gt;'Tabelas auxiliares'!$C$240,T695&lt;&gt;'Tabelas auxiliares'!$D$239),"FOLHA DE PESSOAL",IF(X695='Tabelas auxiliares'!$A$240,"CUSTEIO",IF(X695='Tabelas auxiliares'!$A$239,"INVESTIMENTO","ERRO - VERIFICAR"))))</f>
        <v/>
      </c>
      <c r="Z695" s="46" t="str">
        <f t="shared" si="21"/>
        <v/>
      </c>
      <c r="AA695" s="26"/>
      <c r="AC695" s="26"/>
    </row>
    <row r="696" spans="6:29" x14ac:dyDescent="0.25">
      <c r="F696" s="33" t="str">
        <f>IFERROR(VLOOKUP(D696,'Tabelas auxiliares'!$A$3:$B$61,2,FALSE),"")</f>
        <v/>
      </c>
      <c r="G696" s="33" t="str">
        <f>IFERROR(VLOOKUP($B696,'Tabelas auxiliares'!$A$65:$C$102,2,FALSE),"")</f>
        <v/>
      </c>
      <c r="H696" s="33" t="str">
        <f>IFERROR(VLOOKUP($B696,'Tabelas auxiliares'!$A$65:$C$102,3,FALSE),"")</f>
        <v/>
      </c>
      <c r="X696" s="33" t="str">
        <f t="shared" si="20"/>
        <v/>
      </c>
      <c r="Y696" s="33" t="str">
        <f>IF(T696="","",IF(AND(T696&lt;&gt;'Tabelas auxiliares'!$B$239,T696&lt;&gt;'Tabelas auxiliares'!$B$240,T696&lt;&gt;'Tabelas auxiliares'!$C$239,T696&lt;&gt;'Tabelas auxiliares'!$C$240,T696&lt;&gt;'Tabelas auxiliares'!$D$239),"FOLHA DE PESSOAL",IF(X696='Tabelas auxiliares'!$A$240,"CUSTEIO",IF(X696='Tabelas auxiliares'!$A$239,"INVESTIMENTO","ERRO - VERIFICAR"))))</f>
        <v/>
      </c>
      <c r="Z696" s="46" t="str">
        <f t="shared" si="21"/>
        <v/>
      </c>
      <c r="AA696" s="26"/>
      <c r="AC696" s="26"/>
    </row>
    <row r="697" spans="6:29" x14ac:dyDescent="0.25">
      <c r="F697" s="33" t="str">
        <f>IFERROR(VLOOKUP(D697,'Tabelas auxiliares'!$A$3:$B$61,2,FALSE),"")</f>
        <v/>
      </c>
      <c r="G697" s="33" t="str">
        <f>IFERROR(VLOOKUP($B697,'Tabelas auxiliares'!$A$65:$C$102,2,FALSE),"")</f>
        <v/>
      </c>
      <c r="H697" s="33" t="str">
        <f>IFERROR(VLOOKUP($B697,'Tabelas auxiliares'!$A$65:$C$102,3,FALSE),"")</f>
        <v/>
      </c>
      <c r="X697" s="33" t="str">
        <f t="shared" si="20"/>
        <v/>
      </c>
      <c r="Y697" s="33" t="str">
        <f>IF(T697="","",IF(AND(T697&lt;&gt;'Tabelas auxiliares'!$B$239,T697&lt;&gt;'Tabelas auxiliares'!$B$240,T697&lt;&gt;'Tabelas auxiliares'!$C$239,T697&lt;&gt;'Tabelas auxiliares'!$C$240,T697&lt;&gt;'Tabelas auxiliares'!$D$239),"FOLHA DE PESSOAL",IF(X697='Tabelas auxiliares'!$A$240,"CUSTEIO",IF(X697='Tabelas auxiliares'!$A$239,"INVESTIMENTO","ERRO - VERIFICAR"))))</f>
        <v/>
      </c>
      <c r="Z697" s="46" t="str">
        <f t="shared" si="21"/>
        <v/>
      </c>
      <c r="AA697" s="26"/>
      <c r="AC697" s="26"/>
    </row>
    <row r="698" spans="6:29" x14ac:dyDescent="0.25">
      <c r="F698" s="33" t="str">
        <f>IFERROR(VLOOKUP(D698,'Tabelas auxiliares'!$A$3:$B$61,2,FALSE),"")</f>
        <v/>
      </c>
      <c r="G698" s="33" t="str">
        <f>IFERROR(VLOOKUP($B698,'Tabelas auxiliares'!$A$65:$C$102,2,FALSE),"")</f>
        <v/>
      </c>
      <c r="H698" s="33" t="str">
        <f>IFERROR(VLOOKUP($B698,'Tabelas auxiliares'!$A$65:$C$102,3,FALSE),"")</f>
        <v/>
      </c>
      <c r="X698" s="33" t="str">
        <f t="shared" si="20"/>
        <v/>
      </c>
      <c r="Y698" s="33" t="str">
        <f>IF(T698="","",IF(AND(T698&lt;&gt;'Tabelas auxiliares'!$B$239,T698&lt;&gt;'Tabelas auxiliares'!$B$240,T698&lt;&gt;'Tabelas auxiliares'!$C$239,T698&lt;&gt;'Tabelas auxiliares'!$C$240,T698&lt;&gt;'Tabelas auxiliares'!$D$239),"FOLHA DE PESSOAL",IF(X698='Tabelas auxiliares'!$A$240,"CUSTEIO",IF(X698='Tabelas auxiliares'!$A$239,"INVESTIMENTO","ERRO - VERIFICAR"))))</f>
        <v/>
      </c>
      <c r="Z698" s="46" t="str">
        <f t="shared" si="21"/>
        <v/>
      </c>
      <c r="AC698" s="26"/>
    </row>
    <row r="699" spans="6:29" x14ac:dyDescent="0.25">
      <c r="F699" s="33" t="str">
        <f>IFERROR(VLOOKUP(D699,'Tabelas auxiliares'!$A$3:$B$61,2,FALSE),"")</f>
        <v/>
      </c>
      <c r="G699" s="33" t="str">
        <f>IFERROR(VLOOKUP($B699,'Tabelas auxiliares'!$A$65:$C$102,2,FALSE),"")</f>
        <v/>
      </c>
      <c r="H699" s="33" t="str">
        <f>IFERROR(VLOOKUP($B699,'Tabelas auxiliares'!$A$65:$C$102,3,FALSE),"")</f>
        <v/>
      </c>
      <c r="X699" s="33" t="str">
        <f t="shared" si="20"/>
        <v/>
      </c>
      <c r="Y699" s="33" t="str">
        <f>IF(T699="","",IF(AND(T699&lt;&gt;'Tabelas auxiliares'!$B$239,T699&lt;&gt;'Tabelas auxiliares'!$B$240,T699&lt;&gt;'Tabelas auxiliares'!$C$239,T699&lt;&gt;'Tabelas auxiliares'!$C$240,T699&lt;&gt;'Tabelas auxiliares'!$D$239),"FOLHA DE PESSOAL",IF(X699='Tabelas auxiliares'!$A$240,"CUSTEIO",IF(X699='Tabelas auxiliares'!$A$239,"INVESTIMENTO","ERRO - VERIFICAR"))))</f>
        <v/>
      </c>
      <c r="Z699" s="46" t="str">
        <f t="shared" si="21"/>
        <v/>
      </c>
      <c r="AC699" s="26"/>
    </row>
    <row r="700" spans="6:29" x14ac:dyDescent="0.25">
      <c r="F700" s="33" t="str">
        <f>IFERROR(VLOOKUP(D700,'Tabelas auxiliares'!$A$3:$B$61,2,FALSE),"")</f>
        <v/>
      </c>
      <c r="G700" s="33" t="str">
        <f>IFERROR(VLOOKUP($B700,'Tabelas auxiliares'!$A$65:$C$102,2,FALSE),"")</f>
        <v/>
      </c>
      <c r="H700" s="33" t="str">
        <f>IFERROR(VLOOKUP($B700,'Tabelas auxiliares'!$A$65:$C$102,3,FALSE),"")</f>
        <v/>
      </c>
      <c r="X700" s="33" t="str">
        <f t="shared" si="20"/>
        <v/>
      </c>
      <c r="Y700" s="33" t="str">
        <f>IF(T700="","",IF(AND(T700&lt;&gt;'Tabelas auxiliares'!$B$239,T700&lt;&gt;'Tabelas auxiliares'!$B$240,T700&lt;&gt;'Tabelas auxiliares'!$C$239,T700&lt;&gt;'Tabelas auxiliares'!$C$240,T700&lt;&gt;'Tabelas auxiliares'!$D$239),"FOLHA DE PESSOAL",IF(X700='Tabelas auxiliares'!$A$240,"CUSTEIO",IF(X700='Tabelas auxiliares'!$A$239,"INVESTIMENTO","ERRO - VERIFICAR"))))</f>
        <v/>
      </c>
      <c r="Z700" s="46" t="str">
        <f t="shared" si="21"/>
        <v/>
      </c>
      <c r="AC700" s="26"/>
    </row>
    <row r="701" spans="6:29" x14ac:dyDescent="0.25">
      <c r="F701" s="33" t="str">
        <f>IFERROR(VLOOKUP(D701,'Tabelas auxiliares'!$A$3:$B$61,2,FALSE),"")</f>
        <v/>
      </c>
      <c r="G701" s="33" t="str">
        <f>IFERROR(VLOOKUP($B701,'Tabelas auxiliares'!$A$65:$C$102,2,FALSE),"")</f>
        <v/>
      </c>
      <c r="H701" s="33" t="str">
        <f>IFERROR(VLOOKUP($B701,'Tabelas auxiliares'!$A$65:$C$102,3,FALSE),"")</f>
        <v/>
      </c>
      <c r="X701" s="33" t="str">
        <f t="shared" si="20"/>
        <v/>
      </c>
      <c r="Y701" s="33" t="str">
        <f>IF(T701="","",IF(AND(T701&lt;&gt;'Tabelas auxiliares'!$B$239,T701&lt;&gt;'Tabelas auxiliares'!$B$240,T701&lt;&gt;'Tabelas auxiliares'!$C$239,T701&lt;&gt;'Tabelas auxiliares'!$C$240,T701&lt;&gt;'Tabelas auxiliares'!$D$239),"FOLHA DE PESSOAL",IF(X701='Tabelas auxiliares'!$A$240,"CUSTEIO",IF(X701='Tabelas auxiliares'!$A$239,"INVESTIMENTO","ERRO - VERIFICAR"))))</f>
        <v/>
      </c>
      <c r="Z701" s="46" t="str">
        <f t="shared" si="21"/>
        <v/>
      </c>
      <c r="AA701" s="26"/>
    </row>
    <row r="702" spans="6:29" x14ac:dyDescent="0.25">
      <c r="F702" s="33" t="str">
        <f>IFERROR(VLOOKUP(D702,'Tabelas auxiliares'!$A$3:$B$61,2,FALSE),"")</f>
        <v/>
      </c>
      <c r="G702" s="33" t="str">
        <f>IFERROR(VLOOKUP($B702,'Tabelas auxiliares'!$A$65:$C$102,2,FALSE),"")</f>
        <v/>
      </c>
      <c r="H702" s="33" t="str">
        <f>IFERROR(VLOOKUP($B702,'Tabelas auxiliares'!$A$65:$C$102,3,FALSE),"")</f>
        <v/>
      </c>
      <c r="X702" s="33" t="str">
        <f t="shared" si="20"/>
        <v/>
      </c>
      <c r="Y702" s="33" t="str">
        <f>IF(T702="","",IF(AND(T702&lt;&gt;'Tabelas auxiliares'!$B$239,T702&lt;&gt;'Tabelas auxiliares'!$B$240,T702&lt;&gt;'Tabelas auxiliares'!$C$239,T702&lt;&gt;'Tabelas auxiliares'!$C$240,T702&lt;&gt;'Tabelas auxiliares'!$D$239),"FOLHA DE PESSOAL",IF(X702='Tabelas auxiliares'!$A$240,"CUSTEIO",IF(X702='Tabelas auxiliares'!$A$239,"INVESTIMENTO","ERRO - VERIFICAR"))))</f>
        <v/>
      </c>
      <c r="Z702" s="46" t="str">
        <f t="shared" si="21"/>
        <v/>
      </c>
      <c r="AC702" s="26"/>
    </row>
    <row r="703" spans="6:29" x14ac:dyDescent="0.25">
      <c r="F703" s="33" t="str">
        <f>IFERROR(VLOOKUP(D703,'Tabelas auxiliares'!$A$3:$B$61,2,FALSE),"")</f>
        <v/>
      </c>
      <c r="G703" s="33" t="str">
        <f>IFERROR(VLOOKUP($B703,'Tabelas auxiliares'!$A$65:$C$102,2,FALSE),"")</f>
        <v/>
      </c>
      <c r="H703" s="33" t="str">
        <f>IFERROR(VLOOKUP($B703,'Tabelas auxiliares'!$A$65:$C$102,3,FALSE),"")</f>
        <v/>
      </c>
      <c r="X703" s="33" t="str">
        <f t="shared" si="20"/>
        <v/>
      </c>
      <c r="Y703" s="33" t="str">
        <f>IF(T703="","",IF(AND(T703&lt;&gt;'Tabelas auxiliares'!$B$239,T703&lt;&gt;'Tabelas auxiliares'!$B$240,T703&lt;&gt;'Tabelas auxiliares'!$C$239,T703&lt;&gt;'Tabelas auxiliares'!$C$240,T703&lt;&gt;'Tabelas auxiliares'!$D$239),"FOLHA DE PESSOAL",IF(X703='Tabelas auxiliares'!$A$240,"CUSTEIO",IF(X703='Tabelas auxiliares'!$A$239,"INVESTIMENTO","ERRO - VERIFICAR"))))</f>
        <v/>
      </c>
      <c r="Z703" s="46" t="str">
        <f t="shared" si="21"/>
        <v/>
      </c>
      <c r="AC703" s="26"/>
    </row>
    <row r="704" spans="6:29" x14ac:dyDescent="0.25">
      <c r="F704" s="33" t="str">
        <f>IFERROR(VLOOKUP(D704,'Tabelas auxiliares'!$A$3:$B$61,2,FALSE),"")</f>
        <v/>
      </c>
      <c r="G704" s="33" t="str">
        <f>IFERROR(VLOOKUP($B704,'Tabelas auxiliares'!$A$65:$C$102,2,FALSE),"")</f>
        <v/>
      </c>
      <c r="H704" s="33" t="str">
        <f>IFERROR(VLOOKUP($B704,'Tabelas auxiliares'!$A$65:$C$102,3,FALSE),"")</f>
        <v/>
      </c>
      <c r="X704" s="33" t="str">
        <f t="shared" si="20"/>
        <v/>
      </c>
      <c r="Y704" s="33" t="str">
        <f>IF(T704="","",IF(AND(T704&lt;&gt;'Tabelas auxiliares'!$B$239,T704&lt;&gt;'Tabelas auxiliares'!$B$240,T704&lt;&gt;'Tabelas auxiliares'!$C$239,T704&lt;&gt;'Tabelas auxiliares'!$C$240,T704&lt;&gt;'Tabelas auxiliares'!$D$239),"FOLHA DE PESSOAL",IF(X704='Tabelas auxiliares'!$A$240,"CUSTEIO",IF(X704='Tabelas auxiliares'!$A$239,"INVESTIMENTO","ERRO - VERIFICAR"))))</f>
        <v/>
      </c>
      <c r="Z704" s="46" t="str">
        <f t="shared" si="21"/>
        <v/>
      </c>
      <c r="AC704" s="26"/>
    </row>
    <row r="705" spans="6:29" x14ac:dyDescent="0.25">
      <c r="F705" s="33" t="str">
        <f>IFERROR(VLOOKUP(D705,'Tabelas auxiliares'!$A$3:$B$61,2,FALSE),"")</f>
        <v/>
      </c>
      <c r="G705" s="33" t="str">
        <f>IFERROR(VLOOKUP($B705,'Tabelas auxiliares'!$A$65:$C$102,2,FALSE),"")</f>
        <v/>
      </c>
      <c r="H705" s="33" t="str">
        <f>IFERROR(VLOOKUP($B705,'Tabelas auxiliares'!$A$65:$C$102,3,FALSE),"")</f>
        <v/>
      </c>
      <c r="X705" s="33" t="str">
        <f t="shared" si="20"/>
        <v/>
      </c>
      <c r="Y705" s="33" t="str">
        <f>IF(T705="","",IF(AND(T705&lt;&gt;'Tabelas auxiliares'!$B$239,T705&lt;&gt;'Tabelas auxiliares'!$B$240,T705&lt;&gt;'Tabelas auxiliares'!$C$239,T705&lt;&gt;'Tabelas auxiliares'!$C$240,T705&lt;&gt;'Tabelas auxiliares'!$D$239),"FOLHA DE PESSOAL",IF(X705='Tabelas auxiliares'!$A$240,"CUSTEIO",IF(X705='Tabelas auxiliares'!$A$239,"INVESTIMENTO","ERRO - VERIFICAR"))))</f>
        <v/>
      </c>
      <c r="Z705" s="46" t="str">
        <f t="shared" si="21"/>
        <v/>
      </c>
      <c r="AC705" s="26"/>
    </row>
    <row r="706" spans="6:29" x14ac:dyDescent="0.25">
      <c r="F706" s="33" t="str">
        <f>IFERROR(VLOOKUP(D706,'Tabelas auxiliares'!$A$3:$B$61,2,FALSE),"")</f>
        <v/>
      </c>
      <c r="G706" s="33" t="str">
        <f>IFERROR(VLOOKUP($B706,'Tabelas auxiliares'!$A$65:$C$102,2,FALSE),"")</f>
        <v/>
      </c>
      <c r="H706" s="33" t="str">
        <f>IFERROR(VLOOKUP($B706,'Tabelas auxiliares'!$A$65:$C$102,3,FALSE),"")</f>
        <v/>
      </c>
      <c r="X706" s="33" t="str">
        <f t="shared" si="20"/>
        <v/>
      </c>
      <c r="Y706" s="33" t="str">
        <f>IF(T706="","",IF(AND(T706&lt;&gt;'Tabelas auxiliares'!$B$239,T706&lt;&gt;'Tabelas auxiliares'!$B$240,T706&lt;&gt;'Tabelas auxiliares'!$C$239,T706&lt;&gt;'Tabelas auxiliares'!$C$240,T706&lt;&gt;'Tabelas auxiliares'!$D$239),"FOLHA DE PESSOAL",IF(X706='Tabelas auxiliares'!$A$240,"CUSTEIO",IF(X706='Tabelas auxiliares'!$A$239,"INVESTIMENTO","ERRO - VERIFICAR"))))</f>
        <v/>
      </c>
      <c r="Z706" s="46" t="str">
        <f t="shared" si="21"/>
        <v/>
      </c>
      <c r="AC706" s="26"/>
    </row>
    <row r="707" spans="6:29" x14ac:dyDescent="0.25">
      <c r="F707" s="33" t="str">
        <f>IFERROR(VLOOKUP(D707,'Tabelas auxiliares'!$A$3:$B$61,2,FALSE),"")</f>
        <v/>
      </c>
      <c r="G707" s="33" t="str">
        <f>IFERROR(VLOOKUP($B707,'Tabelas auxiliares'!$A$65:$C$102,2,FALSE),"")</f>
        <v/>
      </c>
      <c r="H707" s="33" t="str">
        <f>IFERROR(VLOOKUP($B707,'Tabelas auxiliares'!$A$65:$C$102,3,FALSE),"")</f>
        <v/>
      </c>
      <c r="X707" s="33" t="str">
        <f t="shared" si="20"/>
        <v/>
      </c>
      <c r="Y707" s="33" t="str">
        <f>IF(T707="","",IF(AND(T707&lt;&gt;'Tabelas auxiliares'!$B$239,T707&lt;&gt;'Tabelas auxiliares'!$B$240,T707&lt;&gt;'Tabelas auxiliares'!$C$239,T707&lt;&gt;'Tabelas auxiliares'!$C$240,T707&lt;&gt;'Tabelas auxiliares'!$D$239),"FOLHA DE PESSOAL",IF(X707='Tabelas auxiliares'!$A$240,"CUSTEIO",IF(X707='Tabelas auxiliares'!$A$239,"INVESTIMENTO","ERRO - VERIFICAR"))))</f>
        <v/>
      </c>
      <c r="Z707" s="46" t="str">
        <f t="shared" si="21"/>
        <v/>
      </c>
      <c r="AC707" s="26"/>
    </row>
    <row r="708" spans="6:29" x14ac:dyDescent="0.25">
      <c r="F708" s="33" t="str">
        <f>IFERROR(VLOOKUP(D708,'Tabelas auxiliares'!$A$3:$B$61,2,FALSE),"")</f>
        <v/>
      </c>
      <c r="G708" s="33" t="str">
        <f>IFERROR(VLOOKUP($B708,'Tabelas auxiliares'!$A$65:$C$102,2,FALSE),"")</f>
        <v/>
      </c>
      <c r="H708" s="33" t="str">
        <f>IFERROR(VLOOKUP($B708,'Tabelas auxiliares'!$A$65:$C$102,3,FALSE),"")</f>
        <v/>
      </c>
      <c r="X708" s="33" t="str">
        <f t="shared" si="20"/>
        <v/>
      </c>
      <c r="Y708" s="33" t="str">
        <f>IF(T708="","",IF(AND(T708&lt;&gt;'Tabelas auxiliares'!$B$239,T708&lt;&gt;'Tabelas auxiliares'!$B$240,T708&lt;&gt;'Tabelas auxiliares'!$C$239,T708&lt;&gt;'Tabelas auxiliares'!$C$240,T708&lt;&gt;'Tabelas auxiliares'!$D$239),"FOLHA DE PESSOAL",IF(X708='Tabelas auxiliares'!$A$240,"CUSTEIO",IF(X708='Tabelas auxiliares'!$A$239,"INVESTIMENTO","ERRO - VERIFICAR"))))</f>
        <v/>
      </c>
      <c r="Z708" s="46" t="str">
        <f t="shared" si="21"/>
        <v/>
      </c>
      <c r="AC708" s="26"/>
    </row>
    <row r="709" spans="6:29" x14ac:dyDescent="0.25">
      <c r="F709" s="33" t="str">
        <f>IFERROR(VLOOKUP(D709,'Tabelas auxiliares'!$A$3:$B$61,2,FALSE),"")</f>
        <v/>
      </c>
      <c r="G709" s="33" t="str">
        <f>IFERROR(VLOOKUP($B709,'Tabelas auxiliares'!$A$65:$C$102,2,FALSE),"")</f>
        <v/>
      </c>
      <c r="H709" s="33" t="str">
        <f>IFERROR(VLOOKUP($B709,'Tabelas auxiliares'!$A$65:$C$102,3,FALSE),"")</f>
        <v/>
      </c>
      <c r="X709" s="33" t="str">
        <f t="shared" si="20"/>
        <v/>
      </c>
      <c r="Y709" s="33" t="str">
        <f>IF(T709="","",IF(AND(T709&lt;&gt;'Tabelas auxiliares'!$B$239,T709&lt;&gt;'Tabelas auxiliares'!$B$240,T709&lt;&gt;'Tabelas auxiliares'!$C$239,T709&lt;&gt;'Tabelas auxiliares'!$C$240,T709&lt;&gt;'Tabelas auxiliares'!$D$239),"FOLHA DE PESSOAL",IF(X709='Tabelas auxiliares'!$A$240,"CUSTEIO",IF(X709='Tabelas auxiliares'!$A$239,"INVESTIMENTO","ERRO - VERIFICAR"))))</f>
        <v/>
      </c>
      <c r="Z709" s="46" t="str">
        <f t="shared" si="21"/>
        <v/>
      </c>
      <c r="AC709" s="26"/>
    </row>
    <row r="710" spans="6:29" x14ac:dyDescent="0.25">
      <c r="F710" s="33" t="str">
        <f>IFERROR(VLOOKUP(D710,'Tabelas auxiliares'!$A$3:$B$61,2,FALSE),"")</f>
        <v/>
      </c>
      <c r="G710" s="33" t="str">
        <f>IFERROR(VLOOKUP($B710,'Tabelas auxiliares'!$A$65:$C$102,2,FALSE),"")</f>
        <v/>
      </c>
      <c r="H710" s="33" t="str">
        <f>IFERROR(VLOOKUP($B710,'Tabelas auxiliares'!$A$65:$C$102,3,FALSE),"")</f>
        <v/>
      </c>
      <c r="X710" s="33" t="str">
        <f t="shared" si="20"/>
        <v/>
      </c>
      <c r="Y710" s="33" t="str">
        <f>IF(T710="","",IF(AND(T710&lt;&gt;'Tabelas auxiliares'!$B$239,T710&lt;&gt;'Tabelas auxiliares'!$B$240,T710&lt;&gt;'Tabelas auxiliares'!$C$239,T710&lt;&gt;'Tabelas auxiliares'!$C$240,T710&lt;&gt;'Tabelas auxiliares'!$D$239),"FOLHA DE PESSOAL",IF(X710='Tabelas auxiliares'!$A$240,"CUSTEIO",IF(X710='Tabelas auxiliares'!$A$239,"INVESTIMENTO","ERRO - VERIFICAR"))))</f>
        <v/>
      </c>
      <c r="Z710" s="46" t="str">
        <f t="shared" si="21"/>
        <v/>
      </c>
      <c r="AC710" s="26"/>
    </row>
    <row r="711" spans="6:29" x14ac:dyDescent="0.25">
      <c r="F711" s="33" t="str">
        <f>IFERROR(VLOOKUP(D711,'Tabelas auxiliares'!$A$3:$B$61,2,FALSE),"")</f>
        <v/>
      </c>
      <c r="G711" s="33" t="str">
        <f>IFERROR(VLOOKUP($B711,'Tabelas auxiliares'!$A$65:$C$102,2,FALSE),"")</f>
        <v/>
      </c>
      <c r="H711" s="33" t="str">
        <f>IFERROR(VLOOKUP($B711,'Tabelas auxiliares'!$A$65:$C$102,3,FALSE),"")</f>
        <v/>
      </c>
      <c r="X711" s="33" t="str">
        <f t="shared" si="20"/>
        <v/>
      </c>
      <c r="Y711" s="33" t="str">
        <f>IF(T711="","",IF(AND(T711&lt;&gt;'Tabelas auxiliares'!$B$239,T711&lt;&gt;'Tabelas auxiliares'!$B$240,T711&lt;&gt;'Tabelas auxiliares'!$C$239,T711&lt;&gt;'Tabelas auxiliares'!$C$240,T711&lt;&gt;'Tabelas auxiliares'!$D$239),"FOLHA DE PESSOAL",IF(X711='Tabelas auxiliares'!$A$240,"CUSTEIO",IF(X711='Tabelas auxiliares'!$A$239,"INVESTIMENTO","ERRO - VERIFICAR"))))</f>
        <v/>
      </c>
      <c r="Z711" s="46" t="str">
        <f t="shared" si="21"/>
        <v/>
      </c>
      <c r="AC711" s="26"/>
    </row>
    <row r="712" spans="6:29" x14ac:dyDescent="0.25">
      <c r="F712" s="33" t="str">
        <f>IFERROR(VLOOKUP(D712,'Tabelas auxiliares'!$A$3:$B$61,2,FALSE),"")</f>
        <v/>
      </c>
      <c r="G712" s="33" t="str">
        <f>IFERROR(VLOOKUP($B712,'Tabelas auxiliares'!$A$65:$C$102,2,FALSE),"")</f>
        <v/>
      </c>
      <c r="H712" s="33" t="str">
        <f>IFERROR(VLOOKUP($B712,'Tabelas auxiliares'!$A$65:$C$102,3,FALSE),"")</f>
        <v/>
      </c>
      <c r="X712" s="33" t="str">
        <f t="shared" si="20"/>
        <v/>
      </c>
      <c r="Y712" s="33" t="str">
        <f>IF(T712="","",IF(AND(T712&lt;&gt;'Tabelas auxiliares'!$B$239,T712&lt;&gt;'Tabelas auxiliares'!$B$240,T712&lt;&gt;'Tabelas auxiliares'!$C$239,T712&lt;&gt;'Tabelas auxiliares'!$C$240,T712&lt;&gt;'Tabelas auxiliares'!$D$239),"FOLHA DE PESSOAL",IF(X712='Tabelas auxiliares'!$A$240,"CUSTEIO",IF(X712='Tabelas auxiliares'!$A$239,"INVESTIMENTO","ERRO - VERIFICAR"))))</f>
        <v/>
      </c>
      <c r="Z712" s="46" t="str">
        <f t="shared" si="21"/>
        <v/>
      </c>
      <c r="AC712" s="26"/>
    </row>
    <row r="713" spans="6:29" x14ac:dyDescent="0.25">
      <c r="F713" s="33" t="str">
        <f>IFERROR(VLOOKUP(D713,'Tabelas auxiliares'!$A$3:$B$61,2,FALSE),"")</f>
        <v/>
      </c>
      <c r="G713" s="33" t="str">
        <f>IFERROR(VLOOKUP($B713,'Tabelas auxiliares'!$A$65:$C$102,2,FALSE),"")</f>
        <v/>
      </c>
      <c r="H713" s="33" t="str">
        <f>IFERROR(VLOOKUP($B713,'Tabelas auxiliares'!$A$65:$C$102,3,FALSE),"")</f>
        <v/>
      </c>
      <c r="X713" s="33" t="str">
        <f t="shared" si="20"/>
        <v/>
      </c>
      <c r="Y713" s="33" t="str">
        <f>IF(T713="","",IF(AND(T713&lt;&gt;'Tabelas auxiliares'!$B$239,T713&lt;&gt;'Tabelas auxiliares'!$B$240,T713&lt;&gt;'Tabelas auxiliares'!$C$239,T713&lt;&gt;'Tabelas auxiliares'!$C$240,T713&lt;&gt;'Tabelas auxiliares'!$D$239),"FOLHA DE PESSOAL",IF(X713='Tabelas auxiliares'!$A$240,"CUSTEIO",IF(X713='Tabelas auxiliares'!$A$239,"INVESTIMENTO","ERRO - VERIFICAR"))))</f>
        <v/>
      </c>
      <c r="Z713" s="46" t="str">
        <f t="shared" si="21"/>
        <v/>
      </c>
      <c r="AC713" s="26"/>
    </row>
    <row r="714" spans="6:29" x14ac:dyDescent="0.25">
      <c r="F714" s="33" t="str">
        <f>IFERROR(VLOOKUP(D714,'Tabelas auxiliares'!$A$3:$B$61,2,FALSE),"")</f>
        <v/>
      </c>
      <c r="G714" s="33" t="str">
        <f>IFERROR(VLOOKUP($B714,'Tabelas auxiliares'!$A$65:$C$102,2,FALSE),"")</f>
        <v/>
      </c>
      <c r="H714" s="33" t="str">
        <f>IFERROR(VLOOKUP($B714,'Tabelas auxiliares'!$A$65:$C$102,3,FALSE),"")</f>
        <v/>
      </c>
      <c r="X714" s="33" t="str">
        <f t="shared" si="20"/>
        <v/>
      </c>
      <c r="Y714" s="33" t="str">
        <f>IF(T714="","",IF(AND(T714&lt;&gt;'Tabelas auxiliares'!$B$239,T714&lt;&gt;'Tabelas auxiliares'!$B$240,T714&lt;&gt;'Tabelas auxiliares'!$C$239,T714&lt;&gt;'Tabelas auxiliares'!$C$240,T714&lt;&gt;'Tabelas auxiliares'!$D$239),"FOLHA DE PESSOAL",IF(X714='Tabelas auxiliares'!$A$240,"CUSTEIO",IF(X714='Tabelas auxiliares'!$A$239,"INVESTIMENTO","ERRO - VERIFICAR"))))</f>
        <v/>
      </c>
      <c r="Z714" s="46" t="str">
        <f t="shared" si="21"/>
        <v/>
      </c>
      <c r="AC714" s="26"/>
    </row>
    <row r="715" spans="6:29" x14ac:dyDescent="0.25">
      <c r="F715" s="33" t="str">
        <f>IFERROR(VLOOKUP(D715,'Tabelas auxiliares'!$A$3:$B$61,2,FALSE),"")</f>
        <v/>
      </c>
      <c r="G715" s="33" t="str">
        <f>IFERROR(VLOOKUP($B715,'Tabelas auxiliares'!$A$65:$C$102,2,FALSE),"")</f>
        <v/>
      </c>
      <c r="H715" s="33" t="str">
        <f>IFERROR(VLOOKUP($B715,'Tabelas auxiliares'!$A$65:$C$102,3,FALSE),"")</f>
        <v/>
      </c>
      <c r="X715" s="33" t="str">
        <f t="shared" si="20"/>
        <v/>
      </c>
      <c r="Y715" s="33" t="str">
        <f>IF(T715="","",IF(AND(T715&lt;&gt;'Tabelas auxiliares'!$B$239,T715&lt;&gt;'Tabelas auxiliares'!$B$240,T715&lt;&gt;'Tabelas auxiliares'!$C$239,T715&lt;&gt;'Tabelas auxiliares'!$C$240,T715&lt;&gt;'Tabelas auxiliares'!$D$239),"FOLHA DE PESSOAL",IF(X715='Tabelas auxiliares'!$A$240,"CUSTEIO",IF(X715='Tabelas auxiliares'!$A$239,"INVESTIMENTO","ERRO - VERIFICAR"))))</f>
        <v/>
      </c>
      <c r="Z715" s="46" t="str">
        <f t="shared" si="21"/>
        <v/>
      </c>
      <c r="AA715" s="26"/>
      <c r="AC715" s="26"/>
    </row>
    <row r="716" spans="6:29" x14ac:dyDescent="0.25">
      <c r="F716" s="33" t="str">
        <f>IFERROR(VLOOKUP(D716,'Tabelas auxiliares'!$A$3:$B$61,2,FALSE),"")</f>
        <v/>
      </c>
      <c r="G716" s="33" t="str">
        <f>IFERROR(VLOOKUP($B716,'Tabelas auxiliares'!$A$65:$C$102,2,FALSE),"")</f>
        <v/>
      </c>
      <c r="H716" s="33" t="str">
        <f>IFERROR(VLOOKUP($B716,'Tabelas auxiliares'!$A$65:$C$102,3,FALSE),"")</f>
        <v/>
      </c>
      <c r="X716" s="33" t="str">
        <f t="shared" si="20"/>
        <v/>
      </c>
      <c r="Y716" s="33" t="str">
        <f>IF(T716="","",IF(AND(T716&lt;&gt;'Tabelas auxiliares'!$B$239,T716&lt;&gt;'Tabelas auxiliares'!$B$240,T716&lt;&gt;'Tabelas auxiliares'!$C$239,T716&lt;&gt;'Tabelas auxiliares'!$C$240,T716&lt;&gt;'Tabelas auxiliares'!$D$239),"FOLHA DE PESSOAL",IF(X716='Tabelas auxiliares'!$A$240,"CUSTEIO",IF(X716='Tabelas auxiliares'!$A$239,"INVESTIMENTO","ERRO - VERIFICAR"))))</f>
        <v/>
      </c>
      <c r="Z716" s="46" t="str">
        <f t="shared" si="21"/>
        <v/>
      </c>
      <c r="AC716" s="26"/>
    </row>
    <row r="717" spans="6:29" x14ac:dyDescent="0.25">
      <c r="F717" s="33" t="str">
        <f>IFERROR(VLOOKUP(D717,'Tabelas auxiliares'!$A$3:$B$61,2,FALSE),"")</f>
        <v/>
      </c>
      <c r="G717" s="33" t="str">
        <f>IFERROR(VLOOKUP($B717,'Tabelas auxiliares'!$A$65:$C$102,2,FALSE),"")</f>
        <v/>
      </c>
      <c r="H717" s="33" t="str">
        <f>IFERROR(VLOOKUP($B717,'Tabelas auxiliares'!$A$65:$C$102,3,FALSE),"")</f>
        <v/>
      </c>
      <c r="X717" s="33" t="str">
        <f t="shared" si="20"/>
        <v/>
      </c>
      <c r="Y717" s="33" t="str">
        <f>IF(T717="","",IF(AND(T717&lt;&gt;'Tabelas auxiliares'!$B$239,T717&lt;&gt;'Tabelas auxiliares'!$B$240,T717&lt;&gt;'Tabelas auxiliares'!$C$239,T717&lt;&gt;'Tabelas auxiliares'!$C$240,T717&lt;&gt;'Tabelas auxiliares'!$D$239),"FOLHA DE PESSOAL",IF(X717='Tabelas auxiliares'!$A$240,"CUSTEIO",IF(X717='Tabelas auxiliares'!$A$239,"INVESTIMENTO","ERRO - VERIFICAR"))))</f>
        <v/>
      </c>
      <c r="Z717" s="46" t="str">
        <f t="shared" si="21"/>
        <v/>
      </c>
      <c r="AA717" s="26"/>
      <c r="AC717" s="26"/>
    </row>
    <row r="718" spans="6:29" x14ac:dyDescent="0.25">
      <c r="F718" s="33" t="str">
        <f>IFERROR(VLOOKUP(D718,'Tabelas auxiliares'!$A$3:$B$61,2,FALSE),"")</f>
        <v/>
      </c>
      <c r="G718" s="33" t="str">
        <f>IFERROR(VLOOKUP($B718,'Tabelas auxiliares'!$A$65:$C$102,2,FALSE),"")</f>
        <v/>
      </c>
      <c r="H718" s="33" t="str">
        <f>IFERROR(VLOOKUP($B718,'Tabelas auxiliares'!$A$65:$C$102,3,FALSE),"")</f>
        <v/>
      </c>
      <c r="X718" s="33" t="str">
        <f t="shared" si="20"/>
        <v/>
      </c>
      <c r="Y718" s="33" t="str">
        <f>IF(T718="","",IF(AND(T718&lt;&gt;'Tabelas auxiliares'!$B$239,T718&lt;&gt;'Tabelas auxiliares'!$B$240,T718&lt;&gt;'Tabelas auxiliares'!$C$239,T718&lt;&gt;'Tabelas auxiliares'!$C$240,T718&lt;&gt;'Tabelas auxiliares'!$D$239),"FOLHA DE PESSOAL",IF(X718='Tabelas auxiliares'!$A$240,"CUSTEIO",IF(X718='Tabelas auxiliares'!$A$239,"INVESTIMENTO","ERRO - VERIFICAR"))))</f>
        <v/>
      </c>
      <c r="Z718" s="46" t="str">
        <f t="shared" si="21"/>
        <v/>
      </c>
      <c r="AA718" s="26"/>
      <c r="AC718" s="26"/>
    </row>
    <row r="719" spans="6:29" x14ac:dyDescent="0.25">
      <c r="F719" s="33" t="str">
        <f>IFERROR(VLOOKUP(D719,'Tabelas auxiliares'!$A$3:$B$61,2,FALSE),"")</f>
        <v/>
      </c>
      <c r="G719" s="33" t="str">
        <f>IFERROR(VLOOKUP($B719,'Tabelas auxiliares'!$A$65:$C$102,2,FALSE),"")</f>
        <v/>
      </c>
      <c r="H719" s="33" t="str">
        <f>IFERROR(VLOOKUP($B719,'Tabelas auxiliares'!$A$65:$C$102,3,FALSE),"")</f>
        <v/>
      </c>
      <c r="X719" s="33" t="str">
        <f t="shared" si="20"/>
        <v/>
      </c>
      <c r="Y719" s="33" t="str">
        <f>IF(T719="","",IF(AND(T719&lt;&gt;'Tabelas auxiliares'!$B$239,T719&lt;&gt;'Tabelas auxiliares'!$B$240,T719&lt;&gt;'Tabelas auxiliares'!$C$239,T719&lt;&gt;'Tabelas auxiliares'!$C$240,T719&lt;&gt;'Tabelas auxiliares'!$D$239),"FOLHA DE PESSOAL",IF(X719='Tabelas auxiliares'!$A$240,"CUSTEIO",IF(X719='Tabelas auxiliares'!$A$239,"INVESTIMENTO","ERRO - VERIFICAR"))))</f>
        <v/>
      </c>
      <c r="Z719" s="46" t="str">
        <f t="shared" si="21"/>
        <v/>
      </c>
      <c r="AA719" s="26"/>
      <c r="AB719" s="26"/>
      <c r="AC719" s="26"/>
    </row>
    <row r="720" spans="6:29" x14ac:dyDescent="0.25">
      <c r="F720" s="33" t="str">
        <f>IFERROR(VLOOKUP(D720,'Tabelas auxiliares'!$A$3:$B$61,2,FALSE),"")</f>
        <v/>
      </c>
      <c r="G720" s="33" t="str">
        <f>IFERROR(VLOOKUP($B720,'Tabelas auxiliares'!$A$65:$C$102,2,FALSE),"")</f>
        <v/>
      </c>
      <c r="H720" s="33" t="str">
        <f>IFERROR(VLOOKUP($B720,'Tabelas auxiliares'!$A$65:$C$102,3,FALSE),"")</f>
        <v/>
      </c>
      <c r="X720" s="33" t="str">
        <f t="shared" si="20"/>
        <v/>
      </c>
      <c r="Y720" s="33" t="str">
        <f>IF(T720="","",IF(AND(T720&lt;&gt;'Tabelas auxiliares'!$B$239,T720&lt;&gt;'Tabelas auxiliares'!$B$240,T720&lt;&gt;'Tabelas auxiliares'!$C$239,T720&lt;&gt;'Tabelas auxiliares'!$C$240,T720&lt;&gt;'Tabelas auxiliares'!$D$239),"FOLHA DE PESSOAL",IF(X720='Tabelas auxiliares'!$A$240,"CUSTEIO",IF(X720='Tabelas auxiliares'!$A$239,"INVESTIMENTO","ERRO - VERIFICAR"))))</f>
        <v/>
      </c>
      <c r="Z720" s="46" t="str">
        <f t="shared" si="21"/>
        <v/>
      </c>
      <c r="AC720" s="26"/>
    </row>
    <row r="721" spans="6:29" x14ac:dyDescent="0.25">
      <c r="F721" s="33" t="str">
        <f>IFERROR(VLOOKUP(D721,'Tabelas auxiliares'!$A$3:$B$61,2,FALSE),"")</f>
        <v/>
      </c>
      <c r="G721" s="33" t="str">
        <f>IFERROR(VLOOKUP($B721,'Tabelas auxiliares'!$A$65:$C$102,2,FALSE),"")</f>
        <v/>
      </c>
      <c r="H721" s="33" t="str">
        <f>IFERROR(VLOOKUP($B721,'Tabelas auxiliares'!$A$65:$C$102,3,FALSE),"")</f>
        <v/>
      </c>
      <c r="X721" s="33" t="str">
        <f t="shared" si="20"/>
        <v/>
      </c>
      <c r="Y721" s="33" t="str">
        <f>IF(T721="","",IF(AND(T721&lt;&gt;'Tabelas auxiliares'!$B$239,T721&lt;&gt;'Tabelas auxiliares'!$B$240,T721&lt;&gt;'Tabelas auxiliares'!$C$239,T721&lt;&gt;'Tabelas auxiliares'!$C$240,T721&lt;&gt;'Tabelas auxiliares'!$D$239),"FOLHA DE PESSOAL",IF(X721='Tabelas auxiliares'!$A$240,"CUSTEIO",IF(X721='Tabelas auxiliares'!$A$239,"INVESTIMENTO","ERRO - VERIFICAR"))))</f>
        <v/>
      </c>
      <c r="Z721" s="46" t="str">
        <f t="shared" si="21"/>
        <v/>
      </c>
      <c r="AC721" s="26"/>
    </row>
    <row r="722" spans="6:29" x14ac:dyDescent="0.25">
      <c r="F722" s="33" t="str">
        <f>IFERROR(VLOOKUP(D722,'Tabelas auxiliares'!$A$3:$B$61,2,FALSE),"")</f>
        <v/>
      </c>
      <c r="G722" s="33" t="str">
        <f>IFERROR(VLOOKUP($B722,'Tabelas auxiliares'!$A$65:$C$102,2,FALSE),"")</f>
        <v/>
      </c>
      <c r="H722" s="33" t="str">
        <f>IFERROR(VLOOKUP($B722,'Tabelas auxiliares'!$A$65:$C$102,3,FALSE),"")</f>
        <v/>
      </c>
      <c r="X722" s="33" t="str">
        <f t="shared" si="20"/>
        <v/>
      </c>
      <c r="Y722" s="33" t="str">
        <f>IF(T722="","",IF(AND(T722&lt;&gt;'Tabelas auxiliares'!$B$239,T722&lt;&gt;'Tabelas auxiliares'!$B$240,T722&lt;&gt;'Tabelas auxiliares'!$C$239,T722&lt;&gt;'Tabelas auxiliares'!$C$240,T722&lt;&gt;'Tabelas auxiliares'!$D$239),"FOLHA DE PESSOAL",IF(X722='Tabelas auxiliares'!$A$240,"CUSTEIO",IF(X722='Tabelas auxiliares'!$A$239,"INVESTIMENTO","ERRO - VERIFICAR"))))</f>
        <v/>
      </c>
      <c r="Z722" s="46" t="str">
        <f t="shared" si="21"/>
        <v/>
      </c>
      <c r="AC722" s="26"/>
    </row>
    <row r="723" spans="6:29" x14ac:dyDescent="0.25">
      <c r="F723" s="33" t="str">
        <f>IFERROR(VLOOKUP(D723,'Tabelas auxiliares'!$A$3:$B$61,2,FALSE),"")</f>
        <v/>
      </c>
      <c r="G723" s="33" t="str">
        <f>IFERROR(VLOOKUP($B723,'Tabelas auxiliares'!$A$65:$C$102,2,FALSE),"")</f>
        <v/>
      </c>
      <c r="H723" s="33" t="str">
        <f>IFERROR(VLOOKUP($B723,'Tabelas auxiliares'!$A$65:$C$102,3,FALSE),"")</f>
        <v/>
      </c>
      <c r="X723" s="33" t="str">
        <f t="shared" si="20"/>
        <v/>
      </c>
      <c r="Y723" s="33" t="str">
        <f>IF(T723="","",IF(AND(T723&lt;&gt;'Tabelas auxiliares'!$B$239,T723&lt;&gt;'Tabelas auxiliares'!$B$240,T723&lt;&gt;'Tabelas auxiliares'!$C$239,T723&lt;&gt;'Tabelas auxiliares'!$C$240,T723&lt;&gt;'Tabelas auxiliares'!$D$239),"FOLHA DE PESSOAL",IF(X723='Tabelas auxiliares'!$A$240,"CUSTEIO",IF(X723='Tabelas auxiliares'!$A$239,"INVESTIMENTO","ERRO - VERIFICAR"))))</f>
        <v/>
      </c>
      <c r="Z723" s="46" t="str">
        <f t="shared" si="21"/>
        <v/>
      </c>
      <c r="AC723" s="26"/>
    </row>
    <row r="724" spans="6:29" x14ac:dyDescent="0.25">
      <c r="F724" s="33" t="str">
        <f>IFERROR(VLOOKUP(D724,'Tabelas auxiliares'!$A$3:$B$61,2,FALSE),"")</f>
        <v/>
      </c>
      <c r="G724" s="33" t="str">
        <f>IFERROR(VLOOKUP($B724,'Tabelas auxiliares'!$A$65:$C$102,2,FALSE),"")</f>
        <v/>
      </c>
      <c r="H724" s="33" t="str">
        <f>IFERROR(VLOOKUP($B724,'Tabelas auxiliares'!$A$65:$C$102,3,FALSE),"")</f>
        <v/>
      </c>
      <c r="X724" s="33" t="str">
        <f t="shared" si="20"/>
        <v/>
      </c>
      <c r="Y724" s="33" t="str">
        <f>IF(T724="","",IF(AND(T724&lt;&gt;'Tabelas auxiliares'!$B$239,T724&lt;&gt;'Tabelas auxiliares'!$B$240,T724&lt;&gt;'Tabelas auxiliares'!$C$239,T724&lt;&gt;'Tabelas auxiliares'!$C$240,T724&lt;&gt;'Tabelas auxiliares'!$D$239),"FOLHA DE PESSOAL",IF(X724='Tabelas auxiliares'!$A$240,"CUSTEIO",IF(X724='Tabelas auxiliares'!$A$239,"INVESTIMENTO","ERRO - VERIFICAR"))))</f>
        <v/>
      </c>
      <c r="Z724" s="46" t="str">
        <f t="shared" si="21"/>
        <v/>
      </c>
      <c r="AA724" s="26"/>
      <c r="AC724" s="26"/>
    </row>
    <row r="725" spans="6:29" x14ac:dyDescent="0.25">
      <c r="F725" s="33" t="str">
        <f>IFERROR(VLOOKUP(D725,'Tabelas auxiliares'!$A$3:$B$61,2,FALSE),"")</f>
        <v/>
      </c>
      <c r="G725" s="33" t="str">
        <f>IFERROR(VLOOKUP($B725,'Tabelas auxiliares'!$A$65:$C$102,2,FALSE),"")</f>
        <v/>
      </c>
      <c r="H725" s="33" t="str">
        <f>IFERROR(VLOOKUP($B725,'Tabelas auxiliares'!$A$65:$C$102,3,FALSE),"")</f>
        <v/>
      </c>
      <c r="X725" s="33" t="str">
        <f t="shared" si="20"/>
        <v/>
      </c>
      <c r="Y725" s="33" t="str">
        <f>IF(T725="","",IF(AND(T725&lt;&gt;'Tabelas auxiliares'!$B$239,T725&lt;&gt;'Tabelas auxiliares'!$B$240,T725&lt;&gt;'Tabelas auxiliares'!$C$239,T725&lt;&gt;'Tabelas auxiliares'!$C$240,T725&lt;&gt;'Tabelas auxiliares'!$D$239),"FOLHA DE PESSOAL",IF(X725='Tabelas auxiliares'!$A$240,"CUSTEIO",IF(X725='Tabelas auxiliares'!$A$239,"INVESTIMENTO","ERRO - VERIFICAR"))))</f>
        <v/>
      </c>
      <c r="Z725" s="46" t="str">
        <f t="shared" si="21"/>
        <v/>
      </c>
      <c r="AA725" s="26"/>
      <c r="AC725" s="26"/>
    </row>
    <row r="726" spans="6:29" x14ac:dyDescent="0.25">
      <c r="F726" s="33" t="str">
        <f>IFERROR(VLOOKUP(D726,'Tabelas auxiliares'!$A$3:$B$61,2,FALSE),"")</f>
        <v/>
      </c>
      <c r="G726" s="33" t="str">
        <f>IFERROR(VLOOKUP($B726,'Tabelas auxiliares'!$A$65:$C$102,2,FALSE),"")</f>
        <v/>
      </c>
      <c r="H726" s="33" t="str">
        <f>IFERROR(VLOOKUP($B726,'Tabelas auxiliares'!$A$65:$C$102,3,FALSE),"")</f>
        <v/>
      </c>
      <c r="X726" s="33" t="str">
        <f t="shared" si="20"/>
        <v/>
      </c>
      <c r="Y726" s="33" t="str">
        <f>IF(T726="","",IF(AND(T726&lt;&gt;'Tabelas auxiliares'!$B$239,T726&lt;&gt;'Tabelas auxiliares'!$B$240,T726&lt;&gt;'Tabelas auxiliares'!$C$239,T726&lt;&gt;'Tabelas auxiliares'!$C$240,T726&lt;&gt;'Tabelas auxiliares'!$D$239),"FOLHA DE PESSOAL",IF(X726='Tabelas auxiliares'!$A$240,"CUSTEIO",IF(X726='Tabelas auxiliares'!$A$239,"INVESTIMENTO","ERRO - VERIFICAR"))))</f>
        <v/>
      </c>
      <c r="Z726" s="46" t="str">
        <f t="shared" si="21"/>
        <v/>
      </c>
      <c r="AA726" s="26"/>
      <c r="AC726" s="26"/>
    </row>
    <row r="727" spans="6:29" x14ac:dyDescent="0.25">
      <c r="F727" s="33" t="str">
        <f>IFERROR(VLOOKUP(D727,'Tabelas auxiliares'!$A$3:$B$61,2,FALSE),"")</f>
        <v/>
      </c>
      <c r="G727" s="33" t="str">
        <f>IFERROR(VLOOKUP($B727,'Tabelas auxiliares'!$A$65:$C$102,2,FALSE),"")</f>
        <v/>
      </c>
      <c r="H727" s="33" t="str">
        <f>IFERROR(VLOOKUP($B727,'Tabelas auxiliares'!$A$65:$C$102,3,FALSE),"")</f>
        <v/>
      </c>
      <c r="X727" s="33" t="str">
        <f t="shared" si="20"/>
        <v/>
      </c>
      <c r="Y727" s="33" t="str">
        <f>IF(T727="","",IF(AND(T727&lt;&gt;'Tabelas auxiliares'!$B$239,T727&lt;&gt;'Tabelas auxiliares'!$B$240,T727&lt;&gt;'Tabelas auxiliares'!$C$239,T727&lt;&gt;'Tabelas auxiliares'!$C$240,T727&lt;&gt;'Tabelas auxiliares'!$D$239),"FOLHA DE PESSOAL",IF(X727='Tabelas auxiliares'!$A$240,"CUSTEIO",IF(X727='Tabelas auxiliares'!$A$239,"INVESTIMENTO","ERRO - VERIFICAR"))))</f>
        <v/>
      </c>
      <c r="Z727" s="46" t="str">
        <f t="shared" si="21"/>
        <v/>
      </c>
      <c r="AC727" s="26"/>
    </row>
    <row r="728" spans="6:29" x14ac:dyDescent="0.25">
      <c r="F728" s="33" t="str">
        <f>IFERROR(VLOOKUP(D728,'Tabelas auxiliares'!$A$3:$B$61,2,FALSE),"")</f>
        <v/>
      </c>
      <c r="G728" s="33" t="str">
        <f>IFERROR(VLOOKUP($B728,'Tabelas auxiliares'!$A$65:$C$102,2,FALSE),"")</f>
        <v/>
      </c>
      <c r="H728" s="33" t="str">
        <f>IFERROR(VLOOKUP($B728,'Tabelas auxiliares'!$A$65:$C$102,3,FALSE),"")</f>
        <v/>
      </c>
      <c r="X728" s="33" t="str">
        <f t="shared" si="20"/>
        <v/>
      </c>
      <c r="Y728" s="33" t="str">
        <f>IF(T728="","",IF(AND(T728&lt;&gt;'Tabelas auxiliares'!$B$239,T728&lt;&gt;'Tabelas auxiliares'!$B$240,T728&lt;&gt;'Tabelas auxiliares'!$C$239,T728&lt;&gt;'Tabelas auxiliares'!$C$240,T728&lt;&gt;'Tabelas auxiliares'!$D$239),"FOLHA DE PESSOAL",IF(X728='Tabelas auxiliares'!$A$240,"CUSTEIO",IF(X728='Tabelas auxiliares'!$A$239,"INVESTIMENTO","ERRO - VERIFICAR"))))</f>
        <v/>
      </c>
      <c r="Z728" s="46" t="str">
        <f t="shared" si="21"/>
        <v/>
      </c>
      <c r="AC728" s="26"/>
    </row>
    <row r="729" spans="6:29" x14ac:dyDescent="0.25">
      <c r="F729" s="33" t="str">
        <f>IFERROR(VLOOKUP(D729,'Tabelas auxiliares'!$A$3:$B$61,2,FALSE),"")</f>
        <v/>
      </c>
      <c r="G729" s="33" t="str">
        <f>IFERROR(VLOOKUP($B729,'Tabelas auxiliares'!$A$65:$C$102,2,FALSE),"")</f>
        <v/>
      </c>
      <c r="H729" s="33" t="str">
        <f>IFERROR(VLOOKUP($B729,'Tabelas auxiliares'!$A$65:$C$102,3,FALSE),"")</f>
        <v/>
      </c>
      <c r="X729" s="33" t="str">
        <f t="shared" si="20"/>
        <v/>
      </c>
      <c r="Y729" s="33" t="str">
        <f>IF(T729="","",IF(AND(T729&lt;&gt;'Tabelas auxiliares'!$B$239,T729&lt;&gt;'Tabelas auxiliares'!$B$240,T729&lt;&gt;'Tabelas auxiliares'!$C$239,T729&lt;&gt;'Tabelas auxiliares'!$C$240,T729&lt;&gt;'Tabelas auxiliares'!$D$239),"FOLHA DE PESSOAL",IF(X729='Tabelas auxiliares'!$A$240,"CUSTEIO",IF(X729='Tabelas auxiliares'!$A$239,"INVESTIMENTO","ERRO - VERIFICAR"))))</f>
        <v/>
      </c>
      <c r="Z729" s="46" t="str">
        <f t="shared" si="21"/>
        <v/>
      </c>
      <c r="AA729" s="26"/>
      <c r="AC729" s="26"/>
    </row>
    <row r="730" spans="6:29" x14ac:dyDescent="0.25">
      <c r="F730" s="33" t="str">
        <f>IFERROR(VLOOKUP(D730,'Tabelas auxiliares'!$A$3:$B$61,2,FALSE),"")</f>
        <v/>
      </c>
      <c r="G730" s="33" t="str">
        <f>IFERROR(VLOOKUP($B730,'Tabelas auxiliares'!$A$65:$C$102,2,FALSE),"")</f>
        <v/>
      </c>
      <c r="H730" s="33" t="str">
        <f>IFERROR(VLOOKUP($B730,'Tabelas auxiliares'!$A$65:$C$102,3,FALSE),"")</f>
        <v/>
      </c>
      <c r="X730" s="33" t="str">
        <f t="shared" si="20"/>
        <v/>
      </c>
      <c r="Y730" s="33" t="str">
        <f>IF(T730="","",IF(AND(T730&lt;&gt;'Tabelas auxiliares'!$B$239,T730&lt;&gt;'Tabelas auxiliares'!$B$240,T730&lt;&gt;'Tabelas auxiliares'!$C$239,T730&lt;&gt;'Tabelas auxiliares'!$C$240,T730&lt;&gt;'Tabelas auxiliares'!$D$239),"FOLHA DE PESSOAL",IF(X730='Tabelas auxiliares'!$A$240,"CUSTEIO",IF(X730='Tabelas auxiliares'!$A$239,"INVESTIMENTO","ERRO - VERIFICAR"))))</f>
        <v/>
      </c>
      <c r="Z730" s="46" t="str">
        <f t="shared" si="21"/>
        <v/>
      </c>
      <c r="AA730" s="26"/>
      <c r="AC730" s="26"/>
    </row>
    <row r="731" spans="6:29" x14ac:dyDescent="0.25">
      <c r="F731" s="33" t="str">
        <f>IFERROR(VLOOKUP(D731,'Tabelas auxiliares'!$A$3:$B$61,2,FALSE),"")</f>
        <v/>
      </c>
      <c r="G731" s="33" t="str">
        <f>IFERROR(VLOOKUP($B731,'Tabelas auxiliares'!$A$65:$C$102,2,FALSE),"")</f>
        <v/>
      </c>
      <c r="H731" s="33" t="str">
        <f>IFERROR(VLOOKUP($B731,'Tabelas auxiliares'!$A$65:$C$102,3,FALSE),"")</f>
        <v/>
      </c>
      <c r="X731" s="33" t="str">
        <f t="shared" si="20"/>
        <v/>
      </c>
      <c r="Y731" s="33" t="str">
        <f>IF(T731="","",IF(AND(T731&lt;&gt;'Tabelas auxiliares'!$B$239,T731&lt;&gt;'Tabelas auxiliares'!$B$240,T731&lt;&gt;'Tabelas auxiliares'!$C$239,T731&lt;&gt;'Tabelas auxiliares'!$C$240,T731&lt;&gt;'Tabelas auxiliares'!$D$239),"FOLHA DE PESSOAL",IF(X731='Tabelas auxiliares'!$A$240,"CUSTEIO",IF(X731='Tabelas auxiliares'!$A$239,"INVESTIMENTO","ERRO - VERIFICAR"))))</f>
        <v/>
      </c>
      <c r="Z731" s="46" t="str">
        <f t="shared" si="21"/>
        <v/>
      </c>
      <c r="AA731" s="26"/>
      <c r="AC731" s="26"/>
    </row>
    <row r="732" spans="6:29" x14ac:dyDescent="0.25">
      <c r="F732" s="33" t="str">
        <f>IFERROR(VLOOKUP(D732,'Tabelas auxiliares'!$A$3:$B$61,2,FALSE),"")</f>
        <v/>
      </c>
      <c r="G732" s="33" t="str">
        <f>IFERROR(VLOOKUP($B732,'Tabelas auxiliares'!$A$65:$C$102,2,FALSE),"")</f>
        <v/>
      </c>
      <c r="H732" s="33" t="str">
        <f>IFERROR(VLOOKUP($B732,'Tabelas auxiliares'!$A$65:$C$102,3,FALSE),"")</f>
        <v/>
      </c>
      <c r="X732" s="33" t="str">
        <f t="shared" si="20"/>
        <v/>
      </c>
      <c r="Y732" s="33" t="str">
        <f>IF(T732="","",IF(AND(T732&lt;&gt;'Tabelas auxiliares'!$B$239,T732&lt;&gt;'Tabelas auxiliares'!$B$240,T732&lt;&gt;'Tabelas auxiliares'!$C$239,T732&lt;&gt;'Tabelas auxiliares'!$C$240,T732&lt;&gt;'Tabelas auxiliares'!$D$239),"FOLHA DE PESSOAL",IF(X732='Tabelas auxiliares'!$A$240,"CUSTEIO",IF(X732='Tabelas auxiliares'!$A$239,"INVESTIMENTO","ERRO - VERIFICAR"))))</f>
        <v/>
      </c>
      <c r="Z732" s="46" t="str">
        <f t="shared" si="21"/>
        <v/>
      </c>
      <c r="AA732" s="26"/>
      <c r="AC732" s="26"/>
    </row>
    <row r="733" spans="6:29" x14ac:dyDescent="0.25">
      <c r="F733" s="33" t="str">
        <f>IFERROR(VLOOKUP(D733,'Tabelas auxiliares'!$A$3:$B$61,2,FALSE),"")</f>
        <v/>
      </c>
      <c r="G733" s="33" t="str">
        <f>IFERROR(VLOOKUP($B733,'Tabelas auxiliares'!$A$65:$C$102,2,FALSE),"")</f>
        <v/>
      </c>
      <c r="H733" s="33" t="str">
        <f>IFERROR(VLOOKUP($B733,'Tabelas auxiliares'!$A$65:$C$102,3,FALSE),"")</f>
        <v/>
      </c>
      <c r="X733" s="33" t="str">
        <f t="shared" si="20"/>
        <v/>
      </c>
      <c r="Y733" s="33" t="str">
        <f>IF(T733="","",IF(AND(T733&lt;&gt;'Tabelas auxiliares'!$B$239,T733&lt;&gt;'Tabelas auxiliares'!$B$240,T733&lt;&gt;'Tabelas auxiliares'!$C$239,T733&lt;&gt;'Tabelas auxiliares'!$C$240,T733&lt;&gt;'Tabelas auxiliares'!$D$239),"FOLHA DE PESSOAL",IF(X733='Tabelas auxiliares'!$A$240,"CUSTEIO",IF(X733='Tabelas auxiliares'!$A$239,"INVESTIMENTO","ERRO - VERIFICAR"))))</f>
        <v/>
      </c>
      <c r="Z733" s="46" t="str">
        <f t="shared" si="21"/>
        <v/>
      </c>
      <c r="AC733" s="26"/>
    </row>
    <row r="734" spans="6:29" x14ac:dyDescent="0.25">
      <c r="F734" s="33" t="str">
        <f>IFERROR(VLOOKUP(D734,'Tabelas auxiliares'!$A$3:$B$61,2,FALSE),"")</f>
        <v/>
      </c>
      <c r="G734" s="33" t="str">
        <f>IFERROR(VLOOKUP($B734,'Tabelas auxiliares'!$A$65:$C$102,2,FALSE),"")</f>
        <v/>
      </c>
      <c r="H734" s="33" t="str">
        <f>IFERROR(VLOOKUP($B734,'Tabelas auxiliares'!$A$65:$C$102,3,FALSE),"")</f>
        <v/>
      </c>
      <c r="X734" s="33" t="str">
        <f t="shared" si="20"/>
        <v/>
      </c>
      <c r="Y734" s="33" t="str">
        <f>IF(T734="","",IF(AND(T734&lt;&gt;'Tabelas auxiliares'!$B$239,T734&lt;&gt;'Tabelas auxiliares'!$B$240,T734&lt;&gt;'Tabelas auxiliares'!$C$239,T734&lt;&gt;'Tabelas auxiliares'!$C$240,T734&lt;&gt;'Tabelas auxiliares'!$D$239),"FOLHA DE PESSOAL",IF(X734='Tabelas auxiliares'!$A$240,"CUSTEIO",IF(X734='Tabelas auxiliares'!$A$239,"INVESTIMENTO","ERRO - VERIFICAR"))))</f>
        <v/>
      </c>
      <c r="Z734" s="46" t="str">
        <f t="shared" si="21"/>
        <v/>
      </c>
      <c r="AC734" s="26"/>
    </row>
    <row r="735" spans="6:29" x14ac:dyDescent="0.25">
      <c r="F735" s="33" t="str">
        <f>IFERROR(VLOOKUP(D735,'Tabelas auxiliares'!$A$3:$B$61,2,FALSE),"")</f>
        <v/>
      </c>
      <c r="G735" s="33" t="str">
        <f>IFERROR(VLOOKUP($B735,'Tabelas auxiliares'!$A$65:$C$102,2,FALSE),"")</f>
        <v/>
      </c>
      <c r="H735" s="33" t="str">
        <f>IFERROR(VLOOKUP($B735,'Tabelas auxiliares'!$A$65:$C$102,3,FALSE),"")</f>
        <v/>
      </c>
      <c r="X735" s="33" t="str">
        <f t="shared" si="20"/>
        <v/>
      </c>
      <c r="Y735" s="33" t="str">
        <f>IF(T735="","",IF(AND(T735&lt;&gt;'Tabelas auxiliares'!$B$239,T735&lt;&gt;'Tabelas auxiliares'!$B$240,T735&lt;&gt;'Tabelas auxiliares'!$C$239,T735&lt;&gt;'Tabelas auxiliares'!$C$240,T735&lt;&gt;'Tabelas auxiliares'!$D$239),"FOLHA DE PESSOAL",IF(X735='Tabelas auxiliares'!$A$240,"CUSTEIO",IF(X735='Tabelas auxiliares'!$A$239,"INVESTIMENTO","ERRO - VERIFICAR"))))</f>
        <v/>
      </c>
      <c r="Z735" s="46" t="str">
        <f t="shared" si="21"/>
        <v/>
      </c>
      <c r="AC735" s="26"/>
    </row>
    <row r="736" spans="6:29" x14ac:dyDescent="0.25">
      <c r="F736" s="33" t="str">
        <f>IFERROR(VLOOKUP(D736,'Tabelas auxiliares'!$A$3:$B$61,2,FALSE),"")</f>
        <v/>
      </c>
      <c r="G736" s="33" t="str">
        <f>IFERROR(VLOOKUP($B736,'Tabelas auxiliares'!$A$65:$C$102,2,FALSE),"")</f>
        <v/>
      </c>
      <c r="H736" s="33" t="str">
        <f>IFERROR(VLOOKUP($B736,'Tabelas auxiliares'!$A$65:$C$102,3,FALSE),"")</f>
        <v/>
      </c>
      <c r="X736" s="33" t="str">
        <f t="shared" si="20"/>
        <v/>
      </c>
      <c r="Y736" s="33" t="str">
        <f>IF(T736="","",IF(AND(T736&lt;&gt;'Tabelas auxiliares'!$B$239,T736&lt;&gt;'Tabelas auxiliares'!$B$240,T736&lt;&gt;'Tabelas auxiliares'!$C$239,T736&lt;&gt;'Tabelas auxiliares'!$C$240,T736&lt;&gt;'Tabelas auxiliares'!$D$239),"FOLHA DE PESSOAL",IF(X736='Tabelas auxiliares'!$A$240,"CUSTEIO",IF(X736='Tabelas auxiliares'!$A$239,"INVESTIMENTO","ERRO - VERIFICAR"))))</f>
        <v/>
      </c>
      <c r="Z736" s="46" t="str">
        <f t="shared" si="21"/>
        <v/>
      </c>
      <c r="AA736" s="26"/>
    </row>
    <row r="737" spans="6:29" x14ac:dyDescent="0.25">
      <c r="F737" s="33" t="str">
        <f>IFERROR(VLOOKUP(D737,'Tabelas auxiliares'!$A$3:$B$61,2,FALSE),"")</f>
        <v/>
      </c>
      <c r="G737" s="33" t="str">
        <f>IFERROR(VLOOKUP($B737,'Tabelas auxiliares'!$A$65:$C$102,2,FALSE),"")</f>
        <v/>
      </c>
      <c r="H737" s="33" t="str">
        <f>IFERROR(VLOOKUP($B737,'Tabelas auxiliares'!$A$65:$C$102,3,FALSE),"")</f>
        <v/>
      </c>
      <c r="X737" s="33" t="str">
        <f t="shared" si="20"/>
        <v/>
      </c>
      <c r="Y737" s="33" t="str">
        <f>IF(T737="","",IF(AND(T737&lt;&gt;'Tabelas auxiliares'!$B$239,T737&lt;&gt;'Tabelas auxiliares'!$B$240,T737&lt;&gt;'Tabelas auxiliares'!$C$239,T737&lt;&gt;'Tabelas auxiliares'!$C$240,T737&lt;&gt;'Tabelas auxiliares'!$D$239),"FOLHA DE PESSOAL",IF(X737='Tabelas auxiliares'!$A$240,"CUSTEIO",IF(X737='Tabelas auxiliares'!$A$239,"INVESTIMENTO","ERRO - VERIFICAR"))))</f>
        <v/>
      </c>
      <c r="Z737" s="46" t="str">
        <f t="shared" si="21"/>
        <v/>
      </c>
      <c r="AC737" s="26"/>
    </row>
    <row r="738" spans="6:29" x14ac:dyDescent="0.25">
      <c r="F738" s="33" t="str">
        <f>IFERROR(VLOOKUP(D738,'Tabelas auxiliares'!$A$3:$B$61,2,FALSE),"")</f>
        <v/>
      </c>
      <c r="G738" s="33" t="str">
        <f>IFERROR(VLOOKUP($B738,'Tabelas auxiliares'!$A$65:$C$102,2,FALSE),"")</f>
        <v/>
      </c>
      <c r="H738" s="33" t="str">
        <f>IFERROR(VLOOKUP($B738,'Tabelas auxiliares'!$A$65:$C$102,3,FALSE),"")</f>
        <v/>
      </c>
      <c r="X738" s="33" t="str">
        <f t="shared" si="20"/>
        <v/>
      </c>
      <c r="Y738" s="33" t="str">
        <f>IF(T738="","",IF(AND(T738&lt;&gt;'Tabelas auxiliares'!$B$239,T738&lt;&gt;'Tabelas auxiliares'!$B$240,T738&lt;&gt;'Tabelas auxiliares'!$C$239,T738&lt;&gt;'Tabelas auxiliares'!$C$240,T738&lt;&gt;'Tabelas auxiliares'!$D$239),"FOLHA DE PESSOAL",IF(X738='Tabelas auxiliares'!$A$240,"CUSTEIO",IF(X738='Tabelas auxiliares'!$A$239,"INVESTIMENTO","ERRO - VERIFICAR"))))</f>
        <v/>
      </c>
      <c r="Z738" s="46" t="str">
        <f t="shared" si="21"/>
        <v/>
      </c>
      <c r="AC738" s="26"/>
    </row>
    <row r="739" spans="6:29" x14ac:dyDescent="0.25">
      <c r="F739" s="33" t="str">
        <f>IFERROR(VLOOKUP(D739,'Tabelas auxiliares'!$A$3:$B$61,2,FALSE),"")</f>
        <v/>
      </c>
      <c r="G739" s="33" t="str">
        <f>IFERROR(VLOOKUP($B739,'Tabelas auxiliares'!$A$65:$C$102,2,FALSE),"")</f>
        <v/>
      </c>
      <c r="H739" s="33" t="str">
        <f>IFERROR(VLOOKUP($B739,'Tabelas auxiliares'!$A$65:$C$102,3,FALSE),"")</f>
        <v/>
      </c>
      <c r="X739" s="33" t="str">
        <f t="shared" si="20"/>
        <v/>
      </c>
      <c r="Y739" s="33" t="str">
        <f>IF(T739="","",IF(AND(T739&lt;&gt;'Tabelas auxiliares'!$B$239,T739&lt;&gt;'Tabelas auxiliares'!$B$240,T739&lt;&gt;'Tabelas auxiliares'!$C$239,T739&lt;&gt;'Tabelas auxiliares'!$C$240,T739&lt;&gt;'Tabelas auxiliares'!$D$239),"FOLHA DE PESSOAL",IF(X739='Tabelas auxiliares'!$A$240,"CUSTEIO",IF(X739='Tabelas auxiliares'!$A$239,"INVESTIMENTO","ERRO - VERIFICAR"))))</f>
        <v/>
      </c>
      <c r="Z739" s="46" t="str">
        <f t="shared" si="21"/>
        <v/>
      </c>
      <c r="AC739" s="26"/>
    </row>
    <row r="740" spans="6:29" x14ac:dyDescent="0.25">
      <c r="F740" s="33" t="str">
        <f>IFERROR(VLOOKUP(D740,'Tabelas auxiliares'!$A$3:$B$61,2,FALSE),"")</f>
        <v/>
      </c>
      <c r="G740" s="33" t="str">
        <f>IFERROR(VLOOKUP($B740,'Tabelas auxiliares'!$A$65:$C$102,2,FALSE),"")</f>
        <v/>
      </c>
      <c r="H740" s="33" t="str">
        <f>IFERROR(VLOOKUP($B740,'Tabelas auxiliares'!$A$65:$C$102,3,FALSE),"")</f>
        <v/>
      </c>
      <c r="X740" s="33" t="str">
        <f t="shared" si="20"/>
        <v/>
      </c>
      <c r="Y740" s="33" t="str">
        <f>IF(T740="","",IF(AND(T740&lt;&gt;'Tabelas auxiliares'!$B$239,T740&lt;&gt;'Tabelas auxiliares'!$B$240,T740&lt;&gt;'Tabelas auxiliares'!$C$239,T740&lt;&gt;'Tabelas auxiliares'!$C$240,T740&lt;&gt;'Tabelas auxiliares'!$D$239),"FOLHA DE PESSOAL",IF(X740='Tabelas auxiliares'!$A$240,"CUSTEIO",IF(X740='Tabelas auxiliares'!$A$239,"INVESTIMENTO","ERRO - VERIFICAR"))))</f>
        <v/>
      </c>
      <c r="Z740" s="46" t="str">
        <f t="shared" si="21"/>
        <v/>
      </c>
      <c r="AA740" s="26"/>
      <c r="AC740" s="26"/>
    </row>
    <row r="741" spans="6:29" x14ac:dyDescent="0.25">
      <c r="F741" s="33" t="str">
        <f>IFERROR(VLOOKUP(D741,'Tabelas auxiliares'!$A$3:$B$61,2,FALSE),"")</f>
        <v/>
      </c>
      <c r="G741" s="33" t="str">
        <f>IFERROR(VLOOKUP($B741,'Tabelas auxiliares'!$A$65:$C$102,2,FALSE),"")</f>
        <v/>
      </c>
      <c r="H741" s="33" t="str">
        <f>IFERROR(VLOOKUP($B741,'Tabelas auxiliares'!$A$65:$C$102,3,FALSE),"")</f>
        <v/>
      </c>
      <c r="X741" s="33" t="str">
        <f t="shared" si="20"/>
        <v/>
      </c>
      <c r="Y741" s="33" t="str">
        <f>IF(T741="","",IF(AND(T741&lt;&gt;'Tabelas auxiliares'!$B$239,T741&lt;&gt;'Tabelas auxiliares'!$B$240,T741&lt;&gt;'Tabelas auxiliares'!$C$239,T741&lt;&gt;'Tabelas auxiliares'!$C$240,T741&lt;&gt;'Tabelas auxiliares'!$D$239),"FOLHA DE PESSOAL",IF(X741='Tabelas auxiliares'!$A$240,"CUSTEIO",IF(X741='Tabelas auxiliares'!$A$239,"INVESTIMENTO","ERRO - VERIFICAR"))))</f>
        <v/>
      </c>
      <c r="Z741" s="46" t="str">
        <f t="shared" si="21"/>
        <v/>
      </c>
      <c r="AA741" s="26"/>
      <c r="AC741" s="26"/>
    </row>
    <row r="742" spans="6:29" x14ac:dyDescent="0.25">
      <c r="F742" s="33" t="str">
        <f>IFERROR(VLOOKUP(D742,'Tabelas auxiliares'!$A$3:$B$61,2,FALSE),"")</f>
        <v/>
      </c>
      <c r="G742" s="33" t="str">
        <f>IFERROR(VLOOKUP($B742,'Tabelas auxiliares'!$A$65:$C$102,2,FALSE),"")</f>
        <v/>
      </c>
      <c r="H742" s="33" t="str">
        <f>IFERROR(VLOOKUP($B742,'Tabelas auxiliares'!$A$65:$C$102,3,FALSE),"")</f>
        <v/>
      </c>
      <c r="X742" s="33" t="str">
        <f t="shared" si="20"/>
        <v/>
      </c>
      <c r="Y742" s="33" t="str">
        <f>IF(T742="","",IF(AND(T742&lt;&gt;'Tabelas auxiliares'!$B$239,T742&lt;&gt;'Tabelas auxiliares'!$B$240,T742&lt;&gt;'Tabelas auxiliares'!$C$239,T742&lt;&gt;'Tabelas auxiliares'!$C$240,T742&lt;&gt;'Tabelas auxiliares'!$D$239),"FOLHA DE PESSOAL",IF(X742='Tabelas auxiliares'!$A$240,"CUSTEIO",IF(X742='Tabelas auxiliares'!$A$239,"INVESTIMENTO","ERRO - VERIFICAR"))))</f>
        <v/>
      </c>
      <c r="Z742" s="46" t="str">
        <f t="shared" si="21"/>
        <v/>
      </c>
      <c r="AA742" s="26"/>
      <c r="AC742" s="26"/>
    </row>
    <row r="743" spans="6:29" x14ac:dyDescent="0.25">
      <c r="F743" s="33" t="str">
        <f>IFERROR(VLOOKUP(D743,'Tabelas auxiliares'!$A$3:$B$61,2,FALSE),"")</f>
        <v/>
      </c>
      <c r="G743" s="33" t="str">
        <f>IFERROR(VLOOKUP($B743,'Tabelas auxiliares'!$A$65:$C$102,2,FALSE),"")</f>
        <v/>
      </c>
      <c r="H743" s="33" t="str">
        <f>IFERROR(VLOOKUP($B743,'Tabelas auxiliares'!$A$65:$C$102,3,FALSE),"")</f>
        <v/>
      </c>
      <c r="X743" s="33" t="str">
        <f t="shared" si="20"/>
        <v/>
      </c>
      <c r="Y743" s="33" t="str">
        <f>IF(T743="","",IF(AND(T743&lt;&gt;'Tabelas auxiliares'!$B$239,T743&lt;&gt;'Tabelas auxiliares'!$B$240,T743&lt;&gt;'Tabelas auxiliares'!$C$239,T743&lt;&gt;'Tabelas auxiliares'!$C$240,T743&lt;&gt;'Tabelas auxiliares'!$D$239),"FOLHA DE PESSOAL",IF(X743='Tabelas auxiliares'!$A$240,"CUSTEIO",IF(X743='Tabelas auxiliares'!$A$239,"INVESTIMENTO","ERRO - VERIFICAR"))))</f>
        <v/>
      </c>
      <c r="Z743" s="46" t="str">
        <f t="shared" si="21"/>
        <v/>
      </c>
      <c r="AC743" s="26"/>
    </row>
    <row r="744" spans="6:29" x14ac:dyDescent="0.25">
      <c r="F744" s="33" t="str">
        <f>IFERROR(VLOOKUP(D744,'Tabelas auxiliares'!$A$3:$B$61,2,FALSE),"")</f>
        <v/>
      </c>
      <c r="G744" s="33" t="str">
        <f>IFERROR(VLOOKUP($B744,'Tabelas auxiliares'!$A$65:$C$102,2,FALSE),"")</f>
        <v/>
      </c>
      <c r="H744" s="33" t="str">
        <f>IFERROR(VLOOKUP($B744,'Tabelas auxiliares'!$A$65:$C$102,3,FALSE),"")</f>
        <v/>
      </c>
      <c r="X744" s="33" t="str">
        <f t="shared" si="20"/>
        <v/>
      </c>
      <c r="Y744" s="33" t="str">
        <f>IF(T744="","",IF(AND(T744&lt;&gt;'Tabelas auxiliares'!$B$239,T744&lt;&gt;'Tabelas auxiliares'!$B$240,T744&lt;&gt;'Tabelas auxiliares'!$C$239,T744&lt;&gt;'Tabelas auxiliares'!$C$240,T744&lt;&gt;'Tabelas auxiliares'!$D$239),"FOLHA DE PESSOAL",IF(X744='Tabelas auxiliares'!$A$240,"CUSTEIO",IF(X744='Tabelas auxiliares'!$A$239,"INVESTIMENTO","ERRO - VERIFICAR"))))</f>
        <v/>
      </c>
      <c r="Z744" s="46" t="str">
        <f t="shared" si="21"/>
        <v/>
      </c>
      <c r="AC744" s="26"/>
    </row>
    <row r="745" spans="6:29" x14ac:dyDescent="0.25">
      <c r="F745" s="33" t="str">
        <f>IFERROR(VLOOKUP(D745,'Tabelas auxiliares'!$A$3:$B$61,2,FALSE),"")</f>
        <v/>
      </c>
      <c r="G745" s="33" t="str">
        <f>IFERROR(VLOOKUP($B745,'Tabelas auxiliares'!$A$65:$C$102,2,FALSE),"")</f>
        <v/>
      </c>
      <c r="H745" s="33" t="str">
        <f>IFERROR(VLOOKUP($B745,'Tabelas auxiliares'!$A$65:$C$102,3,FALSE),"")</f>
        <v/>
      </c>
      <c r="X745" s="33" t="str">
        <f t="shared" si="20"/>
        <v/>
      </c>
      <c r="Y745" s="33" t="str">
        <f>IF(T745="","",IF(AND(T745&lt;&gt;'Tabelas auxiliares'!$B$239,T745&lt;&gt;'Tabelas auxiliares'!$B$240,T745&lt;&gt;'Tabelas auxiliares'!$C$239,T745&lt;&gt;'Tabelas auxiliares'!$C$240,T745&lt;&gt;'Tabelas auxiliares'!$D$239),"FOLHA DE PESSOAL",IF(X745='Tabelas auxiliares'!$A$240,"CUSTEIO",IF(X745='Tabelas auxiliares'!$A$239,"INVESTIMENTO","ERRO - VERIFICAR"))))</f>
        <v/>
      </c>
      <c r="Z745" s="46" t="str">
        <f t="shared" si="21"/>
        <v/>
      </c>
      <c r="AC745" s="26"/>
    </row>
    <row r="746" spans="6:29" x14ac:dyDescent="0.25">
      <c r="F746" s="33" t="str">
        <f>IFERROR(VLOOKUP(D746,'Tabelas auxiliares'!$A$3:$B$61,2,FALSE),"")</f>
        <v/>
      </c>
      <c r="G746" s="33" t="str">
        <f>IFERROR(VLOOKUP($B746,'Tabelas auxiliares'!$A$65:$C$102,2,FALSE),"")</f>
        <v/>
      </c>
      <c r="H746" s="33" t="str">
        <f>IFERROR(VLOOKUP($B746,'Tabelas auxiliares'!$A$65:$C$102,3,FALSE),"")</f>
        <v/>
      </c>
      <c r="X746" s="33" t="str">
        <f t="shared" si="20"/>
        <v/>
      </c>
      <c r="Y746" s="33" t="str">
        <f>IF(T746="","",IF(AND(T746&lt;&gt;'Tabelas auxiliares'!$B$239,T746&lt;&gt;'Tabelas auxiliares'!$B$240,T746&lt;&gt;'Tabelas auxiliares'!$C$239,T746&lt;&gt;'Tabelas auxiliares'!$C$240,T746&lt;&gt;'Tabelas auxiliares'!$D$239),"FOLHA DE PESSOAL",IF(X746='Tabelas auxiliares'!$A$240,"CUSTEIO",IF(X746='Tabelas auxiliares'!$A$239,"INVESTIMENTO","ERRO - VERIFICAR"))))</f>
        <v/>
      </c>
      <c r="Z746" s="46" t="str">
        <f t="shared" si="21"/>
        <v/>
      </c>
      <c r="AA746" s="26"/>
      <c r="AC746" s="26"/>
    </row>
    <row r="747" spans="6:29" x14ac:dyDescent="0.25">
      <c r="F747" s="33" t="str">
        <f>IFERROR(VLOOKUP(D747,'Tabelas auxiliares'!$A$3:$B$61,2,FALSE),"")</f>
        <v/>
      </c>
      <c r="G747" s="33" t="str">
        <f>IFERROR(VLOOKUP($B747,'Tabelas auxiliares'!$A$65:$C$102,2,FALSE),"")</f>
        <v/>
      </c>
      <c r="H747" s="33" t="str">
        <f>IFERROR(VLOOKUP($B747,'Tabelas auxiliares'!$A$65:$C$102,3,FALSE),"")</f>
        <v/>
      </c>
      <c r="X747" s="33" t="str">
        <f t="shared" si="20"/>
        <v/>
      </c>
      <c r="Y747" s="33" t="str">
        <f>IF(T747="","",IF(AND(T747&lt;&gt;'Tabelas auxiliares'!$B$239,T747&lt;&gt;'Tabelas auxiliares'!$B$240,T747&lt;&gt;'Tabelas auxiliares'!$C$239,T747&lt;&gt;'Tabelas auxiliares'!$C$240,T747&lt;&gt;'Tabelas auxiliares'!$D$239),"FOLHA DE PESSOAL",IF(X747='Tabelas auxiliares'!$A$240,"CUSTEIO",IF(X747='Tabelas auxiliares'!$A$239,"INVESTIMENTO","ERRO - VERIFICAR"))))</f>
        <v/>
      </c>
      <c r="Z747" s="46" t="str">
        <f t="shared" si="21"/>
        <v/>
      </c>
      <c r="AA747" s="26"/>
      <c r="AC747" s="26"/>
    </row>
    <row r="748" spans="6:29" x14ac:dyDescent="0.25">
      <c r="F748" s="33" t="str">
        <f>IFERROR(VLOOKUP(D748,'Tabelas auxiliares'!$A$3:$B$61,2,FALSE),"")</f>
        <v/>
      </c>
      <c r="G748" s="33" t="str">
        <f>IFERROR(VLOOKUP($B748,'Tabelas auxiliares'!$A$65:$C$102,2,FALSE),"")</f>
        <v/>
      </c>
      <c r="H748" s="33" t="str">
        <f>IFERROR(VLOOKUP($B748,'Tabelas auxiliares'!$A$65:$C$102,3,FALSE),"")</f>
        <v/>
      </c>
      <c r="X748" s="33" t="str">
        <f t="shared" ref="X748:X811" si="22">LEFT(V748,1)</f>
        <v/>
      </c>
      <c r="Y748" s="33" t="str">
        <f>IF(T748="","",IF(AND(T748&lt;&gt;'Tabelas auxiliares'!$B$239,T748&lt;&gt;'Tabelas auxiliares'!$B$240,T748&lt;&gt;'Tabelas auxiliares'!$C$239,T748&lt;&gt;'Tabelas auxiliares'!$C$240,T748&lt;&gt;'Tabelas auxiliares'!$D$239),"FOLHA DE PESSOAL",IF(X748='Tabelas auxiliares'!$A$240,"CUSTEIO",IF(X748='Tabelas auxiliares'!$A$239,"INVESTIMENTO","ERRO - VERIFICAR"))))</f>
        <v/>
      </c>
      <c r="Z748" s="46" t="str">
        <f t="shared" si="21"/>
        <v/>
      </c>
      <c r="AA748" s="26"/>
      <c r="AC748" s="26"/>
    </row>
    <row r="749" spans="6:29" x14ac:dyDescent="0.25">
      <c r="F749" s="33" t="str">
        <f>IFERROR(VLOOKUP(D749,'Tabelas auxiliares'!$A$3:$B$61,2,FALSE),"")</f>
        <v/>
      </c>
      <c r="G749" s="33" t="str">
        <f>IFERROR(VLOOKUP($B749,'Tabelas auxiliares'!$A$65:$C$102,2,FALSE),"")</f>
        <v/>
      </c>
      <c r="H749" s="33" t="str">
        <f>IFERROR(VLOOKUP($B749,'Tabelas auxiliares'!$A$65:$C$102,3,FALSE),"")</f>
        <v/>
      </c>
      <c r="X749" s="33" t="str">
        <f t="shared" si="22"/>
        <v/>
      </c>
      <c r="Y749" s="33" t="str">
        <f>IF(T749="","",IF(AND(T749&lt;&gt;'Tabelas auxiliares'!$B$239,T749&lt;&gt;'Tabelas auxiliares'!$B$240,T749&lt;&gt;'Tabelas auxiliares'!$C$239,T749&lt;&gt;'Tabelas auxiliares'!$C$240,T749&lt;&gt;'Tabelas auxiliares'!$D$239),"FOLHA DE PESSOAL",IF(X749='Tabelas auxiliares'!$A$240,"CUSTEIO",IF(X749='Tabelas auxiliares'!$A$239,"INVESTIMENTO","ERRO - VERIFICAR"))))</f>
        <v/>
      </c>
      <c r="Z749" s="46" t="str">
        <f t="shared" ref="Z749:Z812" si="23">IF(AA749+AB749+AC749&lt;&gt;0,AA749+AB749+AC749,"")</f>
        <v/>
      </c>
      <c r="AC749" s="26"/>
    </row>
    <row r="750" spans="6:29" x14ac:dyDescent="0.25">
      <c r="F750" s="33" t="str">
        <f>IFERROR(VLOOKUP(D750,'Tabelas auxiliares'!$A$3:$B$61,2,FALSE),"")</f>
        <v/>
      </c>
      <c r="G750" s="33" t="str">
        <f>IFERROR(VLOOKUP($B750,'Tabelas auxiliares'!$A$65:$C$102,2,FALSE),"")</f>
        <v/>
      </c>
      <c r="H750" s="33" t="str">
        <f>IFERROR(VLOOKUP($B750,'Tabelas auxiliares'!$A$65:$C$102,3,FALSE),"")</f>
        <v/>
      </c>
      <c r="X750" s="33" t="str">
        <f t="shared" si="22"/>
        <v/>
      </c>
      <c r="Y750" s="33" t="str">
        <f>IF(T750="","",IF(AND(T750&lt;&gt;'Tabelas auxiliares'!$B$239,T750&lt;&gt;'Tabelas auxiliares'!$B$240,T750&lt;&gt;'Tabelas auxiliares'!$C$239,T750&lt;&gt;'Tabelas auxiliares'!$C$240,T750&lt;&gt;'Tabelas auxiliares'!$D$239),"FOLHA DE PESSOAL",IF(X750='Tabelas auxiliares'!$A$240,"CUSTEIO",IF(X750='Tabelas auxiliares'!$A$239,"INVESTIMENTO","ERRO - VERIFICAR"))))</f>
        <v/>
      </c>
      <c r="Z750" s="46" t="str">
        <f t="shared" si="23"/>
        <v/>
      </c>
      <c r="AC750" s="26"/>
    </row>
    <row r="751" spans="6:29" x14ac:dyDescent="0.25">
      <c r="F751" s="33" t="str">
        <f>IFERROR(VLOOKUP(D751,'Tabelas auxiliares'!$A$3:$B$61,2,FALSE),"")</f>
        <v/>
      </c>
      <c r="G751" s="33" t="str">
        <f>IFERROR(VLOOKUP($B751,'Tabelas auxiliares'!$A$65:$C$102,2,FALSE),"")</f>
        <v/>
      </c>
      <c r="H751" s="33" t="str">
        <f>IFERROR(VLOOKUP($B751,'Tabelas auxiliares'!$A$65:$C$102,3,FALSE),"")</f>
        <v/>
      </c>
      <c r="X751" s="33" t="str">
        <f t="shared" si="22"/>
        <v/>
      </c>
      <c r="Y751" s="33" t="str">
        <f>IF(T751="","",IF(AND(T751&lt;&gt;'Tabelas auxiliares'!$B$239,T751&lt;&gt;'Tabelas auxiliares'!$B$240,T751&lt;&gt;'Tabelas auxiliares'!$C$239,T751&lt;&gt;'Tabelas auxiliares'!$C$240,T751&lt;&gt;'Tabelas auxiliares'!$D$239),"FOLHA DE PESSOAL",IF(X751='Tabelas auxiliares'!$A$240,"CUSTEIO",IF(X751='Tabelas auxiliares'!$A$239,"INVESTIMENTO","ERRO - VERIFICAR"))))</f>
        <v/>
      </c>
      <c r="Z751" s="46" t="str">
        <f t="shared" si="23"/>
        <v/>
      </c>
      <c r="AA751" s="26"/>
      <c r="AC751" s="26"/>
    </row>
    <row r="752" spans="6:29" x14ac:dyDescent="0.25">
      <c r="F752" s="33" t="str">
        <f>IFERROR(VLOOKUP(D752,'Tabelas auxiliares'!$A$3:$B$61,2,FALSE),"")</f>
        <v/>
      </c>
      <c r="G752" s="33" t="str">
        <f>IFERROR(VLOOKUP($B752,'Tabelas auxiliares'!$A$65:$C$102,2,FALSE),"")</f>
        <v/>
      </c>
      <c r="H752" s="33" t="str">
        <f>IFERROR(VLOOKUP($B752,'Tabelas auxiliares'!$A$65:$C$102,3,FALSE),"")</f>
        <v/>
      </c>
      <c r="X752" s="33" t="str">
        <f t="shared" si="22"/>
        <v/>
      </c>
      <c r="Y752" s="33" t="str">
        <f>IF(T752="","",IF(AND(T752&lt;&gt;'Tabelas auxiliares'!$B$239,T752&lt;&gt;'Tabelas auxiliares'!$B$240,T752&lt;&gt;'Tabelas auxiliares'!$C$239,T752&lt;&gt;'Tabelas auxiliares'!$C$240,T752&lt;&gt;'Tabelas auxiliares'!$D$239),"FOLHA DE PESSOAL",IF(X752='Tabelas auxiliares'!$A$240,"CUSTEIO",IF(X752='Tabelas auxiliares'!$A$239,"INVESTIMENTO","ERRO - VERIFICAR"))))</f>
        <v/>
      </c>
      <c r="Z752" s="46" t="str">
        <f t="shared" si="23"/>
        <v/>
      </c>
      <c r="AA752" s="26"/>
      <c r="AC752" s="26"/>
    </row>
    <row r="753" spans="6:29" x14ac:dyDescent="0.25">
      <c r="F753" s="33" t="str">
        <f>IFERROR(VLOOKUP(D753,'Tabelas auxiliares'!$A$3:$B$61,2,FALSE),"")</f>
        <v/>
      </c>
      <c r="G753" s="33" t="str">
        <f>IFERROR(VLOOKUP($B753,'Tabelas auxiliares'!$A$65:$C$102,2,FALSE),"")</f>
        <v/>
      </c>
      <c r="H753" s="33" t="str">
        <f>IFERROR(VLOOKUP($B753,'Tabelas auxiliares'!$A$65:$C$102,3,FALSE),"")</f>
        <v/>
      </c>
      <c r="X753" s="33" t="str">
        <f t="shared" si="22"/>
        <v/>
      </c>
      <c r="Y753" s="33" t="str">
        <f>IF(T753="","",IF(AND(T753&lt;&gt;'Tabelas auxiliares'!$B$239,T753&lt;&gt;'Tabelas auxiliares'!$B$240,T753&lt;&gt;'Tabelas auxiliares'!$C$239,T753&lt;&gt;'Tabelas auxiliares'!$C$240,T753&lt;&gt;'Tabelas auxiliares'!$D$239),"FOLHA DE PESSOAL",IF(X753='Tabelas auxiliares'!$A$240,"CUSTEIO",IF(X753='Tabelas auxiliares'!$A$239,"INVESTIMENTO","ERRO - VERIFICAR"))))</f>
        <v/>
      </c>
      <c r="Z753" s="46" t="str">
        <f t="shared" si="23"/>
        <v/>
      </c>
      <c r="AA753" s="26"/>
      <c r="AC753" s="26"/>
    </row>
    <row r="754" spans="6:29" x14ac:dyDescent="0.25">
      <c r="F754" s="33" t="str">
        <f>IFERROR(VLOOKUP(D754,'Tabelas auxiliares'!$A$3:$B$61,2,FALSE),"")</f>
        <v/>
      </c>
      <c r="G754" s="33" t="str">
        <f>IFERROR(VLOOKUP($B754,'Tabelas auxiliares'!$A$65:$C$102,2,FALSE),"")</f>
        <v/>
      </c>
      <c r="H754" s="33" t="str">
        <f>IFERROR(VLOOKUP($B754,'Tabelas auxiliares'!$A$65:$C$102,3,FALSE),"")</f>
        <v/>
      </c>
      <c r="X754" s="33" t="str">
        <f t="shared" si="22"/>
        <v/>
      </c>
      <c r="Y754" s="33" t="str">
        <f>IF(T754="","",IF(AND(T754&lt;&gt;'Tabelas auxiliares'!$B$239,T754&lt;&gt;'Tabelas auxiliares'!$B$240,T754&lt;&gt;'Tabelas auxiliares'!$C$239,T754&lt;&gt;'Tabelas auxiliares'!$C$240,T754&lt;&gt;'Tabelas auxiliares'!$D$239),"FOLHA DE PESSOAL",IF(X754='Tabelas auxiliares'!$A$240,"CUSTEIO",IF(X754='Tabelas auxiliares'!$A$239,"INVESTIMENTO","ERRO - VERIFICAR"))))</f>
        <v/>
      </c>
      <c r="Z754" s="46" t="str">
        <f t="shared" si="23"/>
        <v/>
      </c>
      <c r="AC754" s="26"/>
    </row>
    <row r="755" spans="6:29" x14ac:dyDescent="0.25">
      <c r="F755" s="33" t="str">
        <f>IFERROR(VLOOKUP(D755,'Tabelas auxiliares'!$A$3:$B$61,2,FALSE),"")</f>
        <v/>
      </c>
      <c r="G755" s="33" t="str">
        <f>IFERROR(VLOOKUP($B755,'Tabelas auxiliares'!$A$65:$C$102,2,FALSE),"")</f>
        <v/>
      </c>
      <c r="H755" s="33" t="str">
        <f>IFERROR(VLOOKUP($B755,'Tabelas auxiliares'!$A$65:$C$102,3,FALSE),"")</f>
        <v/>
      </c>
      <c r="X755" s="33" t="str">
        <f t="shared" si="22"/>
        <v/>
      </c>
      <c r="Y755" s="33" t="str">
        <f>IF(T755="","",IF(AND(T755&lt;&gt;'Tabelas auxiliares'!$B$239,T755&lt;&gt;'Tabelas auxiliares'!$B$240,T755&lt;&gt;'Tabelas auxiliares'!$C$239,T755&lt;&gt;'Tabelas auxiliares'!$C$240,T755&lt;&gt;'Tabelas auxiliares'!$D$239),"FOLHA DE PESSOAL",IF(X755='Tabelas auxiliares'!$A$240,"CUSTEIO",IF(X755='Tabelas auxiliares'!$A$239,"INVESTIMENTO","ERRO - VERIFICAR"))))</f>
        <v/>
      </c>
      <c r="Z755" s="46" t="str">
        <f t="shared" si="23"/>
        <v/>
      </c>
      <c r="AA755" s="26"/>
      <c r="AC755" s="26"/>
    </row>
    <row r="756" spans="6:29" x14ac:dyDescent="0.25">
      <c r="F756" s="33" t="str">
        <f>IFERROR(VLOOKUP(D756,'Tabelas auxiliares'!$A$3:$B$61,2,FALSE),"")</f>
        <v/>
      </c>
      <c r="G756" s="33" t="str">
        <f>IFERROR(VLOOKUP($B756,'Tabelas auxiliares'!$A$65:$C$102,2,FALSE),"")</f>
        <v/>
      </c>
      <c r="H756" s="33" t="str">
        <f>IFERROR(VLOOKUP($B756,'Tabelas auxiliares'!$A$65:$C$102,3,FALSE),"")</f>
        <v/>
      </c>
      <c r="X756" s="33" t="str">
        <f t="shared" si="22"/>
        <v/>
      </c>
      <c r="Y756" s="33" t="str">
        <f>IF(T756="","",IF(AND(T756&lt;&gt;'Tabelas auxiliares'!$B$239,T756&lt;&gt;'Tabelas auxiliares'!$B$240,T756&lt;&gt;'Tabelas auxiliares'!$C$239,T756&lt;&gt;'Tabelas auxiliares'!$C$240,T756&lt;&gt;'Tabelas auxiliares'!$D$239),"FOLHA DE PESSOAL",IF(X756='Tabelas auxiliares'!$A$240,"CUSTEIO",IF(X756='Tabelas auxiliares'!$A$239,"INVESTIMENTO","ERRO - VERIFICAR"))))</f>
        <v/>
      </c>
      <c r="Z756" s="46" t="str">
        <f t="shared" si="23"/>
        <v/>
      </c>
      <c r="AA756" s="26"/>
      <c r="AC756" s="26"/>
    </row>
    <row r="757" spans="6:29" x14ac:dyDescent="0.25">
      <c r="F757" s="33" t="str">
        <f>IFERROR(VLOOKUP(D757,'Tabelas auxiliares'!$A$3:$B$61,2,FALSE),"")</f>
        <v/>
      </c>
      <c r="G757" s="33" t="str">
        <f>IFERROR(VLOOKUP($B757,'Tabelas auxiliares'!$A$65:$C$102,2,FALSE),"")</f>
        <v/>
      </c>
      <c r="H757" s="33" t="str">
        <f>IFERROR(VLOOKUP($B757,'Tabelas auxiliares'!$A$65:$C$102,3,FALSE),"")</f>
        <v/>
      </c>
      <c r="X757" s="33" t="str">
        <f t="shared" si="22"/>
        <v/>
      </c>
      <c r="Y757" s="33" t="str">
        <f>IF(T757="","",IF(AND(T757&lt;&gt;'Tabelas auxiliares'!$B$239,T757&lt;&gt;'Tabelas auxiliares'!$B$240,T757&lt;&gt;'Tabelas auxiliares'!$C$239,T757&lt;&gt;'Tabelas auxiliares'!$C$240,T757&lt;&gt;'Tabelas auxiliares'!$D$239),"FOLHA DE PESSOAL",IF(X757='Tabelas auxiliares'!$A$240,"CUSTEIO",IF(X757='Tabelas auxiliares'!$A$239,"INVESTIMENTO","ERRO - VERIFICAR"))))</f>
        <v/>
      </c>
      <c r="Z757" s="46" t="str">
        <f t="shared" si="23"/>
        <v/>
      </c>
      <c r="AA757" s="26"/>
      <c r="AC757" s="26"/>
    </row>
    <row r="758" spans="6:29" x14ac:dyDescent="0.25">
      <c r="F758" s="33" t="str">
        <f>IFERROR(VLOOKUP(D758,'Tabelas auxiliares'!$A$3:$B$61,2,FALSE),"")</f>
        <v/>
      </c>
      <c r="G758" s="33" t="str">
        <f>IFERROR(VLOOKUP($B758,'Tabelas auxiliares'!$A$65:$C$102,2,FALSE),"")</f>
        <v/>
      </c>
      <c r="H758" s="33" t="str">
        <f>IFERROR(VLOOKUP($B758,'Tabelas auxiliares'!$A$65:$C$102,3,FALSE),"")</f>
        <v/>
      </c>
      <c r="X758" s="33" t="str">
        <f t="shared" si="22"/>
        <v/>
      </c>
      <c r="Y758" s="33" t="str">
        <f>IF(T758="","",IF(AND(T758&lt;&gt;'Tabelas auxiliares'!$B$239,T758&lt;&gt;'Tabelas auxiliares'!$B$240,T758&lt;&gt;'Tabelas auxiliares'!$C$239,T758&lt;&gt;'Tabelas auxiliares'!$C$240,T758&lt;&gt;'Tabelas auxiliares'!$D$239),"FOLHA DE PESSOAL",IF(X758='Tabelas auxiliares'!$A$240,"CUSTEIO",IF(X758='Tabelas auxiliares'!$A$239,"INVESTIMENTO","ERRO - VERIFICAR"))))</f>
        <v/>
      </c>
      <c r="Z758" s="46" t="str">
        <f t="shared" si="23"/>
        <v/>
      </c>
      <c r="AA758" s="26"/>
      <c r="AC758" s="26"/>
    </row>
    <row r="759" spans="6:29" x14ac:dyDescent="0.25">
      <c r="F759" s="33" t="str">
        <f>IFERROR(VLOOKUP(D759,'Tabelas auxiliares'!$A$3:$B$61,2,FALSE),"")</f>
        <v/>
      </c>
      <c r="G759" s="33" t="str">
        <f>IFERROR(VLOOKUP($B759,'Tabelas auxiliares'!$A$65:$C$102,2,FALSE),"")</f>
        <v/>
      </c>
      <c r="H759" s="33" t="str">
        <f>IFERROR(VLOOKUP($B759,'Tabelas auxiliares'!$A$65:$C$102,3,FALSE),"")</f>
        <v/>
      </c>
      <c r="X759" s="33" t="str">
        <f t="shared" si="22"/>
        <v/>
      </c>
      <c r="Y759" s="33" t="str">
        <f>IF(T759="","",IF(AND(T759&lt;&gt;'Tabelas auxiliares'!$B$239,T759&lt;&gt;'Tabelas auxiliares'!$B$240,T759&lt;&gt;'Tabelas auxiliares'!$C$239,T759&lt;&gt;'Tabelas auxiliares'!$C$240,T759&lt;&gt;'Tabelas auxiliares'!$D$239),"FOLHA DE PESSOAL",IF(X759='Tabelas auxiliares'!$A$240,"CUSTEIO",IF(X759='Tabelas auxiliares'!$A$239,"INVESTIMENTO","ERRO - VERIFICAR"))))</f>
        <v/>
      </c>
      <c r="Z759" s="46" t="str">
        <f t="shared" si="23"/>
        <v/>
      </c>
      <c r="AA759" s="26"/>
      <c r="AC759" s="26"/>
    </row>
    <row r="760" spans="6:29" x14ac:dyDescent="0.25">
      <c r="F760" s="33" t="str">
        <f>IFERROR(VLOOKUP(D760,'Tabelas auxiliares'!$A$3:$B$61,2,FALSE),"")</f>
        <v/>
      </c>
      <c r="G760" s="33" t="str">
        <f>IFERROR(VLOOKUP($B760,'Tabelas auxiliares'!$A$65:$C$102,2,FALSE),"")</f>
        <v/>
      </c>
      <c r="H760" s="33" t="str">
        <f>IFERROR(VLOOKUP($B760,'Tabelas auxiliares'!$A$65:$C$102,3,FALSE),"")</f>
        <v/>
      </c>
      <c r="X760" s="33" t="str">
        <f t="shared" si="22"/>
        <v/>
      </c>
      <c r="Y760" s="33" t="str">
        <f>IF(T760="","",IF(AND(T760&lt;&gt;'Tabelas auxiliares'!$B$239,T760&lt;&gt;'Tabelas auxiliares'!$B$240,T760&lt;&gt;'Tabelas auxiliares'!$C$239,T760&lt;&gt;'Tabelas auxiliares'!$C$240,T760&lt;&gt;'Tabelas auxiliares'!$D$239),"FOLHA DE PESSOAL",IF(X760='Tabelas auxiliares'!$A$240,"CUSTEIO",IF(X760='Tabelas auxiliares'!$A$239,"INVESTIMENTO","ERRO - VERIFICAR"))))</f>
        <v/>
      </c>
      <c r="Z760" s="46" t="str">
        <f t="shared" si="23"/>
        <v/>
      </c>
      <c r="AA760" s="26"/>
      <c r="AC760" s="26"/>
    </row>
    <row r="761" spans="6:29" x14ac:dyDescent="0.25">
      <c r="F761" s="33" t="str">
        <f>IFERROR(VLOOKUP(D761,'Tabelas auxiliares'!$A$3:$B$61,2,FALSE),"")</f>
        <v/>
      </c>
      <c r="G761" s="33" t="str">
        <f>IFERROR(VLOOKUP($B761,'Tabelas auxiliares'!$A$65:$C$102,2,FALSE),"")</f>
        <v/>
      </c>
      <c r="H761" s="33" t="str">
        <f>IFERROR(VLOOKUP($B761,'Tabelas auxiliares'!$A$65:$C$102,3,FALSE),"")</f>
        <v/>
      </c>
      <c r="X761" s="33" t="str">
        <f t="shared" si="22"/>
        <v/>
      </c>
      <c r="Y761" s="33" t="str">
        <f>IF(T761="","",IF(AND(T761&lt;&gt;'Tabelas auxiliares'!$B$239,T761&lt;&gt;'Tabelas auxiliares'!$B$240,T761&lt;&gt;'Tabelas auxiliares'!$C$239,T761&lt;&gt;'Tabelas auxiliares'!$C$240,T761&lt;&gt;'Tabelas auxiliares'!$D$239),"FOLHA DE PESSOAL",IF(X761='Tabelas auxiliares'!$A$240,"CUSTEIO",IF(X761='Tabelas auxiliares'!$A$239,"INVESTIMENTO","ERRO - VERIFICAR"))))</f>
        <v/>
      </c>
      <c r="Z761" s="46" t="str">
        <f t="shared" si="23"/>
        <v/>
      </c>
      <c r="AA761" s="26"/>
      <c r="AC761" s="26"/>
    </row>
    <row r="762" spans="6:29" x14ac:dyDescent="0.25">
      <c r="F762" s="33" t="str">
        <f>IFERROR(VLOOKUP(D762,'Tabelas auxiliares'!$A$3:$B$61,2,FALSE),"")</f>
        <v/>
      </c>
      <c r="G762" s="33" t="str">
        <f>IFERROR(VLOOKUP($B762,'Tabelas auxiliares'!$A$65:$C$102,2,FALSE),"")</f>
        <v/>
      </c>
      <c r="H762" s="33" t="str">
        <f>IFERROR(VLOOKUP($B762,'Tabelas auxiliares'!$A$65:$C$102,3,FALSE),"")</f>
        <v/>
      </c>
      <c r="X762" s="33" t="str">
        <f t="shared" si="22"/>
        <v/>
      </c>
      <c r="Y762" s="33" t="str">
        <f>IF(T762="","",IF(AND(T762&lt;&gt;'Tabelas auxiliares'!$B$239,T762&lt;&gt;'Tabelas auxiliares'!$B$240,T762&lt;&gt;'Tabelas auxiliares'!$C$239,T762&lt;&gt;'Tabelas auxiliares'!$C$240,T762&lt;&gt;'Tabelas auxiliares'!$D$239),"FOLHA DE PESSOAL",IF(X762='Tabelas auxiliares'!$A$240,"CUSTEIO",IF(X762='Tabelas auxiliares'!$A$239,"INVESTIMENTO","ERRO - VERIFICAR"))))</f>
        <v/>
      </c>
      <c r="Z762" s="46" t="str">
        <f t="shared" si="23"/>
        <v/>
      </c>
      <c r="AA762" s="26"/>
      <c r="AC762" s="26"/>
    </row>
    <row r="763" spans="6:29" x14ac:dyDescent="0.25">
      <c r="F763" s="33" t="str">
        <f>IFERROR(VLOOKUP(D763,'Tabelas auxiliares'!$A$3:$B$61,2,FALSE),"")</f>
        <v/>
      </c>
      <c r="G763" s="33" t="str">
        <f>IFERROR(VLOOKUP($B763,'Tabelas auxiliares'!$A$65:$C$102,2,FALSE),"")</f>
        <v/>
      </c>
      <c r="H763" s="33" t="str">
        <f>IFERROR(VLOOKUP($B763,'Tabelas auxiliares'!$A$65:$C$102,3,FALSE),"")</f>
        <v/>
      </c>
      <c r="X763" s="33" t="str">
        <f t="shared" si="22"/>
        <v/>
      </c>
      <c r="Y763" s="33" t="str">
        <f>IF(T763="","",IF(AND(T763&lt;&gt;'Tabelas auxiliares'!$B$239,T763&lt;&gt;'Tabelas auxiliares'!$B$240,T763&lt;&gt;'Tabelas auxiliares'!$C$239,T763&lt;&gt;'Tabelas auxiliares'!$C$240,T763&lt;&gt;'Tabelas auxiliares'!$D$239),"FOLHA DE PESSOAL",IF(X763='Tabelas auxiliares'!$A$240,"CUSTEIO",IF(X763='Tabelas auxiliares'!$A$239,"INVESTIMENTO","ERRO - VERIFICAR"))))</f>
        <v/>
      </c>
      <c r="Z763" s="46" t="str">
        <f t="shared" si="23"/>
        <v/>
      </c>
      <c r="AC763" s="26"/>
    </row>
    <row r="764" spans="6:29" x14ac:dyDescent="0.25">
      <c r="F764" s="33" t="str">
        <f>IFERROR(VLOOKUP(D764,'Tabelas auxiliares'!$A$3:$B$61,2,FALSE),"")</f>
        <v/>
      </c>
      <c r="G764" s="33" t="str">
        <f>IFERROR(VLOOKUP($B764,'Tabelas auxiliares'!$A$65:$C$102,2,FALSE),"")</f>
        <v/>
      </c>
      <c r="H764" s="33" t="str">
        <f>IFERROR(VLOOKUP($B764,'Tabelas auxiliares'!$A$65:$C$102,3,FALSE),"")</f>
        <v/>
      </c>
      <c r="X764" s="33" t="str">
        <f t="shared" si="22"/>
        <v/>
      </c>
      <c r="Y764" s="33" t="str">
        <f>IF(T764="","",IF(AND(T764&lt;&gt;'Tabelas auxiliares'!$B$239,T764&lt;&gt;'Tabelas auxiliares'!$B$240,T764&lt;&gt;'Tabelas auxiliares'!$C$239,T764&lt;&gt;'Tabelas auxiliares'!$C$240,T764&lt;&gt;'Tabelas auxiliares'!$D$239),"FOLHA DE PESSOAL",IF(X764='Tabelas auxiliares'!$A$240,"CUSTEIO",IF(X764='Tabelas auxiliares'!$A$239,"INVESTIMENTO","ERRO - VERIFICAR"))))</f>
        <v/>
      </c>
      <c r="Z764" s="46" t="str">
        <f t="shared" si="23"/>
        <v/>
      </c>
      <c r="AA764" s="26"/>
      <c r="AC764" s="26"/>
    </row>
    <row r="765" spans="6:29" x14ac:dyDescent="0.25">
      <c r="F765" s="33" t="str">
        <f>IFERROR(VLOOKUP(D765,'Tabelas auxiliares'!$A$3:$B$61,2,FALSE),"")</f>
        <v/>
      </c>
      <c r="G765" s="33" t="str">
        <f>IFERROR(VLOOKUP($B765,'Tabelas auxiliares'!$A$65:$C$102,2,FALSE),"")</f>
        <v/>
      </c>
      <c r="H765" s="33" t="str">
        <f>IFERROR(VLOOKUP($B765,'Tabelas auxiliares'!$A$65:$C$102,3,FALSE),"")</f>
        <v/>
      </c>
      <c r="X765" s="33" t="str">
        <f t="shared" si="22"/>
        <v/>
      </c>
      <c r="Y765" s="33" t="str">
        <f>IF(T765="","",IF(AND(T765&lt;&gt;'Tabelas auxiliares'!$B$239,T765&lt;&gt;'Tabelas auxiliares'!$B$240,T765&lt;&gt;'Tabelas auxiliares'!$C$239,T765&lt;&gt;'Tabelas auxiliares'!$C$240,T765&lt;&gt;'Tabelas auxiliares'!$D$239),"FOLHA DE PESSOAL",IF(X765='Tabelas auxiliares'!$A$240,"CUSTEIO",IF(X765='Tabelas auxiliares'!$A$239,"INVESTIMENTO","ERRO - VERIFICAR"))))</f>
        <v/>
      </c>
      <c r="Z765" s="46" t="str">
        <f t="shared" si="23"/>
        <v/>
      </c>
      <c r="AA765" s="26"/>
      <c r="AC765" s="26"/>
    </row>
    <row r="766" spans="6:29" x14ac:dyDescent="0.25">
      <c r="F766" s="33" t="str">
        <f>IFERROR(VLOOKUP(D766,'Tabelas auxiliares'!$A$3:$B$61,2,FALSE),"")</f>
        <v/>
      </c>
      <c r="G766" s="33" t="str">
        <f>IFERROR(VLOOKUP($B766,'Tabelas auxiliares'!$A$65:$C$102,2,FALSE),"")</f>
        <v/>
      </c>
      <c r="H766" s="33" t="str">
        <f>IFERROR(VLOOKUP($B766,'Tabelas auxiliares'!$A$65:$C$102,3,FALSE),"")</f>
        <v/>
      </c>
      <c r="X766" s="33" t="str">
        <f t="shared" si="22"/>
        <v/>
      </c>
      <c r="Y766" s="33" t="str">
        <f>IF(T766="","",IF(AND(T766&lt;&gt;'Tabelas auxiliares'!$B$239,T766&lt;&gt;'Tabelas auxiliares'!$B$240,T766&lt;&gt;'Tabelas auxiliares'!$C$239,T766&lt;&gt;'Tabelas auxiliares'!$C$240,T766&lt;&gt;'Tabelas auxiliares'!$D$239),"FOLHA DE PESSOAL",IF(X766='Tabelas auxiliares'!$A$240,"CUSTEIO",IF(X766='Tabelas auxiliares'!$A$239,"INVESTIMENTO","ERRO - VERIFICAR"))))</f>
        <v/>
      </c>
      <c r="Z766" s="46" t="str">
        <f t="shared" si="23"/>
        <v/>
      </c>
      <c r="AA766" s="26"/>
      <c r="AC766" s="26"/>
    </row>
    <row r="767" spans="6:29" x14ac:dyDescent="0.25">
      <c r="F767" s="33" t="str">
        <f>IFERROR(VLOOKUP(D767,'Tabelas auxiliares'!$A$3:$B$61,2,FALSE),"")</f>
        <v/>
      </c>
      <c r="G767" s="33" t="str">
        <f>IFERROR(VLOOKUP($B767,'Tabelas auxiliares'!$A$65:$C$102,2,FALSE),"")</f>
        <v/>
      </c>
      <c r="H767" s="33" t="str">
        <f>IFERROR(VLOOKUP($B767,'Tabelas auxiliares'!$A$65:$C$102,3,FALSE),"")</f>
        <v/>
      </c>
      <c r="X767" s="33" t="str">
        <f t="shared" si="22"/>
        <v/>
      </c>
      <c r="Y767" s="33" t="str">
        <f>IF(T767="","",IF(AND(T767&lt;&gt;'Tabelas auxiliares'!$B$239,T767&lt;&gt;'Tabelas auxiliares'!$B$240,T767&lt;&gt;'Tabelas auxiliares'!$C$239,T767&lt;&gt;'Tabelas auxiliares'!$C$240,T767&lt;&gt;'Tabelas auxiliares'!$D$239),"FOLHA DE PESSOAL",IF(X767='Tabelas auxiliares'!$A$240,"CUSTEIO",IF(X767='Tabelas auxiliares'!$A$239,"INVESTIMENTO","ERRO - VERIFICAR"))))</f>
        <v/>
      </c>
      <c r="Z767" s="46" t="str">
        <f t="shared" si="23"/>
        <v/>
      </c>
      <c r="AA767" s="26"/>
      <c r="AC767" s="26"/>
    </row>
    <row r="768" spans="6:29" x14ac:dyDescent="0.25">
      <c r="F768" s="33" t="str">
        <f>IFERROR(VLOOKUP(D768,'Tabelas auxiliares'!$A$3:$B$61,2,FALSE),"")</f>
        <v/>
      </c>
      <c r="G768" s="33" t="str">
        <f>IFERROR(VLOOKUP($B768,'Tabelas auxiliares'!$A$65:$C$102,2,FALSE),"")</f>
        <v/>
      </c>
      <c r="H768" s="33" t="str">
        <f>IFERROR(VLOOKUP($B768,'Tabelas auxiliares'!$A$65:$C$102,3,FALSE),"")</f>
        <v/>
      </c>
      <c r="X768" s="33" t="str">
        <f t="shared" si="22"/>
        <v/>
      </c>
      <c r="Y768" s="33" t="str">
        <f>IF(T768="","",IF(AND(T768&lt;&gt;'Tabelas auxiliares'!$B$239,T768&lt;&gt;'Tabelas auxiliares'!$B$240,T768&lt;&gt;'Tabelas auxiliares'!$C$239,T768&lt;&gt;'Tabelas auxiliares'!$C$240,T768&lt;&gt;'Tabelas auxiliares'!$D$239),"FOLHA DE PESSOAL",IF(X768='Tabelas auxiliares'!$A$240,"CUSTEIO",IF(X768='Tabelas auxiliares'!$A$239,"INVESTIMENTO","ERRO - VERIFICAR"))))</f>
        <v/>
      </c>
      <c r="Z768" s="46" t="str">
        <f t="shared" si="23"/>
        <v/>
      </c>
      <c r="AC768" s="26"/>
    </row>
    <row r="769" spans="6:29" x14ac:dyDescent="0.25">
      <c r="F769" s="33" t="str">
        <f>IFERROR(VLOOKUP(D769,'Tabelas auxiliares'!$A$3:$B$61,2,FALSE),"")</f>
        <v/>
      </c>
      <c r="G769" s="33" t="str">
        <f>IFERROR(VLOOKUP($B769,'Tabelas auxiliares'!$A$65:$C$102,2,FALSE),"")</f>
        <v/>
      </c>
      <c r="H769" s="33" t="str">
        <f>IFERROR(VLOOKUP($B769,'Tabelas auxiliares'!$A$65:$C$102,3,FALSE),"")</f>
        <v/>
      </c>
      <c r="X769" s="33" t="str">
        <f t="shared" si="22"/>
        <v/>
      </c>
      <c r="Y769" s="33" t="str">
        <f>IF(T769="","",IF(AND(T769&lt;&gt;'Tabelas auxiliares'!$B$239,T769&lt;&gt;'Tabelas auxiliares'!$B$240,T769&lt;&gt;'Tabelas auxiliares'!$C$239,T769&lt;&gt;'Tabelas auxiliares'!$C$240,T769&lt;&gt;'Tabelas auxiliares'!$D$239),"FOLHA DE PESSOAL",IF(X769='Tabelas auxiliares'!$A$240,"CUSTEIO",IF(X769='Tabelas auxiliares'!$A$239,"INVESTIMENTO","ERRO - VERIFICAR"))))</f>
        <v/>
      </c>
      <c r="Z769" s="46" t="str">
        <f t="shared" si="23"/>
        <v/>
      </c>
      <c r="AA769" s="26"/>
      <c r="AC769" s="26"/>
    </row>
    <row r="770" spans="6:29" x14ac:dyDescent="0.25">
      <c r="F770" s="33" t="str">
        <f>IFERROR(VLOOKUP(D770,'Tabelas auxiliares'!$A$3:$B$61,2,FALSE),"")</f>
        <v/>
      </c>
      <c r="G770" s="33" t="str">
        <f>IFERROR(VLOOKUP($B770,'Tabelas auxiliares'!$A$65:$C$102,2,FALSE),"")</f>
        <v/>
      </c>
      <c r="H770" s="33" t="str">
        <f>IFERROR(VLOOKUP($B770,'Tabelas auxiliares'!$A$65:$C$102,3,FALSE),"")</f>
        <v/>
      </c>
      <c r="X770" s="33" t="str">
        <f t="shared" si="22"/>
        <v/>
      </c>
      <c r="Y770" s="33" t="str">
        <f>IF(T770="","",IF(AND(T770&lt;&gt;'Tabelas auxiliares'!$B$239,T770&lt;&gt;'Tabelas auxiliares'!$B$240,T770&lt;&gt;'Tabelas auxiliares'!$C$239,T770&lt;&gt;'Tabelas auxiliares'!$C$240,T770&lt;&gt;'Tabelas auxiliares'!$D$239),"FOLHA DE PESSOAL",IF(X770='Tabelas auxiliares'!$A$240,"CUSTEIO",IF(X770='Tabelas auxiliares'!$A$239,"INVESTIMENTO","ERRO - VERIFICAR"))))</f>
        <v/>
      </c>
      <c r="Z770" s="46" t="str">
        <f t="shared" si="23"/>
        <v/>
      </c>
      <c r="AA770" s="26"/>
      <c r="AC770" s="26"/>
    </row>
    <row r="771" spans="6:29" x14ac:dyDescent="0.25">
      <c r="F771" s="33" t="str">
        <f>IFERROR(VLOOKUP(D771,'Tabelas auxiliares'!$A$3:$B$61,2,FALSE),"")</f>
        <v/>
      </c>
      <c r="G771" s="33" t="str">
        <f>IFERROR(VLOOKUP($B771,'Tabelas auxiliares'!$A$65:$C$102,2,FALSE),"")</f>
        <v/>
      </c>
      <c r="H771" s="33" t="str">
        <f>IFERROR(VLOOKUP($B771,'Tabelas auxiliares'!$A$65:$C$102,3,FALSE),"")</f>
        <v/>
      </c>
      <c r="X771" s="33" t="str">
        <f t="shared" si="22"/>
        <v/>
      </c>
      <c r="Y771" s="33" t="str">
        <f>IF(T771="","",IF(AND(T771&lt;&gt;'Tabelas auxiliares'!$B$239,T771&lt;&gt;'Tabelas auxiliares'!$B$240,T771&lt;&gt;'Tabelas auxiliares'!$C$239,T771&lt;&gt;'Tabelas auxiliares'!$C$240,T771&lt;&gt;'Tabelas auxiliares'!$D$239),"FOLHA DE PESSOAL",IF(X771='Tabelas auxiliares'!$A$240,"CUSTEIO",IF(X771='Tabelas auxiliares'!$A$239,"INVESTIMENTO","ERRO - VERIFICAR"))))</f>
        <v/>
      </c>
      <c r="Z771" s="46" t="str">
        <f t="shared" si="23"/>
        <v/>
      </c>
      <c r="AA771" s="26"/>
      <c r="AC771" s="26"/>
    </row>
    <row r="772" spans="6:29" x14ac:dyDescent="0.25">
      <c r="F772" s="33" t="str">
        <f>IFERROR(VLOOKUP(D772,'Tabelas auxiliares'!$A$3:$B$61,2,FALSE),"")</f>
        <v/>
      </c>
      <c r="G772" s="33" t="str">
        <f>IFERROR(VLOOKUP($B772,'Tabelas auxiliares'!$A$65:$C$102,2,FALSE),"")</f>
        <v/>
      </c>
      <c r="H772" s="33" t="str">
        <f>IFERROR(VLOOKUP($B772,'Tabelas auxiliares'!$A$65:$C$102,3,FALSE),"")</f>
        <v/>
      </c>
      <c r="X772" s="33" t="str">
        <f t="shared" si="22"/>
        <v/>
      </c>
      <c r="Y772" s="33" t="str">
        <f>IF(T772="","",IF(AND(T772&lt;&gt;'Tabelas auxiliares'!$B$239,T772&lt;&gt;'Tabelas auxiliares'!$B$240,T772&lt;&gt;'Tabelas auxiliares'!$C$239,T772&lt;&gt;'Tabelas auxiliares'!$C$240,T772&lt;&gt;'Tabelas auxiliares'!$D$239),"FOLHA DE PESSOAL",IF(X772='Tabelas auxiliares'!$A$240,"CUSTEIO",IF(X772='Tabelas auxiliares'!$A$239,"INVESTIMENTO","ERRO - VERIFICAR"))))</f>
        <v/>
      </c>
      <c r="Z772" s="46" t="str">
        <f t="shared" si="23"/>
        <v/>
      </c>
      <c r="AC772" s="26"/>
    </row>
    <row r="773" spans="6:29" x14ac:dyDescent="0.25">
      <c r="F773" s="33" t="str">
        <f>IFERROR(VLOOKUP(D773,'Tabelas auxiliares'!$A$3:$B$61,2,FALSE),"")</f>
        <v/>
      </c>
      <c r="G773" s="33" t="str">
        <f>IFERROR(VLOOKUP($B773,'Tabelas auxiliares'!$A$65:$C$102,2,FALSE),"")</f>
        <v/>
      </c>
      <c r="H773" s="33" t="str">
        <f>IFERROR(VLOOKUP($B773,'Tabelas auxiliares'!$A$65:$C$102,3,FALSE),"")</f>
        <v/>
      </c>
      <c r="X773" s="33" t="str">
        <f t="shared" si="22"/>
        <v/>
      </c>
      <c r="Y773" s="33" t="str">
        <f>IF(T773="","",IF(AND(T773&lt;&gt;'Tabelas auxiliares'!$B$239,T773&lt;&gt;'Tabelas auxiliares'!$B$240,T773&lt;&gt;'Tabelas auxiliares'!$C$239,T773&lt;&gt;'Tabelas auxiliares'!$C$240,T773&lt;&gt;'Tabelas auxiliares'!$D$239),"FOLHA DE PESSOAL",IF(X773='Tabelas auxiliares'!$A$240,"CUSTEIO",IF(X773='Tabelas auxiliares'!$A$239,"INVESTIMENTO","ERRO - VERIFICAR"))))</f>
        <v/>
      </c>
      <c r="Z773" s="46" t="str">
        <f t="shared" si="23"/>
        <v/>
      </c>
      <c r="AA773" s="26"/>
      <c r="AC773" s="26"/>
    </row>
    <row r="774" spans="6:29" x14ac:dyDescent="0.25">
      <c r="F774" s="33" t="str">
        <f>IFERROR(VLOOKUP(D774,'Tabelas auxiliares'!$A$3:$B$61,2,FALSE),"")</f>
        <v/>
      </c>
      <c r="G774" s="33" t="str">
        <f>IFERROR(VLOOKUP($B774,'Tabelas auxiliares'!$A$65:$C$102,2,FALSE),"")</f>
        <v/>
      </c>
      <c r="H774" s="33" t="str">
        <f>IFERROR(VLOOKUP($B774,'Tabelas auxiliares'!$A$65:$C$102,3,FALSE),"")</f>
        <v/>
      </c>
      <c r="X774" s="33" t="str">
        <f t="shared" si="22"/>
        <v/>
      </c>
      <c r="Y774" s="33" t="str">
        <f>IF(T774="","",IF(AND(T774&lt;&gt;'Tabelas auxiliares'!$B$239,T774&lt;&gt;'Tabelas auxiliares'!$B$240,T774&lt;&gt;'Tabelas auxiliares'!$C$239,T774&lt;&gt;'Tabelas auxiliares'!$C$240,T774&lt;&gt;'Tabelas auxiliares'!$D$239),"FOLHA DE PESSOAL",IF(X774='Tabelas auxiliares'!$A$240,"CUSTEIO",IF(X774='Tabelas auxiliares'!$A$239,"INVESTIMENTO","ERRO - VERIFICAR"))))</f>
        <v/>
      </c>
      <c r="Z774" s="46" t="str">
        <f t="shared" si="23"/>
        <v/>
      </c>
      <c r="AA774" s="26"/>
      <c r="AC774" s="26"/>
    </row>
    <row r="775" spans="6:29" x14ac:dyDescent="0.25">
      <c r="F775" s="33" t="str">
        <f>IFERROR(VLOOKUP(D775,'Tabelas auxiliares'!$A$3:$B$61,2,FALSE),"")</f>
        <v/>
      </c>
      <c r="G775" s="33" t="str">
        <f>IFERROR(VLOOKUP($B775,'Tabelas auxiliares'!$A$65:$C$102,2,FALSE),"")</f>
        <v/>
      </c>
      <c r="H775" s="33" t="str">
        <f>IFERROR(VLOOKUP($B775,'Tabelas auxiliares'!$A$65:$C$102,3,FALSE),"")</f>
        <v/>
      </c>
      <c r="X775" s="33" t="str">
        <f t="shared" si="22"/>
        <v/>
      </c>
      <c r="Y775" s="33" t="str">
        <f>IF(T775="","",IF(AND(T775&lt;&gt;'Tabelas auxiliares'!$B$239,T775&lt;&gt;'Tabelas auxiliares'!$B$240,T775&lt;&gt;'Tabelas auxiliares'!$C$239,T775&lt;&gt;'Tabelas auxiliares'!$C$240,T775&lt;&gt;'Tabelas auxiliares'!$D$239),"FOLHA DE PESSOAL",IF(X775='Tabelas auxiliares'!$A$240,"CUSTEIO",IF(X775='Tabelas auxiliares'!$A$239,"INVESTIMENTO","ERRO - VERIFICAR"))))</f>
        <v/>
      </c>
      <c r="Z775" s="46" t="str">
        <f t="shared" si="23"/>
        <v/>
      </c>
      <c r="AA775" s="26"/>
      <c r="AC775" s="26"/>
    </row>
    <row r="776" spans="6:29" x14ac:dyDescent="0.25">
      <c r="F776" s="33" t="str">
        <f>IFERROR(VLOOKUP(D776,'Tabelas auxiliares'!$A$3:$B$61,2,FALSE),"")</f>
        <v/>
      </c>
      <c r="G776" s="33" t="str">
        <f>IFERROR(VLOOKUP($B776,'Tabelas auxiliares'!$A$65:$C$102,2,FALSE),"")</f>
        <v/>
      </c>
      <c r="H776" s="33" t="str">
        <f>IFERROR(VLOOKUP($B776,'Tabelas auxiliares'!$A$65:$C$102,3,FALSE),"")</f>
        <v/>
      </c>
      <c r="X776" s="33" t="str">
        <f t="shared" si="22"/>
        <v/>
      </c>
      <c r="Y776" s="33" t="str">
        <f>IF(T776="","",IF(AND(T776&lt;&gt;'Tabelas auxiliares'!$B$239,T776&lt;&gt;'Tabelas auxiliares'!$B$240,T776&lt;&gt;'Tabelas auxiliares'!$C$239,T776&lt;&gt;'Tabelas auxiliares'!$C$240,T776&lt;&gt;'Tabelas auxiliares'!$D$239),"FOLHA DE PESSOAL",IF(X776='Tabelas auxiliares'!$A$240,"CUSTEIO",IF(X776='Tabelas auxiliares'!$A$239,"INVESTIMENTO","ERRO - VERIFICAR"))))</f>
        <v/>
      </c>
      <c r="Z776" s="46" t="str">
        <f t="shared" si="23"/>
        <v/>
      </c>
      <c r="AC776" s="26"/>
    </row>
    <row r="777" spans="6:29" x14ac:dyDescent="0.25">
      <c r="F777" s="33" t="str">
        <f>IFERROR(VLOOKUP(D777,'Tabelas auxiliares'!$A$3:$B$61,2,FALSE),"")</f>
        <v/>
      </c>
      <c r="G777" s="33" t="str">
        <f>IFERROR(VLOOKUP($B777,'Tabelas auxiliares'!$A$65:$C$102,2,FALSE),"")</f>
        <v/>
      </c>
      <c r="H777" s="33" t="str">
        <f>IFERROR(VLOOKUP($B777,'Tabelas auxiliares'!$A$65:$C$102,3,FALSE),"")</f>
        <v/>
      </c>
      <c r="X777" s="33" t="str">
        <f t="shared" si="22"/>
        <v/>
      </c>
      <c r="Y777" s="33" t="str">
        <f>IF(T777="","",IF(AND(T777&lt;&gt;'Tabelas auxiliares'!$B$239,T777&lt;&gt;'Tabelas auxiliares'!$B$240,T777&lt;&gt;'Tabelas auxiliares'!$C$239,T777&lt;&gt;'Tabelas auxiliares'!$C$240,T777&lt;&gt;'Tabelas auxiliares'!$D$239),"FOLHA DE PESSOAL",IF(X777='Tabelas auxiliares'!$A$240,"CUSTEIO",IF(X777='Tabelas auxiliares'!$A$239,"INVESTIMENTO","ERRO - VERIFICAR"))))</f>
        <v/>
      </c>
      <c r="Z777" s="46" t="str">
        <f t="shared" si="23"/>
        <v/>
      </c>
      <c r="AC777" s="26"/>
    </row>
    <row r="778" spans="6:29" x14ac:dyDescent="0.25">
      <c r="F778" s="33" t="str">
        <f>IFERROR(VLOOKUP(D778,'Tabelas auxiliares'!$A$3:$B$61,2,FALSE),"")</f>
        <v/>
      </c>
      <c r="G778" s="33" t="str">
        <f>IFERROR(VLOOKUP($B778,'Tabelas auxiliares'!$A$65:$C$102,2,FALSE),"")</f>
        <v/>
      </c>
      <c r="H778" s="33" t="str">
        <f>IFERROR(VLOOKUP($B778,'Tabelas auxiliares'!$A$65:$C$102,3,FALSE),"")</f>
        <v/>
      </c>
      <c r="X778" s="33" t="str">
        <f t="shared" si="22"/>
        <v/>
      </c>
      <c r="Y778" s="33" t="str">
        <f>IF(T778="","",IF(AND(T778&lt;&gt;'Tabelas auxiliares'!$B$239,T778&lt;&gt;'Tabelas auxiliares'!$B$240,T778&lt;&gt;'Tabelas auxiliares'!$C$239,T778&lt;&gt;'Tabelas auxiliares'!$C$240,T778&lt;&gt;'Tabelas auxiliares'!$D$239),"FOLHA DE PESSOAL",IF(X778='Tabelas auxiliares'!$A$240,"CUSTEIO",IF(X778='Tabelas auxiliares'!$A$239,"INVESTIMENTO","ERRO - VERIFICAR"))))</f>
        <v/>
      </c>
      <c r="Z778" s="46" t="str">
        <f t="shared" si="23"/>
        <v/>
      </c>
      <c r="AA778" s="26"/>
      <c r="AC778" s="26"/>
    </row>
    <row r="779" spans="6:29" x14ac:dyDescent="0.25">
      <c r="F779" s="33" t="str">
        <f>IFERROR(VLOOKUP(D779,'Tabelas auxiliares'!$A$3:$B$61,2,FALSE),"")</f>
        <v/>
      </c>
      <c r="G779" s="33" t="str">
        <f>IFERROR(VLOOKUP($B779,'Tabelas auxiliares'!$A$65:$C$102,2,FALSE),"")</f>
        <v/>
      </c>
      <c r="H779" s="33" t="str">
        <f>IFERROR(VLOOKUP($B779,'Tabelas auxiliares'!$A$65:$C$102,3,FALSE),"")</f>
        <v/>
      </c>
      <c r="X779" s="33" t="str">
        <f t="shared" si="22"/>
        <v/>
      </c>
      <c r="Y779" s="33" t="str">
        <f>IF(T779="","",IF(AND(T779&lt;&gt;'Tabelas auxiliares'!$B$239,T779&lt;&gt;'Tabelas auxiliares'!$B$240,T779&lt;&gt;'Tabelas auxiliares'!$C$239,T779&lt;&gt;'Tabelas auxiliares'!$C$240,T779&lt;&gt;'Tabelas auxiliares'!$D$239),"FOLHA DE PESSOAL",IF(X779='Tabelas auxiliares'!$A$240,"CUSTEIO",IF(X779='Tabelas auxiliares'!$A$239,"INVESTIMENTO","ERRO - VERIFICAR"))))</f>
        <v/>
      </c>
      <c r="Z779" s="46" t="str">
        <f t="shared" si="23"/>
        <v/>
      </c>
      <c r="AC779" s="26"/>
    </row>
    <row r="780" spans="6:29" x14ac:dyDescent="0.25">
      <c r="F780" s="33" t="str">
        <f>IFERROR(VLOOKUP(D780,'Tabelas auxiliares'!$A$3:$B$61,2,FALSE),"")</f>
        <v/>
      </c>
      <c r="G780" s="33" t="str">
        <f>IFERROR(VLOOKUP($B780,'Tabelas auxiliares'!$A$65:$C$102,2,FALSE),"")</f>
        <v/>
      </c>
      <c r="H780" s="33" t="str">
        <f>IFERROR(VLOOKUP($B780,'Tabelas auxiliares'!$A$65:$C$102,3,FALSE),"")</f>
        <v/>
      </c>
      <c r="X780" s="33" t="str">
        <f t="shared" si="22"/>
        <v/>
      </c>
      <c r="Y780" s="33" t="str">
        <f>IF(T780="","",IF(AND(T780&lt;&gt;'Tabelas auxiliares'!$B$239,T780&lt;&gt;'Tabelas auxiliares'!$B$240,T780&lt;&gt;'Tabelas auxiliares'!$C$239,T780&lt;&gt;'Tabelas auxiliares'!$C$240,T780&lt;&gt;'Tabelas auxiliares'!$D$239),"FOLHA DE PESSOAL",IF(X780='Tabelas auxiliares'!$A$240,"CUSTEIO",IF(X780='Tabelas auxiliares'!$A$239,"INVESTIMENTO","ERRO - VERIFICAR"))))</f>
        <v/>
      </c>
      <c r="Z780" s="46" t="str">
        <f t="shared" si="23"/>
        <v/>
      </c>
      <c r="AC780" s="26"/>
    </row>
    <row r="781" spans="6:29" x14ac:dyDescent="0.25">
      <c r="F781" s="33" t="str">
        <f>IFERROR(VLOOKUP(D781,'Tabelas auxiliares'!$A$3:$B$61,2,FALSE),"")</f>
        <v/>
      </c>
      <c r="G781" s="33" t="str">
        <f>IFERROR(VLOOKUP($B781,'Tabelas auxiliares'!$A$65:$C$102,2,FALSE),"")</f>
        <v/>
      </c>
      <c r="H781" s="33" t="str">
        <f>IFERROR(VLOOKUP($B781,'Tabelas auxiliares'!$A$65:$C$102,3,FALSE),"")</f>
        <v/>
      </c>
      <c r="X781" s="33" t="str">
        <f t="shared" si="22"/>
        <v/>
      </c>
      <c r="Y781" s="33" t="str">
        <f>IF(T781="","",IF(AND(T781&lt;&gt;'Tabelas auxiliares'!$B$239,T781&lt;&gt;'Tabelas auxiliares'!$B$240,T781&lt;&gt;'Tabelas auxiliares'!$C$239,T781&lt;&gt;'Tabelas auxiliares'!$C$240,T781&lt;&gt;'Tabelas auxiliares'!$D$239),"FOLHA DE PESSOAL",IF(X781='Tabelas auxiliares'!$A$240,"CUSTEIO",IF(X781='Tabelas auxiliares'!$A$239,"INVESTIMENTO","ERRO - VERIFICAR"))))</f>
        <v/>
      </c>
      <c r="Z781" s="46" t="str">
        <f t="shared" si="23"/>
        <v/>
      </c>
      <c r="AC781" s="26"/>
    </row>
    <row r="782" spans="6:29" x14ac:dyDescent="0.25">
      <c r="F782" s="33" t="str">
        <f>IFERROR(VLOOKUP(D782,'Tabelas auxiliares'!$A$3:$B$61,2,FALSE),"")</f>
        <v/>
      </c>
      <c r="G782" s="33" t="str">
        <f>IFERROR(VLOOKUP($B782,'Tabelas auxiliares'!$A$65:$C$102,2,FALSE),"")</f>
        <v/>
      </c>
      <c r="H782" s="33" t="str">
        <f>IFERROR(VLOOKUP($B782,'Tabelas auxiliares'!$A$65:$C$102,3,FALSE),"")</f>
        <v/>
      </c>
      <c r="X782" s="33" t="str">
        <f t="shared" si="22"/>
        <v/>
      </c>
      <c r="Y782" s="33" t="str">
        <f>IF(T782="","",IF(AND(T782&lt;&gt;'Tabelas auxiliares'!$B$239,T782&lt;&gt;'Tabelas auxiliares'!$B$240,T782&lt;&gt;'Tabelas auxiliares'!$C$239,T782&lt;&gt;'Tabelas auxiliares'!$C$240,T782&lt;&gt;'Tabelas auxiliares'!$D$239),"FOLHA DE PESSOAL",IF(X782='Tabelas auxiliares'!$A$240,"CUSTEIO",IF(X782='Tabelas auxiliares'!$A$239,"INVESTIMENTO","ERRO - VERIFICAR"))))</f>
        <v/>
      </c>
      <c r="Z782" s="46" t="str">
        <f t="shared" si="23"/>
        <v/>
      </c>
      <c r="AC782" s="26"/>
    </row>
    <row r="783" spans="6:29" x14ac:dyDescent="0.25">
      <c r="F783" s="33" t="str">
        <f>IFERROR(VLOOKUP(D783,'Tabelas auxiliares'!$A$3:$B$61,2,FALSE),"")</f>
        <v/>
      </c>
      <c r="G783" s="33" t="str">
        <f>IFERROR(VLOOKUP($B783,'Tabelas auxiliares'!$A$65:$C$102,2,FALSE),"")</f>
        <v/>
      </c>
      <c r="H783" s="33" t="str">
        <f>IFERROR(VLOOKUP($B783,'Tabelas auxiliares'!$A$65:$C$102,3,FALSE),"")</f>
        <v/>
      </c>
      <c r="X783" s="33" t="str">
        <f t="shared" si="22"/>
        <v/>
      </c>
      <c r="Y783" s="33" t="str">
        <f>IF(T783="","",IF(AND(T783&lt;&gt;'Tabelas auxiliares'!$B$239,T783&lt;&gt;'Tabelas auxiliares'!$B$240,T783&lt;&gt;'Tabelas auxiliares'!$C$239,T783&lt;&gt;'Tabelas auxiliares'!$C$240,T783&lt;&gt;'Tabelas auxiliares'!$D$239),"FOLHA DE PESSOAL",IF(X783='Tabelas auxiliares'!$A$240,"CUSTEIO",IF(X783='Tabelas auxiliares'!$A$239,"INVESTIMENTO","ERRO - VERIFICAR"))))</f>
        <v/>
      </c>
      <c r="Z783" s="46" t="str">
        <f t="shared" si="23"/>
        <v/>
      </c>
      <c r="AC783" s="26"/>
    </row>
    <row r="784" spans="6:29" x14ac:dyDescent="0.25">
      <c r="F784" s="33" t="str">
        <f>IFERROR(VLOOKUP(D784,'Tabelas auxiliares'!$A$3:$B$61,2,FALSE),"")</f>
        <v/>
      </c>
      <c r="G784" s="33" t="str">
        <f>IFERROR(VLOOKUP($B784,'Tabelas auxiliares'!$A$65:$C$102,2,FALSE),"")</f>
        <v/>
      </c>
      <c r="H784" s="33" t="str">
        <f>IFERROR(VLOOKUP($B784,'Tabelas auxiliares'!$A$65:$C$102,3,FALSE),"")</f>
        <v/>
      </c>
      <c r="X784" s="33" t="str">
        <f t="shared" si="22"/>
        <v/>
      </c>
      <c r="Y784" s="33" t="str">
        <f>IF(T784="","",IF(AND(T784&lt;&gt;'Tabelas auxiliares'!$B$239,T784&lt;&gt;'Tabelas auxiliares'!$B$240,T784&lt;&gt;'Tabelas auxiliares'!$C$239,T784&lt;&gt;'Tabelas auxiliares'!$C$240,T784&lt;&gt;'Tabelas auxiliares'!$D$239),"FOLHA DE PESSOAL",IF(X784='Tabelas auxiliares'!$A$240,"CUSTEIO",IF(X784='Tabelas auxiliares'!$A$239,"INVESTIMENTO","ERRO - VERIFICAR"))))</f>
        <v/>
      </c>
      <c r="Z784" s="46" t="str">
        <f t="shared" si="23"/>
        <v/>
      </c>
      <c r="AC784" s="26"/>
    </row>
    <row r="785" spans="6:29" x14ac:dyDescent="0.25">
      <c r="F785" s="33" t="str">
        <f>IFERROR(VLOOKUP(D785,'Tabelas auxiliares'!$A$3:$B$61,2,FALSE),"")</f>
        <v/>
      </c>
      <c r="G785" s="33" t="str">
        <f>IFERROR(VLOOKUP($B785,'Tabelas auxiliares'!$A$65:$C$102,2,FALSE),"")</f>
        <v/>
      </c>
      <c r="H785" s="33" t="str">
        <f>IFERROR(VLOOKUP($B785,'Tabelas auxiliares'!$A$65:$C$102,3,FALSE),"")</f>
        <v/>
      </c>
      <c r="X785" s="33" t="str">
        <f t="shared" si="22"/>
        <v/>
      </c>
      <c r="Y785" s="33" t="str">
        <f>IF(T785="","",IF(AND(T785&lt;&gt;'Tabelas auxiliares'!$B$239,T785&lt;&gt;'Tabelas auxiliares'!$B$240,T785&lt;&gt;'Tabelas auxiliares'!$C$239,T785&lt;&gt;'Tabelas auxiliares'!$C$240,T785&lt;&gt;'Tabelas auxiliares'!$D$239),"FOLHA DE PESSOAL",IF(X785='Tabelas auxiliares'!$A$240,"CUSTEIO",IF(X785='Tabelas auxiliares'!$A$239,"INVESTIMENTO","ERRO - VERIFICAR"))))</f>
        <v/>
      </c>
      <c r="Z785" s="46" t="str">
        <f t="shared" si="23"/>
        <v/>
      </c>
      <c r="AC785" s="26"/>
    </row>
    <row r="786" spans="6:29" x14ac:dyDescent="0.25">
      <c r="F786" s="33" t="str">
        <f>IFERROR(VLOOKUP(D786,'Tabelas auxiliares'!$A$3:$B$61,2,FALSE),"")</f>
        <v/>
      </c>
      <c r="G786" s="33" t="str">
        <f>IFERROR(VLOOKUP($B786,'Tabelas auxiliares'!$A$65:$C$102,2,FALSE),"")</f>
        <v/>
      </c>
      <c r="H786" s="33" t="str">
        <f>IFERROR(VLOOKUP($B786,'Tabelas auxiliares'!$A$65:$C$102,3,FALSE),"")</f>
        <v/>
      </c>
      <c r="X786" s="33" t="str">
        <f t="shared" si="22"/>
        <v/>
      </c>
      <c r="Y786" s="33" t="str">
        <f>IF(T786="","",IF(AND(T786&lt;&gt;'Tabelas auxiliares'!$B$239,T786&lt;&gt;'Tabelas auxiliares'!$B$240,T786&lt;&gt;'Tabelas auxiliares'!$C$239,T786&lt;&gt;'Tabelas auxiliares'!$C$240,T786&lt;&gt;'Tabelas auxiliares'!$D$239),"FOLHA DE PESSOAL",IF(X786='Tabelas auxiliares'!$A$240,"CUSTEIO",IF(X786='Tabelas auxiliares'!$A$239,"INVESTIMENTO","ERRO - VERIFICAR"))))</f>
        <v/>
      </c>
      <c r="Z786" s="46" t="str">
        <f t="shared" si="23"/>
        <v/>
      </c>
      <c r="AC786" s="26"/>
    </row>
    <row r="787" spans="6:29" x14ac:dyDescent="0.25">
      <c r="F787" s="33" t="str">
        <f>IFERROR(VLOOKUP(D787,'Tabelas auxiliares'!$A$3:$B$61,2,FALSE),"")</f>
        <v/>
      </c>
      <c r="G787" s="33" t="str">
        <f>IFERROR(VLOOKUP($B787,'Tabelas auxiliares'!$A$65:$C$102,2,FALSE),"")</f>
        <v/>
      </c>
      <c r="H787" s="33" t="str">
        <f>IFERROR(VLOOKUP($B787,'Tabelas auxiliares'!$A$65:$C$102,3,FALSE),"")</f>
        <v/>
      </c>
      <c r="X787" s="33" t="str">
        <f t="shared" si="22"/>
        <v/>
      </c>
      <c r="Y787" s="33" t="str">
        <f>IF(T787="","",IF(AND(T787&lt;&gt;'Tabelas auxiliares'!$B$239,T787&lt;&gt;'Tabelas auxiliares'!$B$240,T787&lt;&gt;'Tabelas auxiliares'!$C$239,T787&lt;&gt;'Tabelas auxiliares'!$C$240,T787&lt;&gt;'Tabelas auxiliares'!$D$239),"FOLHA DE PESSOAL",IF(X787='Tabelas auxiliares'!$A$240,"CUSTEIO",IF(X787='Tabelas auxiliares'!$A$239,"INVESTIMENTO","ERRO - VERIFICAR"))))</f>
        <v/>
      </c>
      <c r="Z787" s="46" t="str">
        <f t="shared" si="23"/>
        <v/>
      </c>
      <c r="AC787" s="26"/>
    </row>
    <row r="788" spans="6:29" x14ac:dyDescent="0.25">
      <c r="F788" s="33" t="str">
        <f>IFERROR(VLOOKUP(D788,'Tabelas auxiliares'!$A$3:$B$61,2,FALSE),"")</f>
        <v/>
      </c>
      <c r="G788" s="33" t="str">
        <f>IFERROR(VLOOKUP($B788,'Tabelas auxiliares'!$A$65:$C$102,2,FALSE),"")</f>
        <v/>
      </c>
      <c r="H788" s="33" t="str">
        <f>IFERROR(VLOOKUP($B788,'Tabelas auxiliares'!$A$65:$C$102,3,FALSE),"")</f>
        <v/>
      </c>
      <c r="X788" s="33" t="str">
        <f t="shared" si="22"/>
        <v/>
      </c>
      <c r="Y788" s="33" t="str">
        <f>IF(T788="","",IF(AND(T788&lt;&gt;'Tabelas auxiliares'!$B$239,T788&lt;&gt;'Tabelas auxiliares'!$B$240,T788&lt;&gt;'Tabelas auxiliares'!$C$239,T788&lt;&gt;'Tabelas auxiliares'!$C$240,T788&lt;&gt;'Tabelas auxiliares'!$D$239),"FOLHA DE PESSOAL",IF(X788='Tabelas auxiliares'!$A$240,"CUSTEIO",IF(X788='Tabelas auxiliares'!$A$239,"INVESTIMENTO","ERRO - VERIFICAR"))))</f>
        <v/>
      </c>
      <c r="Z788" s="46" t="str">
        <f t="shared" si="23"/>
        <v/>
      </c>
      <c r="AC788" s="26"/>
    </row>
    <row r="789" spans="6:29" x14ac:dyDescent="0.25">
      <c r="F789" s="33" t="str">
        <f>IFERROR(VLOOKUP(D789,'Tabelas auxiliares'!$A$3:$B$61,2,FALSE),"")</f>
        <v/>
      </c>
      <c r="G789" s="33" t="str">
        <f>IFERROR(VLOOKUP($B789,'Tabelas auxiliares'!$A$65:$C$102,2,FALSE),"")</f>
        <v/>
      </c>
      <c r="H789" s="33" t="str">
        <f>IFERROR(VLOOKUP($B789,'Tabelas auxiliares'!$A$65:$C$102,3,FALSE),"")</f>
        <v/>
      </c>
      <c r="X789" s="33" t="str">
        <f t="shared" si="22"/>
        <v/>
      </c>
      <c r="Y789" s="33" t="str">
        <f>IF(T789="","",IF(AND(T789&lt;&gt;'Tabelas auxiliares'!$B$239,T789&lt;&gt;'Tabelas auxiliares'!$B$240,T789&lt;&gt;'Tabelas auxiliares'!$C$239,T789&lt;&gt;'Tabelas auxiliares'!$C$240,T789&lt;&gt;'Tabelas auxiliares'!$D$239),"FOLHA DE PESSOAL",IF(X789='Tabelas auxiliares'!$A$240,"CUSTEIO",IF(X789='Tabelas auxiliares'!$A$239,"INVESTIMENTO","ERRO - VERIFICAR"))))</f>
        <v/>
      </c>
      <c r="Z789" s="46" t="str">
        <f t="shared" si="23"/>
        <v/>
      </c>
      <c r="AC789" s="26"/>
    </row>
    <row r="790" spans="6:29" x14ac:dyDescent="0.25">
      <c r="F790" s="33" t="str">
        <f>IFERROR(VLOOKUP(D790,'Tabelas auxiliares'!$A$3:$B$61,2,FALSE),"")</f>
        <v/>
      </c>
      <c r="G790" s="33" t="str">
        <f>IFERROR(VLOOKUP($B790,'Tabelas auxiliares'!$A$65:$C$102,2,FALSE),"")</f>
        <v/>
      </c>
      <c r="H790" s="33" t="str">
        <f>IFERROR(VLOOKUP($B790,'Tabelas auxiliares'!$A$65:$C$102,3,FALSE),"")</f>
        <v/>
      </c>
      <c r="X790" s="33" t="str">
        <f t="shared" si="22"/>
        <v/>
      </c>
      <c r="Y790" s="33" t="str">
        <f>IF(T790="","",IF(AND(T790&lt;&gt;'Tabelas auxiliares'!$B$239,T790&lt;&gt;'Tabelas auxiliares'!$B$240,T790&lt;&gt;'Tabelas auxiliares'!$C$239,T790&lt;&gt;'Tabelas auxiliares'!$C$240,T790&lt;&gt;'Tabelas auxiliares'!$D$239),"FOLHA DE PESSOAL",IF(X790='Tabelas auxiliares'!$A$240,"CUSTEIO",IF(X790='Tabelas auxiliares'!$A$239,"INVESTIMENTO","ERRO - VERIFICAR"))))</f>
        <v/>
      </c>
      <c r="Z790" s="46" t="str">
        <f t="shared" si="23"/>
        <v/>
      </c>
      <c r="AC790" s="26"/>
    </row>
    <row r="791" spans="6:29" x14ac:dyDescent="0.25">
      <c r="F791" s="33" t="str">
        <f>IFERROR(VLOOKUP(D791,'Tabelas auxiliares'!$A$3:$B$61,2,FALSE),"")</f>
        <v/>
      </c>
      <c r="G791" s="33" t="str">
        <f>IFERROR(VLOOKUP($B791,'Tabelas auxiliares'!$A$65:$C$102,2,FALSE),"")</f>
        <v/>
      </c>
      <c r="H791" s="33" t="str">
        <f>IFERROR(VLOOKUP($B791,'Tabelas auxiliares'!$A$65:$C$102,3,FALSE),"")</f>
        <v/>
      </c>
      <c r="X791" s="33" t="str">
        <f t="shared" si="22"/>
        <v/>
      </c>
      <c r="Y791" s="33" t="str">
        <f>IF(T791="","",IF(AND(T791&lt;&gt;'Tabelas auxiliares'!$B$239,T791&lt;&gt;'Tabelas auxiliares'!$B$240,T791&lt;&gt;'Tabelas auxiliares'!$C$239,T791&lt;&gt;'Tabelas auxiliares'!$C$240,T791&lt;&gt;'Tabelas auxiliares'!$D$239),"FOLHA DE PESSOAL",IF(X791='Tabelas auxiliares'!$A$240,"CUSTEIO",IF(X791='Tabelas auxiliares'!$A$239,"INVESTIMENTO","ERRO - VERIFICAR"))))</f>
        <v/>
      </c>
      <c r="Z791" s="46" t="str">
        <f t="shared" si="23"/>
        <v/>
      </c>
      <c r="AC791" s="26"/>
    </row>
    <row r="792" spans="6:29" x14ac:dyDescent="0.25">
      <c r="F792" s="33" t="str">
        <f>IFERROR(VLOOKUP(D792,'Tabelas auxiliares'!$A$3:$B$61,2,FALSE),"")</f>
        <v/>
      </c>
      <c r="G792" s="33" t="str">
        <f>IFERROR(VLOOKUP($B792,'Tabelas auxiliares'!$A$65:$C$102,2,FALSE),"")</f>
        <v/>
      </c>
      <c r="H792" s="33" t="str">
        <f>IFERROR(VLOOKUP($B792,'Tabelas auxiliares'!$A$65:$C$102,3,FALSE),"")</f>
        <v/>
      </c>
      <c r="X792" s="33" t="str">
        <f t="shared" si="22"/>
        <v/>
      </c>
      <c r="Y792" s="33" t="str">
        <f>IF(T792="","",IF(AND(T792&lt;&gt;'Tabelas auxiliares'!$B$239,T792&lt;&gt;'Tabelas auxiliares'!$B$240,T792&lt;&gt;'Tabelas auxiliares'!$C$239,T792&lt;&gt;'Tabelas auxiliares'!$C$240,T792&lt;&gt;'Tabelas auxiliares'!$D$239),"FOLHA DE PESSOAL",IF(X792='Tabelas auxiliares'!$A$240,"CUSTEIO",IF(X792='Tabelas auxiliares'!$A$239,"INVESTIMENTO","ERRO - VERIFICAR"))))</f>
        <v/>
      </c>
      <c r="Z792" s="46" t="str">
        <f t="shared" si="23"/>
        <v/>
      </c>
      <c r="AC792" s="26"/>
    </row>
    <row r="793" spans="6:29" x14ac:dyDescent="0.25">
      <c r="F793" s="33" t="str">
        <f>IFERROR(VLOOKUP(D793,'Tabelas auxiliares'!$A$3:$B$61,2,FALSE),"")</f>
        <v/>
      </c>
      <c r="G793" s="33" t="str">
        <f>IFERROR(VLOOKUP($B793,'Tabelas auxiliares'!$A$65:$C$102,2,FALSE),"")</f>
        <v/>
      </c>
      <c r="H793" s="33" t="str">
        <f>IFERROR(VLOOKUP($B793,'Tabelas auxiliares'!$A$65:$C$102,3,FALSE),"")</f>
        <v/>
      </c>
      <c r="X793" s="33" t="str">
        <f t="shared" si="22"/>
        <v/>
      </c>
      <c r="Y793" s="33" t="str">
        <f>IF(T793="","",IF(AND(T793&lt;&gt;'Tabelas auxiliares'!$B$239,T793&lt;&gt;'Tabelas auxiliares'!$B$240,T793&lt;&gt;'Tabelas auxiliares'!$C$239,T793&lt;&gt;'Tabelas auxiliares'!$C$240,T793&lt;&gt;'Tabelas auxiliares'!$D$239),"FOLHA DE PESSOAL",IF(X793='Tabelas auxiliares'!$A$240,"CUSTEIO",IF(X793='Tabelas auxiliares'!$A$239,"INVESTIMENTO","ERRO - VERIFICAR"))))</f>
        <v/>
      </c>
      <c r="Z793" s="46" t="str">
        <f t="shared" si="23"/>
        <v/>
      </c>
      <c r="AC793" s="26"/>
    </row>
    <row r="794" spans="6:29" x14ac:dyDescent="0.25">
      <c r="F794" s="33" t="str">
        <f>IFERROR(VLOOKUP(D794,'Tabelas auxiliares'!$A$3:$B$61,2,FALSE),"")</f>
        <v/>
      </c>
      <c r="G794" s="33" t="str">
        <f>IFERROR(VLOOKUP($B794,'Tabelas auxiliares'!$A$65:$C$102,2,FALSE),"")</f>
        <v/>
      </c>
      <c r="H794" s="33" t="str">
        <f>IFERROR(VLOOKUP($B794,'Tabelas auxiliares'!$A$65:$C$102,3,FALSE),"")</f>
        <v/>
      </c>
      <c r="X794" s="33" t="str">
        <f t="shared" si="22"/>
        <v/>
      </c>
      <c r="Y794" s="33" t="str">
        <f>IF(T794="","",IF(AND(T794&lt;&gt;'Tabelas auxiliares'!$B$239,T794&lt;&gt;'Tabelas auxiliares'!$B$240,T794&lt;&gt;'Tabelas auxiliares'!$C$239,T794&lt;&gt;'Tabelas auxiliares'!$C$240,T794&lt;&gt;'Tabelas auxiliares'!$D$239),"FOLHA DE PESSOAL",IF(X794='Tabelas auxiliares'!$A$240,"CUSTEIO",IF(X794='Tabelas auxiliares'!$A$239,"INVESTIMENTO","ERRO - VERIFICAR"))))</f>
        <v/>
      </c>
      <c r="Z794" s="46" t="str">
        <f t="shared" si="23"/>
        <v/>
      </c>
      <c r="AC794" s="26"/>
    </row>
    <row r="795" spans="6:29" x14ac:dyDescent="0.25">
      <c r="F795" s="33" t="str">
        <f>IFERROR(VLOOKUP(D795,'Tabelas auxiliares'!$A$3:$B$61,2,FALSE),"")</f>
        <v/>
      </c>
      <c r="G795" s="33" t="str">
        <f>IFERROR(VLOOKUP($B795,'Tabelas auxiliares'!$A$65:$C$102,2,FALSE),"")</f>
        <v/>
      </c>
      <c r="H795" s="33" t="str">
        <f>IFERROR(VLOOKUP($B795,'Tabelas auxiliares'!$A$65:$C$102,3,FALSE),"")</f>
        <v/>
      </c>
      <c r="X795" s="33" t="str">
        <f t="shared" si="22"/>
        <v/>
      </c>
      <c r="Y795" s="33" t="str">
        <f>IF(T795="","",IF(AND(T795&lt;&gt;'Tabelas auxiliares'!$B$239,T795&lt;&gt;'Tabelas auxiliares'!$B$240,T795&lt;&gt;'Tabelas auxiliares'!$C$239,T795&lt;&gt;'Tabelas auxiliares'!$C$240,T795&lt;&gt;'Tabelas auxiliares'!$D$239),"FOLHA DE PESSOAL",IF(X795='Tabelas auxiliares'!$A$240,"CUSTEIO",IF(X795='Tabelas auxiliares'!$A$239,"INVESTIMENTO","ERRO - VERIFICAR"))))</f>
        <v/>
      </c>
      <c r="Z795" s="46" t="str">
        <f t="shared" si="23"/>
        <v/>
      </c>
      <c r="AC795" s="26"/>
    </row>
    <row r="796" spans="6:29" x14ac:dyDescent="0.25">
      <c r="F796" s="33" t="str">
        <f>IFERROR(VLOOKUP(D796,'Tabelas auxiliares'!$A$3:$B$61,2,FALSE),"")</f>
        <v/>
      </c>
      <c r="G796" s="33" t="str">
        <f>IFERROR(VLOOKUP($B796,'Tabelas auxiliares'!$A$65:$C$102,2,FALSE),"")</f>
        <v/>
      </c>
      <c r="H796" s="33" t="str">
        <f>IFERROR(VLOOKUP($B796,'Tabelas auxiliares'!$A$65:$C$102,3,FALSE),"")</f>
        <v/>
      </c>
      <c r="X796" s="33" t="str">
        <f t="shared" si="22"/>
        <v/>
      </c>
      <c r="Y796" s="33" t="str">
        <f>IF(T796="","",IF(AND(T796&lt;&gt;'Tabelas auxiliares'!$B$239,T796&lt;&gt;'Tabelas auxiliares'!$B$240,T796&lt;&gt;'Tabelas auxiliares'!$C$239,T796&lt;&gt;'Tabelas auxiliares'!$C$240,T796&lt;&gt;'Tabelas auxiliares'!$D$239),"FOLHA DE PESSOAL",IF(X796='Tabelas auxiliares'!$A$240,"CUSTEIO",IF(X796='Tabelas auxiliares'!$A$239,"INVESTIMENTO","ERRO - VERIFICAR"))))</f>
        <v/>
      </c>
      <c r="Z796" s="46" t="str">
        <f t="shared" si="23"/>
        <v/>
      </c>
      <c r="AC796" s="26"/>
    </row>
    <row r="797" spans="6:29" x14ac:dyDescent="0.25">
      <c r="F797" s="33" t="str">
        <f>IFERROR(VLOOKUP(D797,'Tabelas auxiliares'!$A$3:$B$61,2,FALSE),"")</f>
        <v/>
      </c>
      <c r="G797" s="33" t="str">
        <f>IFERROR(VLOOKUP($B797,'Tabelas auxiliares'!$A$65:$C$102,2,FALSE),"")</f>
        <v/>
      </c>
      <c r="H797" s="33" t="str">
        <f>IFERROR(VLOOKUP($B797,'Tabelas auxiliares'!$A$65:$C$102,3,FALSE),"")</f>
        <v/>
      </c>
      <c r="X797" s="33" t="str">
        <f t="shared" si="22"/>
        <v/>
      </c>
      <c r="Y797" s="33" t="str">
        <f>IF(T797="","",IF(AND(T797&lt;&gt;'Tabelas auxiliares'!$B$239,T797&lt;&gt;'Tabelas auxiliares'!$B$240,T797&lt;&gt;'Tabelas auxiliares'!$C$239,T797&lt;&gt;'Tabelas auxiliares'!$C$240,T797&lt;&gt;'Tabelas auxiliares'!$D$239),"FOLHA DE PESSOAL",IF(X797='Tabelas auxiliares'!$A$240,"CUSTEIO",IF(X797='Tabelas auxiliares'!$A$239,"INVESTIMENTO","ERRO - VERIFICAR"))))</f>
        <v/>
      </c>
      <c r="Z797" s="46" t="str">
        <f t="shared" si="23"/>
        <v/>
      </c>
      <c r="AC797" s="26"/>
    </row>
    <row r="798" spans="6:29" x14ac:dyDescent="0.25">
      <c r="F798" s="33" t="str">
        <f>IFERROR(VLOOKUP(D798,'Tabelas auxiliares'!$A$3:$B$61,2,FALSE),"")</f>
        <v/>
      </c>
      <c r="G798" s="33" t="str">
        <f>IFERROR(VLOOKUP($B798,'Tabelas auxiliares'!$A$65:$C$102,2,FALSE),"")</f>
        <v/>
      </c>
      <c r="H798" s="33" t="str">
        <f>IFERROR(VLOOKUP($B798,'Tabelas auxiliares'!$A$65:$C$102,3,FALSE),"")</f>
        <v/>
      </c>
      <c r="X798" s="33" t="str">
        <f t="shared" si="22"/>
        <v/>
      </c>
      <c r="Y798" s="33" t="str">
        <f>IF(T798="","",IF(AND(T798&lt;&gt;'Tabelas auxiliares'!$B$239,T798&lt;&gt;'Tabelas auxiliares'!$B$240,T798&lt;&gt;'Tabelas auxiliares'!$C$239,T798&lt;&gt;'Tabelas auxiliares'!$C$240,T798&lt;&gt;'Tabelas auxiliares'!$D$239),"FOLHA DE PESSOAL",IF(X798='Tabelas auxiliares'!$A$240,"CUSTEIO",IF(X798='Tabelas auxiliares'!$A$239,"INVESTIMENTO","ERRO - VERIFICAR"))))</f>
        <v/>
      </c>
      <c r="Z798" s="46" t="str">
        <f t="shared" si="23"/>
        <v/>
      </c>
      <c r="AC798" s="26"/>
    </row>
    <row r="799" spans="6:29" x14ac:dyDescent="0.25">
      <c r="F799" s="33" t="str">
        <f>IFERROR(VLOOKUP(D799,'Tabelas auxiliares'!$A$3:$B$61,2,FALSE),"")</f>
        <v/>
      </c>
      <c r="G799" s="33" t="str">
        <f>IFERROR(VLOOKUP($B799,'Tabelas auxiliares'!$A$65:$C$102,2,FALSE),"")</f>
        <v/>
      </c>
      <c r="H799" s="33" t="str">
        <f>IFERROR(VLOOKUP($B799,'Tabelas auxiliares'!$A$65:$C$102,3,FALSE),"")</f>
        <v/>
      </c>
      <c r="X799" s="33" t="str">
        <f t="shared" si="22"/>
        <v/>
      </c>
      <c r="Y799" s="33" t="str">
        <f>IF(T799="","",IF(AND(T799&lt;&gt;'Tabelas auxiliares'!$B$239,T799&lt;&gt;'Tabelas auxiliares'!$B$240,T799&lt;&gt;'Tabelas auxiliares'!$C$239,T799&lt;&gt;'Tabelas auxiliares'!$C$240,T799&lt;&gt;'Tabelas auxiliares'!$D$239),"FOLHA DE PESSOAL",IF(X799='Tabelas auxiliares'!$A$240,"CUSTEIO",IF(X799='Tabelas auxiliares'!$A$239,"INVESTIMENTO","ERRO - VERIFICAR"))))</f>
        <v/>
      </c>
      <c r="Z799" s="46" t="str">
        <f t="shared" si="23"/>
        <v/>
      </c>
      <c r="AC799" s="26"/>
    </row>
    <row r="800" spans="6:29" x14ac:dyDescent="0.25">
      <c r="F800" s="33" t="str">
        <f>IFERROR(VLOOKUP(D800,'Tabelas auxiliares'!$A$3:$B$61,2,FALSE),"")</f>
        <v/>
      </c>
      <c r="G800" s="33" t="str">
        <f>IFERROR(VLOOKUP($B800,'Tabelas auxiliares'!$A$65:$C$102,2,FALSE),"")</f>
        <v/>
      </c>
      <c r="H800" s="33" t="str">
        <f>IFERROR(VLOOKUP($B800,'Tabelas auxiliares'!$A$65:$C$102,3,FALSE),"")</f>
        <v/>
      </c>
      <c r="X800" s="33" t="str">
        <f t="shared" si="22"/>
        <v/>
      </c>
      <c r="Y800" s="33" t="str">
        <f>IF(T800="","",IF(AND(T800&lt;&gt;'Tabelas auxiliares'!$B$239,T800&lt;&gt;'Tabelas auxiliares'!$B$240,T800&lt;&gt;'Tabelas auxiliares'!$C$239,T800&lt;&gt;'Tabelas auxiliares'!$C$240,T800&lt;&gt;'Tabelas auxiliares'!$D$239),"FOLHA DE PESSOAL",IF(X800='Tabelas auxiliares'!$A$240,"CUSTEIO",IF(X800='Tabelas auxiliares'!$A$239,"INVESTIMENTO","ERRO - VERIFICAR"))))</f>
        <v/>
      </c>
      <c r="Z800" s="46" t="str">
        <f t="shared" si="23"/>
        <v/>
      </c>
      <c r="AC800" s="26"/>
    </row>
    <row r="801" spans="6:29" x14ac:dyDescent="0.25">
      <c r="F801" s="33" t="str">
        <f>IFERROR(VLOOKUP(D801,'Tabelas auxiliares'!$A$3:$B$61,2,FALSE),"")</f>
        <v/>
      </c>
      <c r="G801" s="33" t="str">
        <f>IFERROR(VLOOKUP($B801,'Tabelas auxiliares'!$A$65:$C$102,2,FALSE),"")</f>
        <v/>
      </c>
      <c r="H801" s="33" t="str">
        <f>IFERROR(VLOOKUP($B801,'Tabelas auxiliares'!$A$65:$C$102,3,FALSE),"")</f>
        <v/>
      </c>
      <c r="X801" s="33" t="str">
        <f t="shared" si="22"/>
        <v/>
      </c>
      <c r="Y801" s="33" t="str">
        <f>IF(T801="","",IF(AND(T801&lt;&gt;'Tabelas auxiliares'!$B$239,T801&lt;&gt;'Tabelas auxiliares'!$B$240,T801&lt;&gt;'Tabelas auxiliares'!$C$239,T801&lt;&gt;'Tabelas auxiliares'!$C$240,T801&lt;&gt;'Tabelas auxiliares'!$D$239),"FOLHA DE PESSOAL",IF(X801='Tabelas auxiliares'!$A$240,"CUSTEIO",IF(X801='Tabelas auxiliares'!$A$239,"INVESTIMENTO","ERRO - VERIFICAR"))))</f>
        <v/>
      </c>
      <c r="Z801" s="46" t="str">
        <f t="shared" si="23"/>
        <v/>
      </c>
      <c r="AC801" s="26"/>
    </row>
    <row r="802" spans="6:29" x14ac:dyDescent="0.25">
      <c r="F802" s="33" t="str">
        <f>IFERROR(VLOOKUP(D802,'Tabelas auxiliares'!$A$3:$B$61,2,FALSE),"")</f>
        <v/>
      </c>
      <c r="G802" s="33" t="str">
        <f>IFERROR(VLOOKUP($B802,'Tabelas auxiliares'!$A$65:$C$102,2,FALSE),"")</f>
        <v/>
      </c>
      <c r="H802" s="33" t="str">
        <f>IFERROR(VLOOKUP($B802,'Tabelas auxiliares'!$A$65:$C$102,3,FALSE),"")</f>
        <v/>
      </c>
      <c r="X802" s="33" t="str">
        <f t="shared" si="22"/>
        <v/>
      </c>
      <c r="Y802" s="33" t="str">
        <f>IF(T802="","",IF(AND(T802&lt;&gt;'Tabelas auxiliares'!$B$239,T802&lt;&gt;'Tabelas auxiliares'!$B$240,T802&lt;&gt;'Tabelas auxiliares'!$C$239,T802&lt;&gt;'Tabelas auxiliares'!$C$240,T802&lt;&gt;'Tabelas auxiliares'!$D$239),"FOLHA DE PESSOAL",IF(X802='Tabelas auxiliares'!$A$240,"CUSTEIO",IF(X802='Tabelas auxiliares'!$A$239,"INVESTIMENTO","ERRO - VERIFICAR"))))</f>
        <v/>
      </c>
      <c r="Z802" s="46" t="str">
        <f t="shared" si="23"/>
        <v/>
      </c>
      <c r="AC802" s="26"/>
    </row>
    <row r="803" spans="6:29" x14ac:dyDescent="0.25">
      <c r="F803" s="33" t="str">
        <f>IFERROR(VLOOKUP(D803,'Tabelas auxiliares'!$A$3:$B$61,2,FALSE),"")</f>
        <v/>
      </c>
      <c r="G803" s="33" t="str">
        <f>IFERROR(VLOOKUP($B803,'Tabelas auxiliares'!$A$65:$C$102,2,FALSE),"")</f>
        <v/>
      </c>
      <c r="H803" s="33" t="str">
        <f>IFERROR(VLOOKUP($B803,'Tabelas auxiliares'!$A$65:$C$102,3,FALSE),"")</f>
        <v/>
      </c>
      <c r="X803" s="33" t="str">
        <f t="shared" si="22"/>
        <v/>
      </c>
      <c r="Y803" s="33" t="str">
        <f>IF(T803="","",IF(AND(T803&lt;&gt;'Tabelas auxiliares'!$B$239,T803&lt;&gt;'Tabelas auxiliares'!$B$240,T803&lt;&gt;'Tabelas auxiliares'!$C$239,T803&lt;&gt;'Tabelas auxiliares'!$C$240,T803&lt;&gt;'Tabelas auxiliares'!$D$239),"FOLHA DE PESSOAL",IF(X803='Tabelas auxiliares'!$A$240,"CUSTEIO",IF(X803='Tabelas auxiliares'!$A$239,"INVESTIMENTO","ERRO - VERIFICAR"))))</f>
        <v/>
      </c>
      <c r="Z803" s="46" t="str">
        <f t="shared" si="23"/>
        <v/>
      </c>
      <c r="AC803" s="26"/>
    </row>
    <row r="804" spans="6:29" x14ac:dyDescent="0.25">
      <c r="F804" s="33" t="str">
        <f>IFERROR(VLOOKUP(D804,'Tabelas auxiliares'!$A$3:$B$61,2,FALSE),"")</f>
        <v/>
      </c>
      <c r="G804" s="33" t="str">
        <f>IFERROR(VLOOKUP($B804,'Tabelas auxiliares'!$A$65:$C$102,2,FALSE),"")</f>
        <v/>
      </c>
      <c r="H804" s="33" t="str">
        <f>IFERROR(VLOOKUP($B804,'Tabelas auxiliares'!$A$65:$C$102,3,FALSE),"")</f>
        <v/>
      </c>
      <c r="X804" s="33" t="str">
        <f t="shared" si="22"/>
        <v/>
      </c>
      <c r="Y804" s="33" t="str">
        <f>IF(T804="","",IF(AND(T804&lt;&gt;'Tabelas auxiliares'!$B$239,T804&lt;&gt;'Tabelas auxiliares'!$B$240,T804&lt;&gt;'Tabelas auxiliares'!$C$239,T804&lt;&gt;'Tabelas auxiliares'!$C$240,T804&lt;&gt;'Tabelas auxiliares'!$D$239),"FOLHA DE PESSOAL",IF(X804='Tabelas auxiliares'!$A$240,"CUSTEIO",IF(X804='Tabelas auxiliares'!$A$239,"INVESTIMENTO","ERRO - VERIFICAR"))))</f>
        <v/>
      </c>
      <c r="Z804" s="46" t="str">
        <f t="shared" si="23"/>
        <v/>
      </c>
      <c r="AC804" s="26"/>
    </row>
    <row r="805" spans="6:29" x14ac:dyDescent="0.25">
      <c r="F805" s="33" t="str">
        <f>IFERROR(VLOOKUP(D805,'Tabelas auxiliares'!$A$3:$B$61,2,FALSE),"")</f>
        <v/>
      </c>
      <c r="G805" s="33" t="str">
        <f>IFERROR(VLOOKUP($B805,'Tabelas auxiliares'!$A$65:$C$102,2,FALSE),"")</f>
        <v/>
      </c>
      <c r="H805" s="33" t="str">
        <f>IFERROR(VLOOKUP($B805,'Tabelas auxiliares'!$A$65:$C$102,3,FALSE),"")</f>
        <v/>
      </c>
      <c r="X805" s="33" t="str">
        <f t="shared" si="22"/>
        <v/>
      </c>
      <c r="Y805" s="33" t="str">
        <f>IF(T805="","",IF(AND(T805&lt;&gt;'Tabelas auxiliares'!$B$239,T805&lt;&gt;'Tabelas auxiliares'!$B$240,T805&lt;&gt;'Tabelas auxiliares'!$C$239,T805&lt;&gt;'Tabelas auxiliares'!$C$240,T805&lt;&gt;'Tabelas auxiliares'!$D$239),"FOLHA DE PESSOAL",IF(X805='Tabelas auxiliares'!$A$240,"CUSTEIO",IF(X805='Tabelas auxiliares'!$A$239,"INVESTIMENTO","ERRO - VERIFICAR"))))</f>
        <v/>
      </c>
      <c r="Z805" s="46" t="str">
        <f t="shared" si="23"/>
        <v/>
      </c>
      <c r="AC805" s="26"/>
    </row>
    <row r="806" spans="6:29" x14ac:dyDescent="0.25">
      <c r="F806" s="33" t="str">
        <f>IFERROR(VLOOKUP(D806,'Tabelas auxiliares'!$A$3:$B$61,2,FALSE),"")</f>
        <v/>
      </c>
      <c r="G806" s="33" t="str">
        <f>IFERROR(VLOOKUP($B806,'Tabelas auxiliares'!$A$65:$C$102,2,FALSE),"")</f>
        <v/>
      </c>
      <c r="H806" s="33" t="str">
        <f>IFERROR(VLOOKUP($B806,'Tabelas auxiliares'!$A$65:$C$102,3,FALSE),"")</f>
        <v/>
      </c>
      <c r="X806" s="33" t="str">
        <f t="shared" si="22"/>
        <v/>
      </c>
      <c r="Y806" s="33" t="str">
        <f>IF(T806="","",IF(AND(T806&lt;&gt;'Tabelas auxiliares'!$B$239,T806&lt;&gt;'Tabelas auxiliares'!$B$240,T806&lt;&gt;'Tabelas auxiliares'!$C$239,T806&lt;&gt;'Tabelas auxiliares'!$C$240,T806&lt;&gt;'Tabelas auxiliares'!$D$239),"FOLHA DE PESSOAL",IF(X806='Tabelas auxiliares'!$A$240,"CUSTEIO",IF(X806='Tabelas auxiliares'!$A$239,"INVESTIMENTO","ERRO - VERIFICAR"))))</f>
        <v/>
      </c>
      <c r="Z806" s="46" t="str">
        <f t="shared" si="23"/>
        <v/>
      </c>
      <c r="AC806" s="26"/>
    </row>
    <row r="807" spans="6:29" x14ac:dyDescent="0.25">
      <c r="F807" s="33" t="str">
        <f>IFERROR(VLOOKUP(D807,'Tabelas auxiliares'!$A$3:$B$61,2,FALSE),"")</f>
        <v/>
      </c>
      <c r="G807" s="33" t="str">
        <f>IFERROR(VLOOKUP($B807,'Tabelas auxiliares'!$A$65:$C$102,2,FALSE),"")</f>
        <v/>
      </c>
      <c r="H807" s="33" t="str">
        <f>IFERROR(VLOOKUP($B807,'Tabelas auxiliares'!$A$65:$C$102,3,FALSE),"")</f>
        <v/>
      </c>
      <c r="X807" s="33" t="str">
        <f t="shared" si="22"/>
        <v/>
      </c>
      <c r="Y807" s="33" t="str">
        <f>IF(T807="","",IF(AND(T807&lt;&gt;'Tabelas auxiliares'!$B$239,T807&lt;&gt;'Tabelas auxiliares'!$B$240,T807&lt;&gt;'Tabelas auxiliares'!$C$239,T807&lt;&gt;'Tabelas auxiliares'!$C$240,T807&lt;&gt;'Tabelas auxiliares'!$D$239),"FOLHA DE PESSOAL",IF(X807='Tabelas auxiliares'!$A$240,"CUSTEIO",IF(X807='Tabelas auxiliares'!$A$239,"INVESTIMENTO","ERRO - VERIFICAR"))))</f>
        <v/>
      </c>
      <c r="Z807" s="46" t="str">
        <f t="shared" si="23"/>
        <v/>
      </c>
      <c r="AC807" s="26"/>
    </row>
    <row r="808" spans="6:29" x14ac:dyDescent="0.25">
      <c r="F808" s="33" t="str">
        <f>IFERROR(VLOOKUP(D808,'Tabelas auxiliares'!$A$3:$B$61,2,FALSE),"")</f>
        <v/>
      </c>
      <c r="G808" s="33" t="str">
        <f>IFERROR(VLOOKUP($B808,'Tabelas auxiliares'!$A$65:$C$102,2,FALSE),"")</f>
        <v/>
      </c>
      <c r="H808" s="33" t="str">
        <f>IFERROR(VLOOKUP($B808,'Tabelas auxiliares'!$A$65:$C$102,3,FALSE),"")</f>
        <v/>
      </c>
      <c r="X808" s="33" t="str">
        <f t="shared" si="22"/>
        <v/>
      </c>
      <c r="Y808" s="33" t="str">
        <f>IF(T808="","",IF(AND(T808&lt;&gt;'Tabelas auxiliares'!$B$239,T808&lt;&gt;'Tabelas auxiliares'!$B$240,T808&lt;&gt;'Tabelas auxiliares'!$C$239,T808&lt;&gt;'Tabelas auxiliares'!$C$240,T808&lt;&gt;'Tabelas auxiliares'!$D$239),"FOLHA DE PESSOAL",IF(X808='Tabelas auxiliares'!$A$240,"CUSTEIO",IF(X808='Tabelas auxiliares'!$A$239,"INVESTIMENTO","ERRO - VERIFICAR"))))</f>
        <v/>
      </c>
      <c r="Z808" s="46" t="str">
        <f t="shared" si="23"/>
        <v/>
      </c>
      <c r="AC808" s="26"/>
    </row>
    <row r="809" spans="6:29" x14ac:dyDescent="0.25">
      <c r="F809" s="33" t="str">
        <f>IFERROR(VLOOKUP(D809,'Tabelas auxiliares'!$A$3:$B$61,2,FALSE),"")</f>
        <v/>
      </c>
      <c r="G809" s="33" t="str">
        <f>IFERROR(VLOOKUP($B809,'Tabelas auxiliares'!$A$65:$C$102,2,FALSE),"")</f>
        <v/>
      </c>
      <c r="H809" s="33" t="str">
        <f>IFERROR(VLOOKUP($B809,'Tabelas auxiliares'!$A$65:$C$102,3,FALSE),"")</f>
        <v/>
      </c>
      <c r="X809" s="33" t="str">
        <f t="shared" si="22"/>
        <v/>
      </c>
      <c r="Y809" s="33" t="str">
        <f>IF(T809="","",IF(AND(T809&lt;&gt;'Tabelas auxiliares'!$B$239,T809&lt;&gt;'Tabelas auxiliares'!$B$240,T809&lt;&gt;'Tabelas auxiliares'!$C$239,T809&lt;&gt;'Tabelas auxiliares'!$C$240,T809&lt;&gt;'Tabelas auxiliares'!$D$239),"FOLHA DE PESSOAL",IF(X809='Tabelas auxiliares'!$A$240,"CUSTEIO",IF(X809='Tabelas auxiliares'!$A$239,"INVESTIMENTO","ERRO - VERIFICAR"))))</f>
        <v/>
      </c>
      <c r="Z809" s="46" t="str">
        <f t="shared" si="23"/>
        <v/>
      </c>
      <c r="AC809" s="26"/>
    </row>
    <row r="810" spans="6:29" x14ac:dyDescent="0.25">
      <c r="F810" s="33" t="str">
        <f>IFERROR(VLOOKUP(D810,'Tabelas auxiliares'!$A$3:$B$61,2,FALSE),"")</f>
        <v/>
      </c>
      <c r="G810" s="33" t="str">
        <f>IFERROR(VLOOKUP($B810,'Tabelas auxiliares'!$A$65:$C$102,2,FALSE),"")</f>
        <v/>
      </c>
      <c r="H810" s="33" t="str">
        <f>IFERROR(VLOOKUP($B810,'Tabelas auxiliares'!$A$65:$C$102,3,FALSE),"")</f>
        <v/>
      </c>
      <c r="X810" s="33" t="str">
        <f t="shared" si="22"/>
        <v/>
      </c>
      <c r="Y810" s="33" t="str">
        <f>IF(T810="","",IF(AND(T810&lt;&gt;'Tabelas auxiliares'!$B$239,T810&lt;&gt;'Tabelas auxiliares'!$B$240,T810&lt;&gt;'Tabelas auxiliares'!$C$239,T810&lt;&gt;'Tabelas auxiliares'!$C$240,T810&lt;&gt;'Tabelas auxiliares'!$D$239),"FOLHA DE PESSOAL",IF(X810='Tabelas auxiliares'!$A$240,"CUSTEIO",IF(X810='Tabelas auxiliares'!$A$239,"INVESTIMENTO","ERRO - VERIFICAR"))))</f>
        <v/>
      </c>
      <c r="Z810" s="46" t="str">
        <f t="shared" si="23"/>
        <v/>
      </c>
      <c r="AA810" s="26"/>
      <c r="AC810" s="26"/>
    </row>
    <row r="811" spans="6:29" x14ac:dyDescent="0.25">
      <c r="F811" s="33" t="str">
        <f>IFERROR(VLOOKUP(D811,'Tabelas auxiliares'!$A$3:$B$61,2,FALSE),"")</f>
        <v/>
      </c>
      <c r="G811" s="33" t="str">
        <f>IFERROR(VLOOKUP($B811,'Tabelas auxiliares'!$A$65:$C$102,2,FALSE),"")</f>
        <v/>
      </c>
      <c r="H811" s="33" t="str">
        <f>IFERROR(VLOOKUP($B811,'Tabelas auxiliares'!$A$65:$C$102,3,FALSE),"")</f>
        <v/>
      </c>
      <c r="X811" s="33" t="str">
        <f t="shared" si="22"/>
        <v/>
      </c>
      <c r="Y811" s="33" t="str">
        <f>IF(T811="","",IF(AND(T811&lt;&gt;'Tabelas auxiliares'!$B$239,T811&lt;&gt;'Tabelas auxiliares'!$B$240,T811&lt;&gt;'Tabelas auxiliares'!$C$239,T811&lt;&gt;'Tabelas auxiliares'!$C$240,T811&lt;&gt;'Tabelas auxiliares'!$D$239),"FOLHA DE PESSOAL",IF(X811='Tabelas auxiliares'!$A$240,"CUSTEIO",IF(X811='Tabelas auxiliares'!$A$239,"INVESTIMENTO","ERRO - VERIFICAR"))))</f>
        <v/>
      </c>
      <c r="Z811" s="46" t="str">
        <f t="shared" si="23"/>
        <v/>
      </c>
      <c r="AC811" s="26"/>
    </row>
    <row r="812" spans="6:29" x14ac:dyDescent="0.25">
      <c r="F812" s="33" t="str">
        <f>IFERROR(VLOOKUP(D812,'Tabelas auxiliares'!$A$3:$B$61,2,FALSE),"")</f>
        <v/>
      </c>
      <c r="G812" s="33" t="str">
        <f>IFERROR(VLOOKUP($B812,'Tabelas auxiliares'!$A$65:$C$102,2,FALSE),"")</f>
        <v/>
      </c>
      <c r="H812" s="33" t="str">
        <f>IFERROR(VLOOKUP($B812,'Tabelas auxiliares'!$A$65:$C$102,3,FALSE),"")</f>
        <v/>
      </c>
      <c r="X812" s="33" t="str">
        <f t="shared" ref="X812:X875" si="24">LEFT(V812,1)</f>
        <v/>
      </c>
      <c r="Y812" s="33" t="str">
        <f>IF(T812="","",IF(AND(T812&lt;&gt;'Tabelas auxiliares'!$B$239,T812&lt;&gt;'Tabelas auxiliares'!$B$240,T812&lt;&gt;'Tabelas auxiliares'!$C$239,T812&lt;&gt;'Tabelas auxiliares'!$C$240,T812&lt;&gt;'Tabelas auxiliares'!$D$239),"FOLHA DE PESSOAL",IF(X812='Tabelas auxiliares'!$A$240,"CUSTEIO",IF(X812='Tabelas auxiliares'!$A$239,"INVESTIMENTO","ERRO - VERIFICAR"))))</f>
        <v/>
      </c>
      <c r="Z812" s="46" t="str">
        <f t="shared" si="23"/>
        <v/>
      </c>
      <c r="AC812" s="26"/>
    </row>
    <row r="813" spans="6:29" x14ac:dyDescent="0.25">
      <c r="F813" s="33" t="str">
        <f>IFERROR(VLOOKUP(D813,'Tabelas auxiliares'!$A$3:$B$61,2,FALSE),"")</f>
        <v/>
      </c>
      <c r="G813" s="33" t="str">
        <f>IFERROR(VLOOKUP($B813,'Tabelas auxiliares'!$A$65:$C$102,2,FALSE),"")</f>
        <v/>
      </c>
      <c r="H813" s="33" t="str">
        <f>IFERROR(VLOOKUP($B813,'Tabelas auxiliares'!$A$65:$C$102,3,FALSE),"")</f>
        <v/>
      </c>
      <c r="X813" s="33" t="str">
        <f t="shared" si="24"/>
        <v/>
      </c>
      <c r="Y813" s="33" t="str">
        <f>IF(T813="","",IF(AND(T813&lt;&gt;'Tabelas auxiliares'!$B$239,T813&lt;&gt;'Tabelas auxiliares'!$B$240,T813&lt;&gt;'Tabelas auxiliares'!$C$239,T813&lt;&gt;'Tabelas auxiliares'!$C$240,T813&lt;&gt;'Tabelas auxiliares'!$D$239),"FOLHA DE PESSOAL",IF(X813='Tabelas auxiliares'!$A$240,"CUSTEIO",IF(X813='Tabelas auxiliares'!$A$239,"INVESTIMENTO","ERRO - VERIFICAR"))))</f>
        <v/>
      </c>
      <c r="Z813" s="46" t="str">
        <f t="shared" ref="Z813:Z876" si="25">IF(AA813+AB813+AC813&lt;&gt;0,AA813+AB813+AC813,"")</f>
        <v/>
      </c>
      <c r="AA813" s="26"/>
      <c r="AC813" s="26"/>
    </row>
    <row r="814" spans="6:29" x14ac:dyDescent="0.25">
      <c r="F814" s="33" t="str">
        <f>IFERROR(VLOOKUP(D814,'Tabelas auxiliares'!$A$3:$B$61,2,FALSE),"")</f>
        <v/>
      </c>
      <c r="G814" s="33" t="str">
        <f>IFERROR(VLOOKUP($B814,'Tabelas auxiliares'!$A$65:$C$102,2,FALSE),"")</f>
        <v/>
      </c>
      <c r="H814" s="33" t="str">
        <f>IFERROR(VLOOKUP($B814,'Tabelas auxiliares'!$A$65:$C$102,3,FALSE),"")</f>
        <v/>
      </c>
      <c r="X814" s="33" t="str">
        <f t="shared" si="24"/>
        <v/>
      </c>
      <c r="Y814" s="33" t="str">
        <f>IF(T814="","",IF(AND(T814&lt;&gt;'Tabelas auxiliares'!$B$239,T814&lt;&gt;'Tabelas auxiliares'!$B$240,T814&lt;&gt;'Tabelas auxiliares'!$C$239,T814&lt;&gt;'Tabelas auxiliares'!$C$240,T814&lt;&gt;'Tabelas auxiliares'!$D$239),"FOLHA DE PESSOAL",IF(X814='Tabelas auxiliares'!$A$240,"CUSTEIO",IF(X814='Tabelas auxiliares'!$A$239,"INVESTIMENTO","ERRO - VERIFICAR"))))</f>
        <v/>
      </c>
      <c r="Z814" s="46" t="str">
        <f t="shared" si="25"/>
        <v/>
      </c>
      <c r="AA814" s="26"/>
      <c r="AC814" s="26"/>
    </row>
    <row r="815" spans="6:29" x14ac:dyDescent="0.25">
      <c r="F815" s="33" t="str">
        <f>IFERROR(VLOOKUP(D815,'Tabelas auxiliares'!$A$3:$B$61,2,FALSE),"")</f>
        <v/>
      </c>
      <c r="G815" s="33" t="str">
        <f>IFERROR(VLOOKUP($B815,'Tabelas auxiliares'!$A$65:$C$102,2,FALSE),"")</f>
        <v/>
      </c>
      <c r="H815" s="33" t="str">
        <f>IFERROR(VLOOKUP($B815,'Tabelas auxiliares'!$A$65:$C$102,3,FALSE),"")</f>
        <v/>
      </c>
      <c r="X815" s="33" t="str">
        <f t="shared" si="24"/>
        <v/>
      </c>
      <c r="Y815" s="33" t="str">
        <f>IF(T815="","",IF(AND(T815&lt;&gt;'Tabelas auxiliares'!$B$239,T815&lt;&gt;'Tabelas auxiliares'!$B$240,T815&lt;&gt;'Tabelas auxiliares'!$C$239,T815&lt;&gt;'Tabelas auxiliares'!$C$240,T815&lt;&gt;'Tabelas auxiliares'!$D$239),"FOLHA DE PESSOAL",IF(X815='Tabelas auxiliares'!$A$240,"CUSTEIO",IF(X815='Tabelas auxiliares'!$A$239,"INVESTIMENTO","ERRO - VERIFICAR"))))</f>
        <v/>
      </c>
      <c r="Z815" s="46" t="str">
        <f t="shared" si="25"/>
        <v/>
      </c>
      <c r="AA815" s="26"/>
      <c r="AC815" s="26"/>
    </row>
    <row r="816" spans="6:29" x14ac:dyDescent="0.25">
      <c r="F816" s="33" t="str">
        <f>IFERROR(VLOOKUP(D816,'Tabelas auxiliares'!$A$3:$B$61,2,FALSE),"")</f>
        <v/>
      </c>
      <c r="G816" s="33" t="str">
        <f>IFERROR(VLOOKUP($B816,'Tabelas auxiliares'!$A$65:$C$102,2,FALSE),"")</f>
        <v/>
      </c>
      <c r="H816" s="33" t="str">
        <f>IFERROR(VLOOKUP($B816,'Tabelas auxiliares'!$A$65:$C$102,3,FALSE),"")</f>
        <v/>
      </c>
      <c r="X816" s="33" t="str">
        <f t="shared" si="24"/>
        <v/>
      </c>
      <c r="Y816" s="33" t="str">
        <f>IF(T816="","",IF(AND(T816&lt;&gt;'Tabelas auxiliares'!$B$239,T816&lt;&gt;'Tabelas auxiliares'!$B$240,T816&lt;&gt;'Tabelas auxiliares'!$C$239,T816&lt;&gt;'Tabelas auxiliares'!$C$240,T816&lt;&gt;'Tabelas auxiliares'!$D$239),"FOLHA DE PESSOAL",IF(X816='Tabelas auxiliares'!$A$240,"CUSTEIO",IF(X816='Tabelas auxiliares'!$A$239,"INVESTIMENTO","ERRO - VERIFICAR"))))</f>
        <v/>
      </c>
      <c r="Z816" s="46" t="str">
        <f t="shared" si="25"/>
        <v/>
      </c>
      <c r="AA816" s="26"/>
      <c r="AC816" s="26"/>
    </row>
    <row r="817" spans="6:29" x14ac:dyDescent="0.25">
      <c r="F817" s="33" t="str">
        <f>IFERROR(VLOOKUP(D817,'Tabelas auxiliares'!$A$3:$B$61,2,FALSE),"")</f>
        <v/>
      </c>
      <c r="G817" s="33" t="str">
        <f>IFERROR(VLOOKUP($B817,'Tabelas auxiliares'!$A$65:$C$102,2,FALSE),"")</f>
        <v/>
      </c>
      <c r="H817" s="33" t="str">
        <f>IFERROR(VLOOKUP($B817,'Tabelas auxiliares'!$A$65:$C$102,3,FALSE),"")</f>
        <v/>
      </c>
      <c r="X817" s="33" t="str">
        <f t="shared" si="24"/>
        <v/>
      </c>
      <c r="Y817" s="33" t="str">
        <f>IF(T817="","",IF(AND(T817&lt;&gt;'Tabelas auxiliares'!$B$239,T817&lt;&gt;'Tabelas auxiliares'!$B$240,T817&lt;&gt;'Tabelas auxiliares'!$C$239,T817&lt;&gt;'Tabelas auxiliares'!$C$240,T817&lt;&gt;'Tabelas auxiliares'!$D$239),"FOLHA DE PESSOAL",IF(X817='Tabelas auxiliares'!$A$240,"CUSTEIO",IF(X817='Tabelas auxiliares'!$A$239,"INVESTIMENTO","ERRO - VERIFICAR"))))</f>
        <v/>
      </c>
      <c r="Z817" s="46" t="str">
        <f t="shared" si="25"/>
        <v/>
      </c>
      <c r="AC817" s="26"/>
    </row>
    <row r="818" spans="6:29" x14ac:dyDescent="0.25">
      <c r="F818" s="33" t="str">
        <f>IFERROR(VLOOKUP(D818,'Tabelas auxiliares'!$A$3:$B$61,2,FALSE),"")</f>
        <v/>
      </c>
      <c r="G818" s="33" t="str">
        <f>IFERROR(VLOOKUP($B818,'Tabelas auxiliares'!$A$65:$C$102,2,FALSE),"")</f>
        <v/>
      </c>
      <c r="H818" s="33" t="str">
        <f>IFERROR(VLOOKUP($B818,'Tabelas auxiliares'!$A$65:$C$102,3,FALSE),"")</f>
        <v/>
      </c>
      <c r="X818" s="33" t="str">
        <f t="shared" si="24"/>
        <v/>
      </c>
      <c r="Y818" s="33" t="str">
        <f>IF(T818="","",IF(AND(T818&lt;&gt;'Tabelas auxiliares'!$B$239,T818&lt;&gt;'Tabelas auxiliares'!$B$240,T818&lt;&gt;'Tabelas auxiliares'!$C$239,T818&lt;&gt;'Tabelas auxiliares'!$C$240,T818&lt;&gt;'Tabelas auxiliares'!$D$239),"FOLHA DE PESSOAL",IF(X818='Tabelas auxiliares'!$A$240,"CUSTEIO",IF(X818='Tabelas auxiliares'!$A$239,"INVESTIMENTO","ERRO - VERIFICAR"))))</f>
        <v/>
      </c>
      <c r="Z818" s="46" t="str">
        <f t="shared" si="25"/>
        <v/>
      </c>
      <c r="AA818" s="26"/>
      <c r="AC818" s="26"/>
    </row>
    <row r="819" spans="6:29" x14ac:dyDescent="0.25">
      <c r="F819" s="33" t="str">
        <f>IFERROR(VLOOKUP(D819,'Tabelas auxiliares'!$A$3:$B$61,2,FALSE),"")</f>
        <v/>
      </c>
      <c r="G819" s="33" t="str">
        <f>IFERROR(VLOOKUP($B819,'Tabelas auxiliares'!$A$65:$C$102,2,FALSE),"")</f>
        <v/>
      </c>
      <c r="H819" s="33" t="str">
        <f>IFERROR(VLOOKUP($B819,'Tabelas auxiliares'!$A$65:$C$102,3,FALSE),"")</f>
        <v/>
      </c>
      <c r="X819" s="33" t="str">
        <f t="shared" si="24"/>
        <v/>
      </c>
      <c r="Y819" s="33" t="str">
        <f>IF(T819="","",IF(AND(T819&lt;&gt;'Tabelas auxiliares'!$B$239,T819&lt;&gt;'Tabelas auxiliares'!$B$240,T819&lt;&gt;'Tabelas auxiliares'!$C$239,T819&lt;&gt;'Tabelas auxiliares'!$C$240,T819&lt;&gt;'Tabelas auxiliares'!$D$239),"FOLHA DE PESSOAL",IF(X819='Tabelas auxiliares'!$A$240,"CUSTEIO",IF(X819='Tabelas auxiliares'!$A$239,"INVESTIMENTO","ERRO - VERIFICAR"))))</f>
        <v/>
      </c>
      <c r="Z819" s="46" t="str">
        <f t="shared" si="25"/>
        <v/>
      </c>
      <c r="AA819" s="26"/>
      <c r="AC819" s="26"/>
    </row>
    <row r="820" spans="6:29" x14ac:dyDescent="0.25">
      <c r="F820" s="33" t="str">
        <f>IFERROR(VLOOKUP(D820,'Tabelas auxiliares'!$A$3:$B$61,2,FALSE),"")</f>
        <v/>
      </c>
      <c r="G820" s="33" t="str">
        <f>IFERROR(VLOOKUP($B820,'Tabelas auxiliares'!$A$65:$C$102,2,FALSE),"")</f>
        <v/>
      </c>
      <c r="H820" s="33" t="str">
        <f>IFERROR(VLOOKUP($B820,'Tabelas auxiliares'!$A$65:$C$102,3,FALSE),"")</f>
        <v/>
      </c>
      <c r="X820" s="33" t="str">
        <f t="shared" si="24"/>
        <v/>
      </c>
      <c r="Y820" s="33" t="str">
        <f>IF(T820="","",IF(AND(T820&lt;&gt;'Tabelas auxiliares'!$B$239,T820&lt;&gt;'Tabelas auxiliares'!$B$240,T820&lt;&gt;'Tabelas auxiliares'!$C$239,T820&lt;&gt;'Tabelas auxiliares'!$C$240,T820&lt;&gt;'Tabelas auxiliares'!$D$239),"FOLHA DE PESSOAL",IF(X820='Tabelas auxiliares'!$A$240,"CUSTEIO",IF(X820='Tabelas auxiliares'!$A$239,"INVESTIMENTO","ERRO - VERIFICAR"))))</f>
        <v/>
      </c>
      <c r="Z820" s="46" t="str">
        <f t="shared" si="25"/>
        <v/>
      </c>
      <c r="AA820" s="26"/>
      <c r="AC820" s="26"/>
    </row>
    <row r="821" spans="6:29" x14ac:dyDescent="0.25">
      <c r="F821" s="33" t="str">
        <f>IFERROR(VLOOKUP(D821,'Tabelas auxiliares'!$A$3:$B$61,2,FALSE),"")</f>
        <v/>
      </c>
      <c r="G821" s="33" t="str">
        <f>IFERROR(VLOOKUP($B821,'Tabelas auxiliares'!$A$65:$C$102,2,FALSE),"")</f>
        <v/>
      </c>
      <c r="H821" s="33" t="str">
        <f>IFERROR(VLOOKUP($B821,'Tabelas auxiliares'!$A$65:$C$102,3,FALSE),"")</f>
        <v/>
      </c>
      <c r="X821" s="33" t="str">
        <f t="shared" si="24"/>
        <v/>
      </c>
      <c r="Y821" s="33" t="str">
        <f>IF(T821="","",IF(AND(T821&lt;&gt;'Tabelas auxiliares'!$B$239,T821&lt;&gt;'Tabelas auxiliares'!$B$240,T821&lt;&gt;'Tabelas auxiliares'!$C$239,T821&lt;&gt;'Tabelas auxiliares'!$C$240,T821&lt;&gt;'Tabelas auxiliares'!$D$239),"FOLHA DE PESSOAL",IF(X821='Tabelas auxiliares'!$A$240,"CUSTEIO",IF(X821='Tabelas auxiliares'!$A$239,"INVESTIMENTO","ERRO - VERIFICAR"))))</f>
        <v/>
      </c>
      <c r="Z821" s="46" t="str">
        <f t="shared" si="25"/>
        <v/>
      </c>
      <c r="AC821" s="26"/>
    </row>
    <row r="822" spans="6:29" x14ac:dyDescent="0.25">
      <c r="F822" s="33" t="str">
        <f>IFERROR(VLOOKUP(D822,'Tabelas auxiliares'!$A$3:$B$61,2,FALSE),"")</f>
        <v/>
      </c>
      <c r="G822" s="33" t="str">
        <f>IFERROR(VLOOKUP($B822,'Tabelas auxiliares'!$A$65:$C$102,2,FALSE),"")</f>
        <v/>
      </c>
      <c r="H822" s="33" t="str">
        <f>IFERROR(VLOOKUP($B822,'Tabelas auxiliares'!$A$65:$C$102,3,FALSE),"")</f>
        <v/>
      </c>
      <c r="X822" s="33" t="str">
        <f t="shared" si="24"/>
        <v/>
      </c>
      <c r="Y822" s="33" t="str">
        <f>IF(T822="","",IF(AND(T822&lt;&gt;'Tabelas auxiliares'!$B$239,T822&lt;&gt;'Tabelas auxiliares'!$B$240,T822&lt;&gt;'Tabelas auxiliares'!$C$239,T822&lt;&gt;'Tabelas auxiliares'!$C$240,T822&lt;&gt;'Tabelas auxiliares'!$D$239),"FOLHA DE PESSOAL",IF(X822='Tabelas auxiliares'!$A$240,"CUSTEIO",IF(X822='Tabelas auxiliares'!$A$239,"INVESTIMENTO","ERRO - VERIFICAR"))))</f>
        <v/>
      </c>
      <c r="Z822" s="46" t="str">
        <f t="shared" si="25"/>
        <v/>
      </c>
      <c r="AA822" s="26"/>
      <c r="AC822" s="26"/>
    </row>
    <row r="823" spans="6:29" x14ac:dyDescent="0.25">
      <c r="F823" s="33" t="str">
        <f>IFERROR(VLOOKUP(D823,'Tabelas auxiliares'!$A$3:$B$61,2,FALSE),"")</f>
        <v/>
      </c>
      <c r="G823" s="33" t="str">
        <f>IFERROR(VLOOKUP($B823,'Tabelas auxiliares'!$A$65:$C$102,2,FALSE),"")</f>
        <v/>
      </c>
      <c r="H823" s="33" t="str">
        <f>IFERROR(VLOOKUP($B823,'Tabelas auxiliares'!$A$65:$C$102,3,FALSE),"")</f>
        <v/>
      </c>
      <c r="X823" s="33" t="str">
        <f t="shared" si="24"/>
        <v/>
      </c>
      <c r="Y823" s="33" t="str">
        <f>IF(T823="","",IF(AND(T823&lt;&gt;'Tabelas auxiliares'!$B$239,T823&lt;&gt;'Tabelas auxiliares'!$B$240,T823&lt;&gt;'Tabelas auxiliares'!$C$239,T823&lt;&gt;'Tabelas auxiliares'!$C$240,T823&lt;&gt;'Tabelas auxiliares'!$D$239),"FOLHA DE PESSOAL",IF(X823='Tabelas auxiliares'!$A$240,"CUSTEIO",IF(X823='Tabelas auxiliares'!$A$239,"INVESTIMENTO","ERRO - VERIFICAR"))))</f>
        <v/>
      </c>
      <c r="Z823" s="46" t="str">
        <f t="shared" si="25"/>
        <v/>
      </c>
      <c r="AA823" s="26"/>
      <c r="AC823" s="26"/>
    </row>
    <row r="824" spans="6:29" x14ac:dyDescent="0.25">
      <c r="F824" s="33" t="str">
        <f>IFERROR(VLOOKUP(D824,'Tabelas auxiliares'!$A$3:$B$61,2,FALSE),"")</f>
        <v/>
      </c>
      <c r="G824" s="33" t="str">
        <f>IFERROR(VLOOKUP($B824,'Tabelas auxiliares'!$A$65:$C$102,2,FALSE),"")</f>
        <v/>
      </c>
      <c r="H824" s="33" t="str">
        <f>IFERROR(VLOOKUP($B824,'Tabelas auxiliares'!$A$65:$C$102,3,FALSE),"")</f>
        <v/>
      </c>
      <c r="X824" s="33" t="str">
        <f t="shared" si="24"/>
        <v/>
      </c>
      <c r="Y824" s="33" t="str">
        <f>IF(T824="","",IF(AND(T824&lt;&gt;'Tabelas auxiliares'!$B$239,T824&lt;&gt;'Tabelas auxiliares'!$B$240,T824&lt;&gt;'Tabelas auxiliares'!$C$239,T824&lt;&gt;'Tabelas auxiliares'!$C$240,T824&lt;&gt;'Tabelas auxiliares'!$D$239),"FOLHA DE PESSOAL",IF(X824='Tabelas auxiliares'!$A$240,"CUSTEIO",IF(X824='Tabelas auxiliares'!$A$239,"INVESTIMENTO","ERRO - VERIFICAR"))))</f>
        <v/>
      </c>
      <c r="Z824" s="46" t="str">
        <f t="shared" si="25"/>
        <v/>
      </c>
      <c r="AA824" s="26"/>
      <c r="AC824" s="26"/>
    </row>
    <row r="825" spans="6:29" x14ac:dyDescent="0.25">
      <c r="F825" s="33" t="str">
        <f>IFERROR(VLOOKUP(D825,'Tabelas auxiliares'!$A$3:$B$61,2,FALSE),"")</f>
        <v/>
      </c>
      <c r="G825" s="33" t="str">
        <f>IFERROR(VLOOKUP($B825,'Tabelas auxiliares'!$A$65:$C$102,2,FALSE),"")</f>
        <v/>
      </c>
      <c r="H825" s="33" t="str">
        <f>IFERROR(VLOOKUP($B825,'Tabelas auxiliares'!$A$65:$C$102,3,FALSE),"")</f>
        <v/>
      </c>
      <c r="X825" s="33" t="str">
        <f t="shared" si="24"/>
        <v/>
      </c>
      <c r="Y825" s="33" t="str">
        <f>IF(T825="","",IF(AND(T825&lt;&gt;'Tabelas auxiliares'!$B$239,T825&lt;&gt;'Tabelas auxiliares'!$B$240,T825&lt;&gt;'Tabelas auxiliares'!$C$239,T825&lt;&gt;'Tabelas auxiliares'!$C$240,T825&lt;&gt;'Tabelas auxiliares'!$D$239),"FOLHA DE PESSOAL",IF(X825='Tabelas auxiliares'!$A$240,"CUSTEIO",IF(X825='Tabelas auxiliares'!$A$239,"INVESTIMENTO","ERRO - VERIFICAR"))))</f>
        <v/>
      </c>
      <c r="Z825" s="46" t="str">
        <f t="shared" si="25"/>
        <v/>
      </c>
      <c r="AC825" s="26"/>
    </row>
    <row r="826" spans="6:29" x14ac:dyDescent="0.25">
      <c r="F826" s="33" t="str">
        <f>IFERROR(VLOOKUP(D826,'Tabelas auxiliares'!$A$3:$B$61,2,FALSE),"")</f>
        <v/>
      </c>
      <c r="G826" s="33" t="str">
        <f>IFERROR(VLOOKUP($B826,'Tabelas auxiliares'!$A$65:$C$102,2,FALSE),"")</f>
        <v/>
      </c>
      <c r="H826" s="33" t="str">
        <f>IFERROR(VLOOKUP($B826,'Tabelas auxiliares'!$A$65:$C$102,3,FALSE),"")</f>
        <v/>
      </c>
      <c r="X826" s="33" t="str">
        <f t="shared" si="24"/>
        <v/>
      </c>
      <c r="Y826" s="33" t="str">
        <f>IF(T826="","",IF(AND(T826&lt;&gt;'Tabelas auxiliares'!$B$239,T826&lt;&gt;'Tabelas auxiliares'!$B$240,T826&lt;&gt;'Tabelas auxiliares'!$C$239,T826&lt;&gt;'Tabelas auxiliares'!$C$240,T826&lt;&gt;'Tabelas auxiliares'!$D$239),"FOLHA DE PESSOAL",IF(X826='Tabelas auxiliares'!$A$240,"CUSTEIO",IF(X826='Tabelas auxiliares'!$A$239,"INVESTIMENTO","ERRO - VERIFICAR"))))</f>
        <v/>
      </c>
      <c r="Z826" s="46" t="str">
        <f t="shared" si="25"/>
        <v/>
      </c>
      <c r="AA826" s="26"/>
      <c r="AC826" s="26"/>
    </row>
    <row r="827" spans="6:29" x14ac:dyDescent="0.25">
      <c r="F827" s="33" t="str">
        <f>IFERROR(VLOOKUP(D827,'Tabelas auxiliares'!$A$3:$B$61,2,FALSE),"")</f>
        <v/>
      </c>
      <c r="G827" s="33" t="str">
        <f>IFERROR(VLOOKUP($B827,'Tabelas auxiliares'!$A$65:$C$102,2,FALSE),"")</f>
        <v/>
      </c>
      <c r="H827" s="33" t="str">
        <f>IFERROR(VLOOKUP($B827,'Tabelas auxiliares'!$A$65:$C$102,3,FALSE),"")</f>
        <v/>
      </c>
      <c r="X827" s="33" t="str">
        <f t="shared" si="24"/>
        <v/>
      </c>
      <c r="Y827" s="33" t="str">
        <f>IF(T827="","",IF(AND(T827&lt;&gt;'Tabelas auxiliares'!$B$239,T827&lt;&gt;'Tabelas auxiliares'!$B$240,T827&lt;&gt;'Tabelas auxiliares'!$C$239,T827&lt;&gt;'Tabelas auxiliares'!$C$240,T827&lt;&gt;'Tabelas auxiliares'!$D$239),"FOLHA DE PESSOAL",IF(X827='Tabelas auxiliares'!$A$240,"CUSTEIO",IF(X827='Tabelas auxiliares'!$A$239,"INVESTIMENTO","ERRO - VERIFICAR"))))</f>
        <v/>
      </c>
      <c r="Z827" s="46" t="str">
        <f t="shared" si="25"/>
        <v/>
      </c>
      <c r="AC827" s="26"/>
    </row>
    <row r="828" spans="6:29" x14ac:dyDescent="0.25">
      <c r="F828" s="33" t="str">
        <f>IFERROR(VLOOKUP(D828,'Tabelas auxiliares'!$A$3:$B$61,2,FALSE),"")</f>
        <v/>
      </c>
      <c r="G828" s="33" t="str">
        <f>IFERROR(VLOOKUP($B828,'Tabelas auxiliares'!$A$65:$C$102,2,FALSE),"")</f>
        <v/>
      </c>
      <c r="H828" s="33" t="str">
        <f>IFERROR(VLOOKUP($B828,'Tabelas auxiliares'!$A$65:$C$102,3,FALSE),"")</f>
        <v/>
      </c>
      <c r="X828" s="33" t="str">
        <f t="shared" si="24"/>
        <v/>
      </c>
      <c r="Y828" s="33" t="str">
        <f>IF(T828="","",IF(AND(T828&lt;&gt;'Tabelas auxiliares'!$B$239,T828&lt;&gt;'Tabelas auxiliares'!$B$240,T828&lt;&gt;'Tabelas auxiliares'!$C$239,T828&lt;&gt;'Tabelas auxiliares'!$C$240,T828&lt;&gt;'Tabelas auxiliares'!$D$239),"FOLHA DE PESSOAL",IF(X828='Tabelas auxiliares'!$A$240,"CUSTEIO",IF(X828='Tabelas auxiliares'!$A$239,"INVESTIMENTO","ERRO - VERIFICAR"))))</f>
        <v/>
      </c>
      <c r="Z828" s="46" t="str">
        <f t="shared" si="25"/>
        <v/>
      </c>
      <c r="AC828" s="26"/>
    </row>
    <row r="829" spans="6:29" x14ac:dyDescent="0.25">
      <c r="F829" s="33" t="str">
        <f>IFERROR(VLOOKUP(D829,'Tabelas auxiliares'!$A$3:$B$61,2,FALSE),"")</f>
        <v/>
      </c>
      <c r="G829" s="33" t="str">
        <f>IFERROR(VLOOKUP($B829,'Tabelas auxiliares'!$A$65:$C$102,2,FALSE),"")</f>
        <v/>
      </c>
      <c r="H829" s="33" t="str">
        <f>IFERROR(VLOOKUP($B829,'Tabelas auxiliares'!$A$65:$C$102,3,FALSE),"")</f>
        <v/>
      </c>
      <c r="X829" s="33" t="str">
        <f t="shared" si="24"/>
        <v/>
      </c>
      <c r="Y829" s="33" t="str">
        <f>IF(T829="","",IF(AND(T829&lt;&gt;'Tabelas auxiliares'!$B$239,T829&lt;&gt;'Tabelas auxiliares'!$B$240,T829&lt;&gt;'Tabelas auxiliares'!$C$239,T829&lt;&gt;'Tabelas auxiliares'!$C$240,T829&lt;&gt;'Tabelas auxiliares'!$D$239),"FOLHA DE PESSOAL",IF(X829='Tabelas auxiliares'!$A$240,"CUSTEIO",IF(X829='Tabelas auxiliares'!$A$239,"INVESTIMENTO","ERRO - VERIFICAR"))))</f>
        <v/>
      </c>
      <c r="Z829" s="46" t="str">
        <f t="shared" si="25"/>
        <v/>
      </c>
      <c r="AA829" s="26"/>
      <c r="AC829" s="26"/>
    </row>
    <row r="830" spans="6:29" x14ac:dyDescent="0.25">
      <c r="F830" s="33" t="str">
        <f>IFERROR(VLOOKUP(D830,'Tabelas auxiliares'!$A$3:$B$61,2,FALSE),"")</f>
        <v/>
      </c>
      <c r="G830" s="33" t="str">
        <f>IFERROR(VLOOKUP($B830,'Tabelas auxiliares'!$A$65:$C$102,2,FALSE),"")</f>
        <v/>
      </c>
      <c r="H830" s="33" t="str">
        <f>IFERROR(VLOOKUP($B830,'Tabelas auxiliares'!$A$65:$C$102,3,FALSE),"")</f>
        <v/>
      </c>
      <c r="X830" s="33" t="str">
        <f t="shared" si="24"/>
        <v/>
      </c>
      <c r="Y830" s="33" t="str">
        <f>IF(T830="","",IF(AND(T830&lt;&gt;'Tabelas auxiliares'!$B$239,T830&lt;&gt;'Tabelas auxiliares'!$B$240,T830&lt;&gt;'Tabelas auxiliares'!$C$239,T830&lt;&gt;'Tabelas auxiliares'!$C$240,T830&lt;&gt;'Tabelas auxiliares'!$D$239),"FOLHA DE PESSOAL",IF(X830='Tabelas auxiliares'!$A$240,"CUSTEIO",IF(X830='Tabelas auxiliares'!$A$239,"INVESTIMENTO","ERRO - VERIFICAR"))))</f>
        <v/>
      </c>
      <c r="Z830" s="46" t="str">
        <f t="shared" si="25"/>
        <v/>
      </c>
      <c r="AA830" s="26"/>
      <c r="AC830" s="26"/>
    </row>
    <row r="831" spans="6:29" x14ac:dyDescent="0.25">
      <c r="F831" s="33" t="str">
        <f>IFERROR(VLOOKUP(D831,'Tabelas auxiliares'!$A$3:$B$61,2,FALSE),"")</f>
        <v/>
      </c>
      <c r="G831" s="33" t="str">
        <f>IFERROR(VLOOKUP($B831,'Tabelas auxiliares'!$A$65:$C$102,2,FALSE),"")</f>
        <v/>
      </c>
      <c r="H831" s="33" t="str">
        <f>IFERROR(VLOOKUP($B831,'Tabelas auxiliares'!$A$65:$C$102,3,FALSE),"")</f>
        <v/>
      </c>
      <c r="X831" s="33" t="str">
        <f t="shared" si="24"/>
        <v/>
      </c>
      <c r="Y831" s="33" t="str">
        <f>IF(T831="","",IF(AND(T831&lt;&gt;'Tabelas auxiliares'!$B$239,T831&lt;&gt;'Tabelas auxiliares'!$B$240,T831&lt;&gt;'Tabelas auxiliares'!$C$239,T831&lt;&gt;'Tabelas auxiliares'!$C$240,T831&lt;&gt;'Tabelas auxiliares'!$D$239),"FOLHA DE PESSOAL",IF(X831='Tabelas auxiliares'!$A$240,"CUSTEIO",IF(X831='Tabelas auxiliares'!$A$239,"INVESTIMENTO","ERRO - VERIFICAR"))))</f>
        <v/>
      </c>
      <c r="Z831" s="46" t="str">
        <f t="shared" si="25"/>
        <v/>
      </c>
      <c r="AC831" s="26"/>
    </row>
    <row r="832" spans="6:29" x14ac:dyDescent="0.25">
      <c r="F832" s="33" t="str">
        <f>IFERROR(VLOOKUP(D832,'Tabelas auxiliares'!$A$3:$B$61,2,FALSE),"")</f>
        <v/>
      </c>
      <c r="G832" s="33" t="str">
        <f>IFERROR(VLOOKUP($B832,'Tabelas auxiliares'!$A$65:$C$102,2,FALSE),"")</f>
        <v/>
      </c>
      <c r="H832" s="33" t="str">
        <f>IFERROR(VLOOKUP($B832,'Tabelas auxiliares'!$A$65:$C$102,3,FALSE),"")</f>
        <v/>
      </c>
      <c r="X832" s="33" t="str">
        <f t="shared" si="24"/>
        <v/>
      </c>
      <c r="Y832" s="33" t="str">
        <f>IF(T832="","",IF(AND(T832&lt;&gt;'Tabelas auxiliares'!$B$239,T832&lt;&gt;'Tabelas auxiliares'!$B$240,T832&lt;&gt;'Tabelas auxiliares'!$C$239,T832&lt;&gt;'Tabelas auxiliares'!$C$240,T832&lt;&gt;'Tabelas auxiliares'!$D$239),"FOLHA DE PESSOAL",IF(X832='Tabelas auxiliares'!$A$240,"CUSTEIO",IF(X832='Tabelas auxiliares'!$A$239,"INVESTIMENTO","ERRO - VERIFICAR"))))</f>
        <v/>
      </c>
      <c r="Z832" s="46" t="str">
        <f t="shared" si="25"/>
        <v/>
      </c>
      <c r="AA832" s="26"/>
      <c r="AC832" s="26"/>
    </row>
    <row r="833" spans="6:29" x14ac:dyDescent="0.25">
      <c r="F833" s="33" t="str">
        <f>IFERROR(VLOOKUP(D833,'Tabelas auxiliares'!$A$3:$B$61,2,FALSE),"")</f>
        <v/>
      </c>
      <c r="G833" s="33" t="str">
        <f>IFERROR(VLOOKUP($B833,'Tabelas auxiliares'!$A$65:$C$102,2,FALSE),"")</f>
        <v/>
      </c>
      <c r="H833" s="33" t="str">
        <f>IFERROR(VLOOKUP($B833,'Tabelas auxiliares'!$A$65:$C$102,3,FALSE),"")</f>
        <v/>
      </c>
      <c r="X833" s="33" t="str">
        <f t="shared" si="24"/>
        <v/>
      </c>
      <c r="Y833" s="33" t="str">
        <f>IF(T833="","",IF(AND(T833&lt;&gt;'Tabelas auxiliares'!$B$239,T833&lt;&gt;'Tabelas auxiliares'!$B$240,T833&lt;&gt;'Tabelas auxiliares'!$C$239,T833&lt;&gt;'Tabelas auxiliares'!$C$240,T833&lt;&gt;'Tabelas auxiliares'!$D$239),"FOLHA DE PESSOAL",IF(X833='Tabelas auxiliares'!$A$240,"CUSTEIO",IF(X833='Tabelas auxiliares'!$A$239,"INVESTIMENTO","ERRO - VERIFICAR"))))</f>
        <v/>
      </c>
      <c r="Z833" s="46" t="str">
        <f t="shared" si="25"/>
        <v/>
      </c>
      <c r="AA833" s="26"/>
      <c r="AC833" s="26"/>
    </row>
    <row r="834" spans="6:29" x14ac:dyDescent="0.25">
      <c r="F834" s="33" t="str">
        <f>IFERROR(VLOOKUP(D834,'Tabelas auxiliares'!$A$3:$B$61,2,FALSE),"")</f>
        <v/>
      </c>
      <c r="G834" s="33" t="str">
        <f>IFERROR(VLOOKUP($B834,'Tabelas auxiliares'!$A$65:$C$102,2,FALSE),"")</f>
        <v/>
      </c>
      <c r="H834" s="33" t="str">
        <f>IFERROR(VLOOKUP($B834,'Tabelas auxiliares'!$A$65:$C$102,3,FALSE),"")</f>
        <v/>
      </c>
      <c r="X834" s="33" t="str">
        <f t="shared" si="24"/>
        <v/>
      </c>
      <c r="Y834" s="33" t="str">
        <f>IF(T834="","",IF(AND(T834&lt;&gt;'Tabelas auxiliares'!$B$239,T834&lt;&gt;'Tabelas auxiliares'!$B$240,T834&lt;&gt;'Tabelas auxiliares'!$C$239,T834&lt;&gt;'Tabelas auxiliares'!$C$240,T834&lt;&gt;'Tabelas auxiliares'!$D$239),"FOLHA DE PESSOAL",IF(X834='Tabelas auxiliares'!$A$240,"CUSTEIO",IF(X834='Tabelas auxiliares'!$A$239,"INVESTIMENTO","ERRO - VERIFICAR"))))</f>
        <v/>
      </c>
      <c r="Z834" s="46" t="str">
        <f t="shared" si="25"/>
        <v/>
      </c>
      <c r="AA834" s="26"/>
      <c r="AC834" s="26"/>
    </row>
    <row r="835" spans="6:29" x14ac:dyDescent="0.25">
      <c r="F835" s="33" t="str">
        <f>IFERROR(VLOOKUP(D835,'Tabelas auxiliares'!$A$3:$B$61,2,FALSE),"")</f>
        <v/>
      </c>
      <c r="G835" s="33" t="str">
        <f>IFERROR(VLOOKUP($B835,'Tabelas auxiliares'!$A$65:$C$102,2,FALSE),"")</f>
        <v/>
      </c>
      <c r="H835" s="33" t="str">
        <f>IFERROR(VLOOKUP($B835,'Tabelas auxiliares'!$A$65:$C$102,3,FALSE),"")</f>
        <v/>
      </c>
      <c r="X835" s="33" t="str">
        <f t="shared" si="24"/>
        <v/>
      </c>
      <c r="Y835" s="33" t="str">
        <f>IF(T835="","",IF(AND(T835&lt;&gt;'Tabelas auxiliares'!$B$239,T835&lt;&gt;'Tabelas auxiliares'!$B$240,T835&lt;&gt;'Tabelas auxiliares'!$C$239,T835&lt;&gt;'Tabelas auxiliares'!$C$240,T835&lt;&gt;'Tabelas auxiliares'!$D$239),"FOLHA DE PESSOAL",IF(X835='Tabelas auxiliares'!$A$240,"CUSTEIO",IF(X835='Tabelas auxiliares'!$A$239,"INVESTIMENTO","ERRO - VERIFICAR"))))</f>
        <v/>
      </c>
      <c r="Z835" s="46" t="str">
        <f t="shared" si="25"/>
        <v/>
      </c>
      <c r="AC835" s="26"/>
    </row>
    <row r="836" spans="6:29" x14ac:dyDescent="0.25">
      <c r="F836" s="33" t="str">
        <f>IFERROR(VLOOKUP(D836,'Tabelas auxiliares'!$A$3:$B$61,2,FALSE),"")</f>
        <v/>
      </c>
      <c r="G836" s="33" t="str">
        <f>IFERROR(VLOOKUP($B836,'Tabelas auxiliares'!$A$65:$C$102,2,FALSE),"")</f>
        <v/>
      </c>
      <c r="H836" s="33" t="str">
        <f>IFERROR(VLOOKUP($B836,'Tabelas auxiliares'!$A$65:$C$102,3,FALSE),"")</f>
        <v/>
      </c>
      <c r="X836" s="33" t="str">
        <f t="shared" si="24"/>
        <v/>
      </c>
      <c r="Y836" s="33" t="str">
        <f>IF(T836="","",IF(AND(T836&lt;&gt;'Tabelas auxiliares'!$B$239,T836&lt;&gt;'Tabelas auxiliares'!$B$240,T836&lt;&gt;'Tabelas auxiliares'!$C$239,T836&lt;&gt;'Tabelas auxiliares'!$C$240,T836&lt;&gt;'Tabelas auxiliares'!$D$239),"FOLHA DE PESSOAL",IF(X836='Tabelas auxiliares'!$A$240,"CUSTEIO",IF(X836='Tabelas auxiliares'!$A$239,"INVESTIMENTO","ERRO - VERIFICAR"))))</f>
        <v/>
      </c>
      <c r="Z836" s="46" t="str">
        <f t="shared" si="25"/>
        <v/>
      </c>
      <c r="AA836" s="26"/>
      <c r="AC836" s="26"/>
    </row>
    <row r="837" spans="6:29" x14ac:dyDescent="0.25">
      <c r="F837" s="33" t="str">
        <f>IFERROR(VLOOKUP(D837,'Tabelas auxiliares'!$A$3:$B$61,2,FALSE),"")</f>
        <v/>
      </c>
      <c r="G837" s="33" t="str">
        <f>IFERROR(VLOOKUP($B837,'Tabelas auxiliares'!$A$65:$C$102,2,FALSE),"")</f>
        <v/>
      </c>
      <c r="H837" s="33" t="str">
        <f>IFERROR(VLOOKUP($B837,'Tabelas auxiliares'!$A$65:$C$102,3,FALSE),"")</f>
        <v/>
      </c>
      <c r="X837" s="33" t="str">
        <f t="shared" si="24"/>
        <v/>
      </c>
      <c r="Y837" s="33" t="str">
        <f>IF(T837="","",IF(AND(T837&lt;&gt;'Tabelas auxiliares'!$B$239,T837&lt;&gt;'Tabelas auxiliares'!$B$240,T837&lt;&gt;'Tabelas auxiliares'!$C$239,T837&lt;&gt;'Tabelas auxiliares'!$C$240,T837&lt;&gt;'Tabelas auxiliares'!$D$239),"FOLHA DE PESSOAL",IF(X837='Tabelas auxiliares'!$A$240,"CUSTEIO",IF(X837='Tabelas auxiliares'!$A$239,"INVESTIMENTO","ERRO - VERIFICAR"))))</f>
        <v/>
      </c>
      <c r="Z837" s="46" t="str">
        <f t="shared" si="25"/>
        <v/>
      </c>
      <c r="AC837" s="26"/>
    </row>
    <row r="838" spans="6:29" x14ac:dyDescent="0.25">
      <c r="F838" s="33" t="str">
        <f>IFERROR(VLOOKUP(D838,'Tabelas auxiliares'!$A$3:$B$61,2,FALSE),"")</f>
        <v/>
      </c>
      <c r="G838" s="33" t="str">
        <f>IFERROR(VLOOKUP($B838,'Tabelas auxiliares'!$A$65:$C$102,2,FALSE),"")</f>
        <v/>
      </c>
      <c r="H838" s="33" t="str">
        <f>IFERROR(VLOOKUP($B838,'Tabelas auxiliares'!$A$65:$C$102,3,FALSE),"")</f>
        <v/>
      </c>
      <c r="X838" s="33" t="str">
        <f t="shared" si="24"/>
        <v/>
      </c>
      <c r="Y838" s="33" t="str">
        <f>IF(T838="","",IF(AND(T838&lt;&gt;'Tabelas auxiliares'!$B$239,T838&lt;&gt;'Tabelas auxiliares'!$B$240,T838&lt;&gt;'Tabelas auxiliares'!$C$239,T838&lt;&gt;'Tabelas auxiliares'!$C$240,T838&lt;&gt;'Tabelas auxiliares'!$D$239),"FOLHA DE PESSOAL",IF(X838='Tabelas auxiliares'!$A$240,"CUSTEIO",IF(X838='Tabelas auxiliares'!$A$239,"INVESTIMENTO","ERRO - VERIFICAR"))))</f>
        <v/>
      </c>
      <c r="Z838" s="46" t="str">
        <f t="shared" si="25"/>
        <v/>
      </c>
      <c r="AC838" s="26"/>
    </row>
    <row r="839" spans="6:29" x14ac:dyDescent="0.25">
      <c r="F839" s="33" t="str">
        <f>IFERROR(VLOOKUP(D839,'Tabelas auxiliares'!$A$3:$B$61,2,FALSE),"")</f>
        <v/>
      </c>
      <c r="G839" s="33" t="str">
        <f>IFERROR(VLOOKUP($B839,'Tabelas auxiliares'!$A$65:$C$102,2,FALSE),"")</f>
        <v/>
      </c>
      <c r="H839" s="33" t="str">
        <f>IFERROR(VLOOKUP($B839,'Tabelas auxiliares'!$A$65:$C$102,3,FALSE),"")</f>
        <v/>
      </c>
      <c r="X839" s="33" t="str">
        <f t="shared" si="24"/>
        <v/>
      </c>
      <c r="Y839" s="33" t="str">
        <f>IF(T839="","",IF(AND(T839&lt;&gt;'Tabelas auxiliares'!$B$239,T839&lt;&gt;'Tabelas auxiliares'!$B$240,T839&lt;&gt;'Tabelas auxiliares'!$C$239,T839&lt;&gt;'Tabelas auxiliares'!$C$240,T839&lt;&gt;'Tabelas auxiliares'!$D$239),"FOLHA DE PESSOAL",IF(X839='Tabelas auxiliares'!$A$240,"CUSTEIO",IF(X839='Tabelas auxiliares'!$A$239,"INVESTIMENTO","ERRO - VERIFICAR"))))</f>
        <v/>
      </c>
      <c r="Z839" s="46" t="str">
        <f t="shared" si="25"/>
        <v/>
      </c>
      <c r="AA839" s="26"/>
      <c r="AC839" s="26"/>
    </row>
    <row r="840" spans="6:29" x14ac:dyDescent="0.25">
      <c r="F840" s="33" t="str">
        <f>IFERROR(VLOOKUP(D840,'Tabelas auxiliares'!$A$3:$B$61,2,FALSE),"")</f>
        <v/>
      </c>
      <c r="G840" s="33" t="str">
        <f>IFERROR(VLOOKUP($B840,'Tabelas auxiliares'!$A$65:$C$102,2,FALSE),"")</f>
        <v/>
      </c>
      <c r="H840" s="33" t="str">
        <f>IFERROR(VLOOKUP($B840,'Tabelas auxiliares'!$A$65:$C$102,3,FALSE),"")</f>
        <v/>
      </c>
      <c r="X840" s="33" t="str">
        <f t="shared" si="24"/>
        <v/>
      </c>
      <c r="Y840" s="33" t="str">
        <f>IF(T840="","",IF(AND(T840&lt;&gt;'Tabelas auxiliares'!$B$239,T840&lt;&gt;'Tabelas auxiliares'!$B$240,T840&lt;&gt;'Tabelas auxiliares'!$C$239,T840&lt;&gt;'Tabelas auxiliares'!$C$240,T840&lt;&gt;'Tabelas auxiliares'!$D$239),"FOLHA DE PESSOAL",IF(X840='Tabelas auxiliares'!$A$240,"CUSTEIO",IF(X840='Tabelas auxiliares'!$A$239,"INVESTIMENTO","ERRO - VERIFICAR"))))</f>
        <v/>
      </c>
      <c r="Z840" s="46" t="str">
        <f t="shared" si="25"/>
        <v/>
      </c>
      <c r="AA840" s="26"/>
      <c r="AC840" s="26"/>
    </row>
    <row r="841" spans="6:29" x14ac:dyDescent="0.25">
      <c r="F841" s="33" t="str">
        <f>IFERROR(VLOOKUP(D841,'Tabelas auxiliares'!$A$3:$B$61,2,FALSE),"")</f>
        <v/>
      </c>
      <c r="G841" s="33" t="str">
        <f>IFERROR(VLOOKUP($B841,'Tabelas auxiliares'!$A$65:$C$102,2,FALSE),"")</f>
        <v/>
      </c>
      <c r="H841" s="33" t="str">
        <f>IFERROR(VLOOKUP($B841,'Tabelas auxiliares'!$A$65:$C$102,3,FALSE),"")</f>
        <v/>
      </c>
      <c r="X841" s="33" t="str">
        <f t="shared" si="24"/>
        <v/>
      </c>
      <c r="Y841" s="33" t="str">
        <f>IF(T841="","",IF(AND(T841&lt;&gt;'Tabelas auxiliares'!$B$239,T841&lt;&gt;'Tabelas auxiliares'!$B$240,T841&lt;&gt;'Tabelas auxiliares'!$C$239,T841&lt;&gt;'Tabelas auxiliares'!$C$240,T841&lt;&gt;'Tabelas auxiliares'!$D$239),"FOLHA DE PESSOAL",IF(X841='Tabelas auxiliares'!$A$240,"CUSTEIO",IF(X841='Tabelas auxiliares'!$A$239,"INVESTIMENTO","ERRO - VERIFICAR"))))</f>
        <v/>
      </c>
      <c r="Z841" s="46" t="str">
        <f t="shared" si="25"/>
        <v/>
      </c>
      <c r="AA841" s="26"/>
      <c r="AC841" s="26"/>
    </row>
    <row r="842" spans="6:29" x14ac:dyDescent="0.25">
      <c r="F842" s="33" t="str">
        <f>IFERROR(VLOOKUP(D842,'Tabelas auxiliares'!$A$3:$B$61,2,FALSE),"")</f>
        <v/>
      </c>
      <c r="G842" s="33" t="str">
        <f>IFERROR(VLOOKUP($B842,'Tabelas auxiliares'!$A$65:$C$102,2,FALSE),"")</f>
        <v/>
      </c>
      <c r="H842" s="33" t="str">
        <f>IFERROR(VLOOKUP($B842,'Tabelas auxiliares'!$A$65:$C$102,3,FALSE),"")</f>
        <v/>
      </c>
      <c r="X842" s="33" t="str">
        <f t="shared" si="24"/>
        <v/>
      </c>
      <c r="Y842" s="33" t="str">
        <f>IF(T842="","",IF(AND(T842&lt;&gt;'Tabelas auxiliares'!$B$239,T842&lt;&gt;'Tabelas auxiliares'!$B$240,T842&lt;&gt;'Tabelas auxiliares'!$C$239,T842&lt;&gt;'Tabelas auxiliares'!$C$240,T842&lt;&gt;'Tabelas auxiliares'!$D$239),"FOLHA DE PESSOAL",IF(X842='Tabelas auxiliares'!$A$240,"CUSTEIO",IF(X842='Tabelas auxiliares'!$A$239,"INVESTIMENTO","ERRO - VERIFICAR"))))</f>
        <v/>
      </c>
      <c r="Z842" s="46" t="str">
        <f t="shared" si="25"/>
        <v/>
      </c>
      <c r="AA842" s="26"/>
      <c r="AC842" s="26"/>
    </row>
    <row r="843" spans="6:29" x14ac:dyDescent="0.25">
      <c r="F843" s="33" t="str">
        <f>IFERROR(VLOOKUP(D843,'Tabelas auxiliares'!$A$3:$B$61,2,FALSE),"")</f>
        <v/>
      </c>
      <c r="G843" s="33" t="str">
        <f>IFERROR(VLOOKUP($B843,'Tabelas auxiliares'!$A$65:$C$102,2,FALSE),"")</f>
        <v/>
      </c>
      <c r="H843" s="33" t="str">
        <f>IFERROR(VLOOKUP($B843,'Tabelas auxiliares'!$A$65:$C$102,3,FALSE),"")</f>
        <v/>
      </c>
      <c r="X843" s="33" t="str">
        <f t="shared" si="24"/>
        <v/>
      </c>
      <c r="Y843" s="33" t="str">
        <f>IF(T843="","",IF(AND(T843&lt;&gt;'Tabelas auxiliares'!$B$239,T843&lt;&gt;'Tabelas auxiliares'!$B$240,T843&lt;&gt;'Tabelas auxiliares'!$C$239,T843&lt;&gt;'Tabelas auxiliares'!$C$240,T843&lt;&gt;'Tabelas auxiliares'!$D$239),"FOLHA DE PESSOAL",IF(X843='Tabelas auxiliares'!$A$240,"CUSTEIO",IF(X843='Tabelas auxiliares'!$A$239,"INVESTIMENTO","ERRO - VERIFICAR"))))</f>
        <v/>
      </c>
      <c r="Z843" s="46" t="str">
        <f t="shared" si="25"/>
        <v/>
      </c>
      <c r="AA843" s="26"/>
      <c r="AC843" s="26"/>
    </row>
    <row r="844" spans="6:29" x14ac:dyDescent="0.25">
      <c r="F844" s="33" t="str">
        <f>IFERROR(VLOOKUP(D844,'Tabelas auxiliares'!$A$3:$B$61,2,FALSE),"")</f>
        <v/>
      </c>
      <c r="G844" s="33" t="str">
        <f>IFERROR(VLOOKUP($B844,'Tabelas auxiliares'!$A$65:$C$102,2,FALSE),"")</f>
        <v/>
      </c>
      <c r="H844" s="33" t="str">
        <f>IFERROR(VLOOKUP($B844,'Tabelas auxiliares'!$A$65:$C$102,3,FALSE),"")</f>
        <v/>
      </c>
      <c r="X844" s="33" t="str">
        <f t="shared" si="24"/>
        <v/>
      </c>
      <c r="Y844" s="33" t="str">
        <f>IF(T844="","",IF(AND(T844&lt;&gt;'Tabelas auxiliares'!$B$239,T844&lt;&gt;'Tabelas auxiliares'!$B$240,T844&lt;&gt;'Tabelas auxiliares'!$C$239,T844&lt;&gt;'Tabelas auxiliares'!$C$240,T844&lt;&gt;'Tabelas auxiliares'!$D$239),"FOLHA DE PESSOAL",IF(X844='Tabelas auxiliares'!$A$240,"CUSTEIO",IF(X844='Tabelas auxiliares'!$A$239,"INVESTIMENTO","ERRO - VERIFICAR"))))</f>
        <v/>
      </c>
      <c r="Z844" s="46" t="str">
        <f t="shared" si="25"/>
        <v/>
      </c>
      <c r="AA844" s="26"/>
      <c r="AC844" s="26"/>
    </row>
    <row r="845" spans="6:29" x14ac:dyDescent="0.25">
      <c r="F845" s="33" t="str">
        <f>IFERROR(VLOOKUP(D845,'Tabelas auxiliares'!$A$3:$B$61,2,FALSE),"")</f>
        <v/>
      </c>
      <c r="G845" s="33" t="str">
        <f>IFERROR(VLOOKUP($B845,'Tabelas auxiliares'!$A$65:$C$102,2,FALSE),"")</f>
        <v/>
      </c>
      <c r="H845" s="33" t="str">
        <f>IFERROR(VLOOKUP($B845,'Tabelas auxiliares'!$A$65:$C$102,3,FALSE),"")</f>
        <v/>
      </c>
      <c r="X845" s="33" t="str">
        <f t="shared" si="24"/>
        <v/>
      </c>
      <c r="Y845" s="33" t="str">
        <f>IF(T845="","",IF(AND(T845&lt;&gt;'Tabelas auxiliares'!$B$239,T845&lt;&gt;'Tabelas auxiliares'!$B$240,T845&lt;&gt;'Tabelas auxiliares'!$C$239,T845&lt;&gt;'Tabelas auxiliares'!$C$240,T845&lt;&gt;'Tabelas auxiliares'!$D$239),"FOLHA DE PESSOAL",IF(X845='Tabelas auxiliares'!$A$240,"CUSTEIO",IF(X845='Tabelas auxiliares'!$A$239,"INVESTIMENTO","ERRO - VERIFICAR"))))</f>
        <v/>
      </c>
      <c r="Z845" s="46" t="str">
        <f t="shared" si="25"/>
        <v/>
      </c>
      <c r="AA845" s="26"/>
      <c r="AC845" s="26"/>
    </row>
    <row r="846" spans="6:29" x14ac:dyDescent="0.25">
      <c r="F846" s="33" t="str">
        <f>IFERROR(VLOOKUP(D846,'Tabelas auxiliares'!$A$3:$B$61,2,FALSE),"")</f>
        <v/>
      </c>
      <c r="G846" s="33" t="str">
        <f>IFERROR(VLOOKUP($B846,'Tabelas auxiliares'!$A$65:$C$102,2,FALSE),"")</f>
        <v/>
      </c>
      <c r="H846" s="33" t="str">
        <f>IFERROR(VLOOKUP($B846,'Tabelas auxiliares'!$A$65:$C$102,3,FALSE),"")</f>
        <v/>
      </c>
      <c r="X846" s="33" t="str">
        <f t="shared" si="24"/>
        <v/>
      </c>
      <c r="Y846" s="33" t="str">
        <f>IF(T846="","",IF(AND(T846&lt;&gt;'Tabelas auxiliares'!$B$239,T846&lt;&gt;'Tabelas auxiliares'!$B$240,T846&lt;&gt;'Tabelas auxiliares'!$C$239,T846&lt;&gt;'Tabelas auxiliares'!$C$240,T846&lt;&gt;'Tabelas auxiliares'!$D$239),"FOLHA DE PESSOAL",IF(X846='Tabelas auxiliares'!$A$240,"CUSTEIO",IF(X846='Tabelas auxiliares'!$A$239,"INVESTIMENTO","ERRO - VERIFICAR"))))</f>
        <v/>
      </c>
      <c r="Z846" s="46" t="str">
        <f t="shared" si="25"/>
        <v/>
      </c>
      <c r="AA846" s="26"/>
      <c r="AC846" s="26"/>
    </row>
    <row r="847" spans="6:29" x14ac:dyDescent="0.25">
      <c r="F847" s="33" t="str">
        <f>IFERROR(VLOOKUP(D847,'Tabelas auxiliares'!$A$3:$B$61,2,FALSE),"")</f>
        <v/>
      </c>
      <c r="G847" s="33" t="str">
        <f>IFERROR(VLOOKUP($B847,'Tabelas auxiliares'!$A$65:$C$102,2,FALSE),"")</f>
        <v/>
      </c>
      <c r="H847" s="33" t="str">
        <f>IFERROR(VLOOKUP($B847,'Tabelas auxiliares'!$A$65:$C$102,3,FALSE),"")</f>
        <v/>
      </c>
      <c r="X847" s="33" t="str">
        <f t="shared" si="24"/>
        <v/>
      </c>
      <c r="Y847" s="33" t="str">
        <f>IF(T847="","",IF(AND(T847&lt;&gt;'Tabelas auxiliares'!$B$239,T847&lt;&gt;'Tabelas auxiliares'!$B$240,T847&lt;&gt;'Tabelas auxiliares'!$C$239,T847&lt;&gt;'Tabelas auxiliares'!$C$240,T847&lt;&gt;'Tabelas auxiliares'!$D$239),"FOLHA DE PESSOAL",IF(X847='Tabelas auxiliares'!$A$240,"CUSTEIO",IF(X847='Tabelas auxiliares'!$A$239,"INVESTIMENTO","ERRO - VERIFICAR"))))</f>
        <v/>
      </c>
      <c r="Z847" s="46" t="str">
        <f t="shared" si="25"/>
        <v/>
      </c>
      <c r="AA847" s="26"/>
      <c r="AC847" s="26"/>
    </row>
    <row r="848" spans="6:29" x14ac:dyDescent="0.25">
      <c r="F848" s="33" t="str">
        <f>IFERROR(VLOOKUP(D848,'Tabelas auxiliares'!$A$3:$B$61,2,FALSE),"")</f>
        <v/>
      </c>
      <c r="G848" s="33" t="str">
        <f>IFERROR(VLOOKUP($B848,'Tabelas auxiliares'!$A$65:$C$102,2,FALSE),"")</f>
        <v/>
      </c>
      <c r="H848" s="33" t="str">
        <f>IFERROR(VLOOKUP($B848,'Tabelas auxiliares'!$A$65:$C$102,3,FALSE),"")</f>
        <v/>
      </c>
      <c r="X848" s="33" t="str">
        <f t="shared" si="24"/>
        <v/>
      </c>
      <c r="Y848" s="33" t="str">
        <f>IF(T848="","",IF(AND(T848&lt;&gt;'Tabelas auxiliares'!$B$239,T848&lt;&gt;'Tabelas auxiliares'!$B$240,T848&lt;&gt;'Tabelas auxiliares'!$C$239,T848&lt;&gt;'Tabelas auxiliares'!$C$240,T848&lt;&gt;'Tabelas auxiliares'!$D$239),"FOLHA DE PESSOAL",IF(X848='Tabelas auxiliares'!$A$240,"CUSTEIO",IF(X848='Tabelas auxiliares'!$A$239,"INVESTIMENTO","ERRO - VERIFICAR"))))</f>
        <v/>
      </c>
      <c r="Z848" s="46" t="str">
        <f t="shared" si="25"/>
        <v/>
      </c>
      <c r="AC848" s="26"/>
    </row>
    <row r="849" spans="6:29" x14ac:dyDescent="0.25">
      <c r="F849" s="33" t="str">
        <f>IFERROR(VLOOKUP(D849,'Tabelas auxiliares'!$A$3:$B$61,2,FALSE),"")</f>
        <v/>
      </c>
      <c r="G849" s="33" t="str">
        <f>IFERROR(VLOOKUP($B849,'Tabelas auxiliares'!$A$65:$C$102,2,FALSE),"")</f>
        <v/>
      </c>
      <c r="H849" s="33" t="str">
        <f>IFERROR(VLOOKUP($B849,'Tabelas auxiliares'!$A$65:$C$102,3,FALSE),"")</f>
        <v/>
      </c>
      <c r="X849" s="33" t="str">
        <f t="shared" si="24"/>
        <v/>
      </c>
      <c r="Y849" s="33" t="str">
        <f>IF(T849="","",IF(AND(T849&lt;&gt;'Tabelas auxiliares'!$B$239,T849&lt;&gt;'Tabelas auxiliares'!$B$240,T849&lt;&gt;'Tabelas auxiliares'!$C$239,T849&lt;&gt;'Tabelas auxiliares'!$C$240,T849&lt;&gt;'Tabelas auxiliares'!$D$239),"FOLHA DE PESSOAL",IF(X849='Tabelas auxiliares'!$A$240,"CUSTEIO",IF(X849='Tabelas auxiliares'!$A$239,"INVESTIMENTO","ERRO - VERIFICAR"))))</f>
        <v/>
      </c>
      <c r="Z849" s="46" t="str">
        <f t="shared" si="25"/>
        <v/>
      </c>
      <c r="AA849" s="26"/>
    </row>
    <row r="850" spans="6:29" x14ac:dyDescent="0.25">
      <c r="F850" s="33" t="str">
        <f>IFERROR(VLOOKUP(D850,'Tabelas auxiliares'!$A$3:$B$61,2,FALSE),"")</f>
        <v/>
      </c>
      <c r="G850" s="33" t="str">
        <f>IFERROR(VLOOKUP($B850,'Tabelas auxiliares'!$A$65:$C$102,2,FALSE),"")</f>
        <v/>
      </c>
      <c r="H850" s="33" t="str">
        <f>IFERROR(VLOOKUP($B850,'Tabelas auxiliares'!$A$65:$C$102,3,FALSE),"")</f>
        <v/>
      </c>
      <c r="X850" s="33" t="str">
        <f t="shared" si="24"/>
        <v/>
      </c>
      <c r="Y850" s="33" t="str">
        <f>IF(T850="","",IF(AND(T850&lt;&gt;'Tabelas auxiliares'!$B$239,T850&lt;&gt;'Tabelas auxiliares'!$B$240,T850&lt;&gt;'Tabelas auxiliares'!$C$239,T850&lt;&gt;'Tabelas auxiliares'!$C$240,T850&lt;&gt;'Tabelas auxiliares'!$D$239),"FOLHA DE PESSOAL",IF(X850='Tabelas auxiliares'!$A$240,"CUSTEIO",IF(X850='Tabelas auxiliares'!$A$239,"INVESTIMENTO","ERRO - VERIFICAR"))))</f>
        <v/>
      </c>
      <c r="Z850" s="46" t="str">
        <f t="shared" si="25"/>
        <v/>
      </c>
      <c r="AC850" s="26"/>
    </row>
    <row r="851" spans="6:29" x14ac:dyDescent="0.25">
      <c r="F851" s="33" t="str">
        <f>IFERROR(VLOOKUP(D851,'Tabelas auxiliares'!$A$3:$B$61,2,FALSE),"")</f>
        <v/>
      </c>
      <c r="G851" s="33" t="str">
        <f>IFERROR(VLOOKUP($B851,'Tabelas auxiliares'!$A$65:$C$102,2,FALSE),"")</f>
        <v/>
      </c>
      <c r="H851" s="33" t="str">
        <f>IFERROR(VLOOKUP($B851,'Tabelas auxiliares'!$A$65:$C$102,3,FALSE),"")</f>
        <v/>
      </c>
      <c r="X851" s="33" t="str">
        <f t="shared" si="24"/>
        <v/>
      </c>
      <c r="Y851" s="33" t="str">
        <f>IF(T851="","",IF(AND(T851&lt;&gt;'Tabelas auxiliares'!$B$239,T851&lt;&gt;'Tabelas auxiliares'!$B$240,T851&lt;&gt;'Tabelas auxiliares'!$C$239,T851&lt;&gt;'Tabelas auxiliares'!$C$240,T851&lt;&gt;'Tabelas auxiliares'!$D$239),"FOLHA DE PESSOAL",IF(X851='Tabelas auxiliares'!$A$240,"CUSTEIO",IF(X851='Tabelas auxiliares'!$A$239,"INVESTIMENTO","ERRO - VERIFICAR"))))</f>
        <v/>
      </c>
      <c r="Z851" s="46" t="str">
        <f t="shared" si="25"/>
        <v/>
      </c>
      <c r="AC851" s="26"/>
    </row>
    <row r="852" spans="6:29" x14ac:dyDescent="0.25">
      <c r="F852" s="33" t="str">
        <f>IFERROR(VLOOKUP(D852,'Tabelas auxiliares'!$A$3:$B$61,2,FALSE),"")</f>
        <v/>
      </c>
      <c r="G852" s="33" t="str">
        <f>IFERROR(VLOOKUP($B852,'Tabelas auxiliares'!$A$65:$C$102,2,FALSE),"")</f>
        <v/>
      </c>
      <c r="H852" s="33" t="str">
        <f>IFERROR(VLOOKUP($B852,'Tabelas auxiliares'!$A$65:$C$102,3,FALSE),"")</f>
        <v/>
      </c>
      <c r="X852" s="33" t="str">
        <f t="shared" si="24"/>
        <v/>
      </c>
      <c r="Y852" s="33" t="str">
        <f>IF(T852="","",IF(AND(T852&lt;&gt;'Tabelas auxiliares'!$B$239,T852&lt;&gt;'Tabelas auxiliares'!$B$240,T852&lt;&gt;'Tabelas auxiliares'!$C$239,T852&lt;&gt;'Tabelas auxiliares'!$C$240,T852&lt;&gt;'Tabelas auxiliares'!$D$239),"FOLHA DE PESSOAL",IF(X852='Tabelas auxiliares'!$A$240,"CUSTEIO",IF(X852='Tabelas auxiliares'!$A$239,"INVESTIMENTO","ERRO - VERIFICAR"))))</f>
        <v/>
      </c>
      <c r="Z852" s="46" t="str">
        <f t="shared" si="25"/>
        <v/>
      </c>
      <c r="AC852" s="26"/>
    </row>
    <row r="853" spans="6:29" x14ac:dyDescent="0.25">
      <c r="F853" s="33" t="str">
        <f>IFERROR(VLOOKUP(D853,'Tabelas auxiliares'!$A$3:$B$61,2,FALSE),"")</f>
        <v/>
      </c>
      <c r="G853" s="33" t="str">
        <f>IFERROR(VLOOKUP($B853,'Tabelas auxiliares'!$A$65:$C$102,2,FALSE),"")</f>
        <v/>
      </c>
      <c r="H853" s="33" t="str">
        <f>IFERROR(VLOOKUP($B853,'Tabelas auxiliares'!$A$65:$C$102,3,FALSE),"")</f>
        <v/>
      </c>
      <c r="X853" s="33" t="str">
        <f t="shared" si="24"/>
        <v/>
      </c>
      <c r="Y853" s="33" t="str">
        <f>IF(T853="","",IF(AND(T853&lt;&gt;'Tabelas auxiliares'!$B$239,T853&lt;&gt;'Tabelas auxiliares'!$B$240,T853&lt;&gt;'Tabelas auxiliares'!$C$239,T853&lt;&gt;'Tabelas auxiliares'!$C$240,T853&lt;&gt;'Tabelas auxiliares'!$D$239),"FOLHA DE PESSOAL",IF(X853='Tabelas auxiliares'!$A$240,"CUSTEIO",IF(X853='Tabelas auxiliares'!$A$239,"INVESTIMENTO","ERRO - VERIFICAR"))))</f>
        <v/>
      </c>
      <c r="Z853" s="46" t="str">
        <f t="shared" si="25"/>
        <v/>
      </c>
      <c r="AC853" s="26"/>
    </row>
    <row r="854" spans="6:29" x14ac:dyDescent="0.25">
      <c r="F854" s="33" t="str">
        <f>IFERROR(VLOOKUP(D854,'Tabelas auxiliares'!$A$3:$B$61,2,FALSE),"")</f>
        <v/>
      </c>
      <c r="G854" s="33" t="str">
        <f>IFERROR(VLOOKUP($B854,'Tabelas auxiliares'!$A$65:$C$102,2,FALSE),"")</f>
        <v/>
      </c>
      <c r="H854" s="33" t="str">
        <f>IFERROR(VLOOKUP($B854,'Tabelas auxiliares'!$A$65:$C$102,3,FALSE),"")</f>
        <v/>
      </c>
      <c r="X854" s="33" t="str">
        <f t="shared" si="24"/>
        <v/>
      </c>
      <c r="Y854" s="33" t="str">
        <f>IF(T854="","",IF(AND(T854&lt;&gt;'Tabelas auxiliares'!$B$239,T854&lt;&gt;'Tabelas auxiliares'!$B$240,T854&lt;&gt;'Tabelas auxiliares'!$C$239,T854&lt;&gt;'Tabelas auxiliares'!$C$240,T854&lt;&gt;'Tabelas auxiliares'!$D$239),"FOLHA DE PESSOAL",IF(X854='Tabelas auxiliares'!$A$240,"CUSTEIO",IF(X854='Tabelas auxiliares'!$A$239,"INVESTIMENTO","ERRO - VERIFICAR"))))</f>
        <v/>
      </c>
      <c r="Z854" s="46" t="str">
        <f t="shared" si="25"/>
        <v/>
      </c>
      <c r="AC854" s="26"/>
    </row>
    <row r="855" spans="6:29" x14ac:dyDescent="0.25">
      <c r="F855" s="33" t="str">
        <f>IFERROR(VLOOKUP(D855,'Tabelas auxiliares'!$A$3:$B$61,2,FALSE),"")</f>
        <v/>
      </c>
      <c r="G855" s="33" t="str">
        <f>IFERROR(VLOOKUP($B855,'Tabelas auxiliares'!$A$65:$C$102,2,FALSE),"")</f>
        <v/>
      </c>
      <c r="H855" s="33" t="str">
        <f>IFERROR(VLOOKUP($B855,'Tabelas auxiliares'!$A$65:$C$102,3,FALSE),"")</f>
        <v/>
      </c>
      <c r="X855" s="33" t="str">
        <f t="shared" si="24"/>
        <v/>
      </c>
      <c r="Y855" s="33" t="str">
        <f>IF(T855="","",IF(AND(T855&lt;&gt;'Tabelas auxiliares'!$B$239,T855&lt;&gt;'Tabelas auxiliares'!$B$240,T855&lt;&gt;'Tabelas auxiliares'!$C$239,T855&lt;&gt;'Tabelas auxiliares'!$C$240,T855&lt;&gt;'Tabelas auxiliares'!$D$239),"FOLHA DE PESSOAL",IF(X855='Tabelas auxiliares'!$A$240,"CUSTEIO",IF(X855='Tabelas auxiliares'!$A$239,"INVESTIMENTO","ERRO - VERIFICAR"))))</f>
        <v/>
      </c>
      <c r="Z855" s="46" t="str">
        <f t="shared" si="25"/>
        <v/>
      </c>
      <c r="AC855" s="26"/>
    </row>
    <row r="856" spans="6:29" x14ac:dyDescent="0.25">
      <c r="F856" s="33" t="str">
        <f>IFERROR(VLOOKUP(D856,'Tabelas auxiliares'!$A$3:$B$61,2,FALSE),"")</f>
        <v/>
      </c>
      <c r="G856" s="33" t="str">
        <f>IFERROR(VLOOKUP($B856,'Tabelas auxiliares'!$A$65:$C$102,2,FALSE),"")</f>
        <v/>
      </c>
      <c r="H856" s="33" t="str">
        <f>IFERROR(VLOOKUP($B856,'Tabelas auxiliares'!$A$65:$C$102,3,FALSE),"")</f>
        <v/>
      </c>
      <c r="X856" s="33" t="str">
        <f t="shared" si="24"/>
        <v/>
      </c>
      <c r="Y856" s="33" t="str">
        <f>IF(T856="","",IF(AND(T856&lt;&gt;'Tabelas auxiliares'!$B$239,T856&lt;&gt;'Tabelas auxiliares'!$B$240,T856&lt;&gt;'Tabelas auxiliares'!$C$239,T856&lt;&gt;'Tabelas auxiliares'!$C$240,T856&lt;&gt;'Tabelas auxiliares'!$D$239),"FOLHA DE PESSOAL",IF(X856='Tabelas auxiliares'!$A$240,"CUSTEIO",IF(X856='Tabelas auxiliares'!$A$239,"INVESTIMENTO","ERRO - VERIFICAR"))))</f>
        <v/>
      </c>
      <c r="Z856" s="46" t="str">
        <f t="shared" si="25"/>
        <v/>
      </c>
      <c r="AC856" s="26"/>
    </row>
    <row r="857" spans="6:29" x14ac:dyDescent="0.25">
      <c r="F857" s="33" t="str">
        <f>IFERROR(VLOOKUP(D857,'Tabelas auxiliares'!$A$3:$B$61,2,FALSE),"")</f>
        <v/>
      </c>
      <c r="G857" s="33" t="str">
        <f>IFERROR(VLOOKUP($B857,'Tabelas auxiliares'!$A$65:$C$102,2,FALSE),"")</f>
        <v/>
      </c>
      <c r="H857" s="33" t="str">
        <f>IFERROR(VLOOKUP($B857,'Tabelas auxiliares'!$A$65:$C$102,3,FALSE),"")</f>
        <v/>
      </c>
      <c r="X857" s="33" t="str">
        <f t="shared" si="24"/>
        <v/>
      </c>
      <c r="Y857" s="33" t="str">
        <f>IF(T857="","",IF(AND(T857&lt;&gt;'Tabelas auxiliares'!$B$239,T857&lt;&gt;'Tabelas auxiliares'!$B$240,T857&lt;&gt;'Tabelas auxiliares'!$C$239,T857&lt;&gt;'Tabelas auxiliares'!$C$240,T857&lt;&gt;'Tabelas auxiliares'!$D$239),"FOLHA DE PESSOAL",IF(X857='Tabelas auxiliares'!$A$240,"CUSTEIO",IF(X857='Tabelas auxiliares'!$A$239,"INVESTIMENTO","ERRO - VERIFICAR"))))</f>
        <v/>
      </c>
      <c r="Z857" s="46" t="str">
        <f t="shared" si="25"/>
        <v/>
      </c>
      <c r="AA857" s="26"/>
      <c r="AC857" s="26"/>
    </row>
    <row r="858" spans="6:29" x14ac:dyDescent="0.25">
      <c r="F858" s="33" t="str">
        <f>IFERROR(VLOOKUP(D858,'Tabelas auxiliares'!$A$3:$B$61,2,FALSE),"")</f>
        <v/>
      </c>
      <c r="G858" s="33" t="str">
        <f>IFERROR(VLOOKUP($B858,'Tabelas auxiliares'!$A$65:$C$102,2,FALSE),"")</f>
        <v/>
      </c>
      <c r="H858" s="33" t="str">
        <f>IFERROR(VLOOKUP($B858,'Tabelas auxiliares'!$A$65:$C$102,3,FALSE),"")</f>
        <v/>
      </c>
      <c r="X858" s="33" t="str">
        <f t="shared" si="24"/>
        <v/>
      </c>
      <c r="Y858" s="33" t="str">
        <f>IF(T858="","",IF(AND(T858&lt;&gt;'Tabelas auxiliares'!$B$239,T858&lt;&gt;'Tabelas auxiliares'!$B$240,T858&lt;&gt;'Tabelas auxiliares'!$C$239,T858&lt;&gt;'Tabelas auxiliares'!$C$240,T858&lt;&gt;'Tabelas auxiliares'!$D$239),"FOLHA DE PESSOAL",IF(X858='Tabelas auxiliares'!$A$240,"CUSTEIO",IF(X858='Tabelas auxiliares'!$A$239,"INVESTIMENTO","ERRO - VERIFICAR"))))</f>
        <v/>
      </c>
      <c r="Z858" s="46" t="str">
        <f t="shared" si="25"/>
        <v/>
      </c>
      <c r="AA858" s="26"/>
    </row>
    <row r="859" spans="6:29" x14ac:dyDescent="0.25">
      <c r="F859" s="33" t="str">
        <f>IFERROR(VLOOKUP(D859,'Tabelas auxiliares'!$A$3:$B$61,2,FALSE),"")</f>
        <v/>
      </c>
      <c r="G859" s="33" t="str">
        <f>IFERROR(VLOOKUP($B859,'Tabelas auxiliares'!$A$65:$C$102,2,FALSE),"")</f>
        <v/>
      </c>
      <c r="H859" s="33" t="str">
        <f>IFERROR(VLOOKUP($B859,'Tabelas auxiliares'!$A$65:$C$102,3,FALSE),"")</f>
        <v/>
      </c>
      <c r="X859" s="33" t="str">
        <f t="shared" si="24"/>
        <v/>
      </c>
      <c r="Y859" s="33" t="str">
        <f>IF(T859="","",IF(AND(T859&lt;&gt;'Tabelas auxiliares'!$B$239,T859&lt;&gt;'Tabelas auxiliares'!$B$240,T859&lt;&gt;'Tabelas auxiliares'!$C$239,T859&lt;&gt;'Tabelas auxiliares'!$C$240,T859&lt;&gt;'Tabelas auxiliares'!$D$239),"FOLHA DE PESSOAL",IF(X859='Tabelas auxiliares'!$A$240,"CUSTEIO",IF(X859='Tabelas auxiliares'!$A$239,"INVESTIMENTO","ERRO - VERIFICAR"))))</f>
        <v/>
      </c>
      <c r="Z859" s="46" t="str">
        <f t="shared" si="25"/>
        <v/>
      </c>
      <c r="AA859" s="26"/>
    </row>
    <row r="860" spans="6:29" x14ac:dyDescent="0.25">
      <c r="F860" s="33" t="str">
        <f>IFERROR(VLOOKUP(D860,'Tabelas auxiliares'!$A$3:$B$61,2,FALSE),"")</f>
        <v/>
      </c>
      <c r="G860" s="33" t="str">
        <f>IFERROR(VLOOKUP($B860,'Tabelas auxiliares'!$A$65:$C$102,2,FALSE),"")</f>
        <v/>
      </c>
      <c r="H860" s="33" t="str">
        <f>IFERROR(VLOOKUP($B860,'Tabelas auxiliares'!$A$65:$C$102,3,FALSE),"")</f>
        <v/>
      </c>
      <c r="X860" s="33" t="str">
        <f t="shared" si="24"/>
        <v/>
      </c>
      <c r="Y860" s="33" t="str">
        <f>IF(T860="","",IF(AND(T860&lt;&gt;'Tabelas auxiliares'!$B$239,T860&lt;&gt;'Tabelas auxiliares'!$B$240,T860&lt;&gt;'Tabelas auxiliares'!$C$239,T860&lt;&gt;'Tabelas auxiliares'!$C$240,T860&lt;&gt;'Tabelas auxiliares'!$D$239),"FOLHA DE PESSOAL",IF(X860='Tabelas auxiliares'!$A$240,"CUSTEIO",IF(X860='Tabelas auxiliares'!$A$239,"INVESTIMENTO","ERRO - VERIFICAR"))))</f>
        <v/>
      </c>
      <c r="Z860" s="46" t="str">
        <f t="shared" si="25"/>
        <v/>
      </c>
      <c r="AA860" s="26"/>
      <c r="AC860" s="26"/>
    </row>
    <row r="861" spans="6:29" x14ac:dyDescent="0.25">
      <c r="F861" s="33" t="str">
        <f>IFERROR(VLOOKUP(D861,'Tabelas auxiliares'!$A$3:$B$61,2,FALSE),"")</f>
        <v/>
      </c>
      <c r="G861" s="33" t="str">
        <f>IFERROR(VLOOKUP($B861,'Tabelas auxiliares'!$A$65:$C$102,2,FALSE),"")</f>
        <v/>
      </c>
      <c r="H861" s="33" t="str">
        <f>IFERROR(VLOOKUP($B861,'Tabelas auxiliares'!$A$65:$C$102,3,FALSE),"")</f>
        <v/>
      </c>
      <c r="X861" s="33" t="str">
        <f t="shared" si="24"/>
        <v/>
      </c>
      <c r="Y861" s="33" t="str">
        <f>IF(T861="","",IF(AND(T861&lt;&gt;'Tabelas auxiliares'!$B$239,T861&lt;&gt;'Tabelas auxiliares'!$B$240,T861&lt;&gt;'Tabelas auxiliares'!$C$239,T861&lt;&gt;'Tabelas auxiliares'!$C$240,T861&lt;&gt;'Tabelas auxiliares'!$D$239),"FOLHA DE PESSOAL",IF(X861='Tabelas auxiliares'!$A$240,"CUSTEIO",IF(X861='Tabelas auxiliares'!$A$239,"INVESTIMENTO","ERRO - VERIFICAR"))))</f>
        <v/>
      </c>
      <c r="Z861" s="46" t="str">
        <f t="shared" si="25"/>
        <v/>
      </c>
      <c r="AC861" s="26"/>
    </row>
    <row r="862" spans="6:29" x14ac:dyDescent="0.25">
      <c r="F862" s="33" t="str">
        <f>IFERROR(VLOOKUP(D862,'Tabelas auxiliares'!$A$3:$B$61,2,FALSE),"")</f>
        <v/>
      </c>
      <c r="G862" s="33" t="str">
        <f>IFERROR(VLOOKUP($B862,'Tabelas auxiliares'!$A$65:$C$102,2,FALSE),"")</f>
        <v/>
      </c>
      <c r="H862" s="33" t="str">
        <f>IFERROR(VLOOKUP($B862,'Tabelas auxiliares'!$A$65:$C$102,3,FALSE),"")</f>
        <v/>
      </c>
      <c r="X862" s="33" t="str">
        <f t="shared" si="24"/>
        <v/>
      </c>
      <c r="Y862" s="33" t="str">
        <f>IF(T862="","",IF(AND(T862&lt;&gt;'Tabelas auxiliares'!$B$239,T862&lt;&gt;'Tabelas auxiliares'!$B$240,T862&lt;&gt;'Tabelas auxiliares'!$C$239,T862&lt;&gt;'Tabelas auxiliares'!$C$240,T862&lt;&gt;'Tabelas auxiliares'!$D$239),"FOLHA DE PESSOAL",IF(X862='Tabelas auxiliares'!$A$240,"CUSTEIO",IF(X862='Tabelas auxiliares'!$A$239,"INVESTIMENTO","ERRO - VERIFICAR"))))</f>
        <v/>
      </c>
      <c r="Z862" s="46" t="str">
        <f t="shared" si="25"/>
        <v/>
      </c>
      <c r="AA862" s="26"/>
      <c r="AC862" s="26"/>
    </row>
    <row r="863" spans="6:29" x14ac:dyDescent="0.25">
      <c r="F863" s="33" t="str">
        <f>IFERROR(VLOOKUP(D863,'Tabelas auxiliares'!$A$3:$B$61,2,FALSE),"")</f>
        <v/>
      </c>
      <c r="G863" s="33" t="str">
        <f>IFERROR(VLOOKUP($B863,'Tabelas auxiliares'!$A$65:$C$102,2,FALSE),"")</f>
        <v/>
      </c>
      <c r="H863" s="33" t="str">
        <f>IFERROR(VLOOKUP($B863,'Tabelas auxiliares'!$A$65:$C$102,3,FALSE),"")</f>
        <v/>
      </c>
      <c r="X863" s="33" t="str">
        <f t="shared" si="24"/>
        <v/>
      </c>
      <c r="Y863" s="33" t="str">
        <f>IF(T863="","",IF(AND(T863&lt;&gt;'Tabelas auxiliares'!$B$239,T863&lt;&gt;'Tabelas auxiliares'!$B$240,T863&lt;&gt;'Tabelas auxiliares'!$C$239,T863&lt;&gt;'Tabelas auxiliares'!$C$240,T863&lt;&gt;'Tabelas auxiliares'!$D$239),"FOLHA DE PESSOAL",IF(X863='Tabelas auxiliares'!$A$240,"CUSTEIO",IF(X863='Tabelas auxiliares'!$A$239,"INVESTIMENTO","ERRO - VERIFICAR"))))</f>
        <v/>
      </c>
      <c r="Z863" s="46" t="str">
        <f t="shared" si="25"/>
        <v/>
      </c>
      <c r="AC863" s="26"/>
    </row>
    <row r="864" spans="6:29" x14ac:dyDescent="0.25">
      <c r="F864" s="33" t="str">
        <f>IFERROR(VLOOKUP(D864,'Tabelas auxiliares'!$A$3:$B$61,2,FALSE),"")</f>
        <v/>
      </c>
      <c r="G864" s="33" t="str">
        <f>IFERROR(VLOOKUP($B864,'Tabelas auxiliares'!$A$65:$C$102,2,FALSE),"")</f>
        <v/>
      </c>
      <c r="H864" s="33" t="str">
        <f>IFERROR(VLOOKUP($B864,'Tabelas auxiliares'!$A$65:$C$102,3,FALSE),"")</f>
        <v/>
      </c>
      <c r="X864" s="33" t="str">
        <f t="shared" si="24"/>
        <v/>
      </c>
      <c r="Y864" s="33" t="str">
        <f>IF(T864="","",IF(AND(T864&lt;&gt;'Tabelas auxiliares'!$B$239,T864&lt;&gt;'Tabelas auxiliares'!$B$240,T864&lt;&gt;'Tabelas auxiliares'!$C$239,T864&lt;&gt;'Tabelas auxiliares'!$C$240,T864&lt;&gt;'Tabelas auxiliares'!$D$239),"FOLHA DE PESSOAL",IF(X864='Tabelas auxiliares'!$A$240,"CUSTEIO",IF(X864='Tabelas auxiliares'!$A$239,"INVESTIMENTO","ERRO - VERIFICAR"))))</f>
        <v/>
      </c>
      <c r="Z864" s="46" t="str">
        <f t="shared" si="25"/>
        <v/>
      </c>
      <c r="AA864" s="26"/>
      <c r="AB864" s="26"/>
    </row>
    <row r="865" spans="6:29" x14ac:dyDescent="0.25">
      <c r="F865" s="33" t="str">
        <f>IFERROR(VLOOKUP(D865,'Tabelas auxiliares'!$A$3:$B$61,2,FALSE),"")</f>
        <v/>
      </c>
      <c r="G865" s="33" t="str">
        <f>IFERROR(VLOOKUP($B865,'Tabelas auxiliares'!$A$65:$C$102,2,FALSE),"")</f>
        <v/>
      </c>
      <c r="H865" s="33" t="str">
        <f>IFERROR(VLOOKUP($B865,'Tabelas auxiliares'!$A$65:$C$102,3,FALSE),"")</f>
        <v/>
      </c>
      <c r="X865" s="33" t="str">
        <f t="shared" si="24"/>
        <v/>
      </c>
      <c r="Y865" s="33" t="str">
        <f>IF(T865="","",IF(AND(T865&lt;&gt;'Tabelas auxiliares'!$B$239,T865&lt;&gt;'Tabelas auxiliares'!$B$240,T865&lt;&gt;'Tabelas auxiliares'!$C$239,T865&lt;&gt;'Tabelas auxiliares'!$C$240,T865&lt;&gt;'Tabelas auxiliares'!$D$239),"FOLHA DE PESSOAL",IF(X865='Tabelas auxiliares'!$A$240,"CUSTEIO",IF(X865='Tabelas auxiliares'!$A$239,"INVESTIMENTO","ERRO - VERIFICAR"))))</f>
        <v/>
      </c>
      <c r="Z865" s="46" t="str">
        <f t="shared" si="25"/>
        <v/>
      </c>
      <c r="AA865" s="26"/>
      <c r="AB865" s="26"/>
    </row>
    <row r="866" spans="6:29" x14ac:dyDescent="0.25">
      <c r="F866" s="33" t="str">
        <f>IFERROR(VLOOKUP(D866,'Tabelas auxiliares'!$A$3:$B$61,2,FALSE),"")</f>
        <v/>
      </c>
      <c r="G866" s="33" t="str">
        <f>IFERROR(VLOOKUP($B866,'Tabelas auxiliares'!$A$65:$C$102,2,FALSE),"")</f>
        <v/>
      </c>
      <c r="H866" s="33" t="str">
        <f>IFERROR(VLOOKUP($B866,'Tabelas auxiliares'!$A$65:$C$102,3,FALSE),"")</f>
        <v/>
      </c>
      <c r="X866" s="33" t="str">
        <f t="shared" si="24"/>
        <v/>
      </c>
      <c r="Y866" s="33" t="str">
        <f>IF(T866="","",IF(AND(T866&lt;&gt;'Tabelas auxiliares'!$B$239,T866&lt;&gt;'Tabelas auxiliares'!$B$240,T866&lt;&gt;'Tabelas auxiliares'!$C$239,T866&lt;&gt;'Tabelas auxiliares'!$C$240,T866&lt;&gt;'Tabelas auxiliares'!$D$239),"FOLHA DE PESSOAL",IF(X866='Tabelas auxiliares'!$A$240,"CUSTEIO",IF(X866='Tabelas auxiliares'!$A$239,"INVESTIMENTO","ERRO - VERIFICAR"))))</f>
        <v/>
      </c>
      <c r="Z866" s="46" t="str">
        <f t="shared" si="25"/>
        <v/>
      </c>
      <c r="AC866" s="26"/>
    </row>
    <row r="867" spans="6:29" x14ac:dyDescent="0.25">
      <c r="F867" s="33" t="str">
        <f>IFERROR(VLOOKUP(D867,'Tabelas auxiliares'!$A$3:$B$61,2,FALSE),"")</f>
        <v/>
      </c>
      <c r="G867" s="33" t="str">
        <f>IFERROR(VLOOKUP($B867,'Tabelas auxiliares'!$A$65:$C$102,2,FALSE),"")</f>
        <v/>
      </c>
      <c r="H867" s="33" t="str">
        <f>IFERROR(VLOOKUP($B867,'Tabelas auxiliares'!$A$65:$C$102,3,FALSE),"")</f>
        <v/>
      </c>
      <c r="X867" s="33" t="str">
        <f t="shared" si="24"/>
        <v/>
      </c>
      <c r="Y867" s="33" t="str">
        <f>IF(T867="","",IF(AND(T867&lt;&gt;'Tabelas auxiliares'!$B$239,T867&lt;&gt;'Tabelas auxiliares'!$B$240,T867&lt;&gt;'Tabelas auxiliares'!$C$239,T867&lt;&gt;'Tabelas auxiliares'!$C$240,T867&lt;&gt;'Tabelas auxiliares'!$D$239),"FOLHA DE PESSOAL",IF(X867='Tabelas auxiliares'!$A$240,"CUSTEIO",IF(X867='Tabelas auxiliares'!$A$239,"INVESTIMENTO","ERRO - VERIFICAR"))))</f>
        <v/>
      </c>
      <c r="Z867" s="46" t="str">
        <f t="shared" si="25"/>
        <v/>
      </c>
      <c r="AC867" s="26"/>
    </row>
    <row r="868" spans="6:29" x14ac:dyDescent="0.25">
      <c r="F868" s="33" t="str">
        <f>IFERROR(VLOOKUP(D868,'Tabelas auxiliares'!$A$3:$B$61,2,FALSE),"")</f>
        <v/>
      </c>
      <c r="G868" s="33" t="str">
        <f>IFERROR(VLOOKUP($B868,'Tabelas auxiliares'!$A$65:$C$102,2,FALSE),"")</f>
        <v/>
      </c>
      <c r="H868" s="33" t="str">
        <f>IFERROR(VLOOKUP($B868,'Tabelas auxiliares'!$A$65:$C$102,3,FALSE),"")</f>
        <v/>
      </c>
      <c r="X868" s="33" t="str">
        <f t="shared" si="24"/>
        <v/>
      </c>
      <c r="Y868" s="33" t="str">
        <f>IF(T868="","",IF(AND(T868&lt;&gt;'Tabelas auxiliares'!$B$239,T868&lt;&gt;'Tabelas auxiliares'!$B$240,T868&lt;&gt;'Tabelas auxiliares'!$C$239,T868&lt;&gt;'Tabelas auxiliares'!$C$240,T868&lt;&gt;'Tabelas auxiliares'!$D$239),"FOLHA DE PESSOAL",IF(X868='Tabelas auxiliares'!$A$240,"CUSTEIO",IF(X868='Tabelas auxiliares'!$A$239,"INVESTIMENTO","ERRO - VERIFICAR"))))</f>
        <v/>
      </c>
      <c r="Z868" s="46" t="str">
        <f t="shared" si="25"/>
        <v/>
      </c>
      <c r="AC868" s="26"/>
    </row>
    <row r="869" spans="6:29" x14ac:dyDescent="0.25">
      <c r="F869" s="33" t="str">
        <f>IFERROR(VLOOKUP(D869,'Tabelas auxiliares'!$A$3:$B$61,2,FALSE),"")</f>
        <v/>
      </c>
      <c r="G869" s="33" t="str">
        <f>IFERROR(VLOOKUP($B869,'Tabelas auxiliares'!$A$65:$C$102,2,FALSE),"")</f>
        <v/>
      </c>
      <c r="H869" s="33" t="str">
        <f>IFERROR(VLOOKUP($B869,'Tabelas auxiliares'!$A$65:$C$102,3,FALSE),"")</f>
        <v/>
      </c>
      <c r="X869" s="33" t="str">
        <f t="shared" si="24"/>
        <v/>
      </c>
      <c r="Y869" s="33" t="str">
        <f>IF(T869="","",IF(AND(T869&lt;&gt;'Tabelas auxiliares'!$B$239,T869&lt;&gt;'Tabelas auxiliares'!$B$240,T869&lt;&gt;'Tabelas auxiliares'!$C$239,T869&lt;&gt;'Tabelas auxiliares'!$C$240,T869&lt;&gt;'Tabelas auxiliares'!$D$239),"FOLHA DE PESSOAL",IF(X869='Tabelas auxiliares'!$A$240,"CUSTEIO",IF(X869='Tabelas auxiliares'!$A$239,"INVESTIMENTO","ERRO - VERIFICAR"))))</f>
        <v/>
      </c>
      <c r="Z869" s="46" t="str">
        <f t="shared" si="25"/>
        <v/>
      </c>
      <c r="AC869" s="26"/>
    </row>
    <row r="870" spans="6:29" x14ac:dyDescent="0.25">
      <c r="F870" s="33" t="str">
        <f>IFERROR(VLOOKUP(D870,'Tabelas auxiliares'!$A$3:$B$61,2,FALSE),"")</f>
        <v/>
      </c>
      <c r="G870" s="33" t="str">
        <f>IFERROR(VLOOKUP($B870,'Tabelas auxiliares'!$A$65:$C$102,2,FALSE),"")</f>
        <v/>
      </c>
      <c r="H870" s="33" t="str">
        <f>IFERROR(VLOOKUP($B870,'Tabelas auxiliares'!$A$65:$C$102,3,FALSE),"")</f>
        <v/>
      </c>
      <c r="X870" s="33" t="str">
        <f t="shared" si="24"/>
        <v/>
      </c>
      <c r="Y870" s="33" t="str">
        <f>IF(T870="","",IF(AND(T870&lt;&gt;'Tabelas auxiliares'!$B$239,T870&lt;&gt;'Tabelas auxiliares'!$B$240,T870&lt;&gt;'Tabelas auxiliares'!$C$239,T870&lt;&gt;'Tabelas auxiliares'!$C$240,T870&lt;&gt;'Tabelas auxiliares'!$D$239),"FOLHA DE PESSOAL",IF(X870='Tabelas auxiliares'!$A$240,"CUSTEIO",IF(X870='Tabelas auxiliares'!$A$239,"INVESTIMENTO","ERRO - VERIFICAR"))))</f>
        <v/>
      </c>
      <c r="Z870" s="46" t="str">
        <f t="shared" si="25"/>
        <v/>
      </c>
      <c r="AC870" s="26"/>
    </row>
    <row r="871" spans="6:29" x14ac:dyDescent="0.25">
      <c r="F871" s="33" t="str">
        <f>IFERROR(VLOOKUP(D871,'Tabelas auxiliares'!$A$3:$B$61,2,FALSE),"")</f>
        <v/>
      </c>
      <c r="G871" s="33" t="str">
        <f>IFERROR(VLOOKUP($B871,'Tabelas auxiliares'!$A$65:$C$102,2,FALSE),"")</f>
        <v/>
      </c>
      <c r="H871" s="33" t="str">
        <f>IFERROR(VLOOKUP($B871,'Tabelas auxiliares'!$A$65:$C$102,3,FALSE),"")</f>
        <v/>
      </c>
      <c r="X871" s="33" t="str">
        <f t="shared" si="24"/>
        <v/>
      </c>
      <c r="Y871" s="33" t="str">
        <f>IF(T871="","",IF(AND(T871&lt;&gt;'Tabelas auxiliares'!$B$239,T871&lt;&gt;'Tabelas auxiliares'!$B$240,T871&lt;&gt;'Tabelas auxiliares'!$C$239,T871&lt;&gt;'Tabelas auxiliares'!$C$240,T871&lt;&gt;'Tabelas auxiliares'!$D$239),"FOLHA DE PESSOAL",IF(X871='Tabelas auxiliares'!$A$240,"CUSTEIO",IF(X871='Tabelas auxiliares'!$A$239,"INVESTIMENTO","ERRO - VERIFICAR"))))</f>
        <v/>
      </c>
      <c r="Z871" s="46" t="str">
        <f t="shared" si="25"/>
        <v/>
      </c>
      <c r="AC871" s="26"/>
    </row>
    <row r="872" spans="6:29" x14ac:dyDescent="0.25">
      <c r="F872" s="33" t="str">
        <f>IFERROR(VLOOKUP(D872,'Tabelas auxiliares'!$A$3:$B$61,2,FALSE),"")</f>
        <v/>
      </c>
      <c r="G872" s="33" t="str">
        <f>IFERROR(VLOOKUP($B872,'Tabelas auxiliares'!$A$65:$C$102,2,FALSE),"")</f>
        <v/>
      </c>
      <c r="H872" s="33" t="str">
        <f>IFERROR(VLOOKUP($B872,'Tabelas auxiliares'!$A$65:$C$102,3,FALSE),"")</f>
        <v/>
      </c>
      <c r="X872" s="33" t="str">
        <f t="shared" si="24"/>
        <v/>
      </c>
      <c r="Y872" s="33" t="str">
        <f>IF(T872="","",IF(AND(T872&lt;&gt;'Tabelas auxiliares'!$B$239,T872&lt;&gt;'Tabelas auxiliares'!$B$240,T872&lt;&gt;'Tabelas auxiliares'!$C$239,T872&lt;&gt;'Tabelas auxiliares'!$C$240,T872&lt;&gt;'Tabelas auxiliares'!$D$239),"FOLHA DE PESSOAL",IF(X872='Tabelas auxiliares'!$A$240,"CUSTEIO",IF(X872='Tabelas auxiliares'!$A$239,"INVESTIMENTO","ERRO - VERIFICAR"))))</f>
        <v/>
      </c>
      <c r="Z872" s="46" t="str">
        <f t="shared" si="25"/>
        <v/>
      </c>
      <c r="AC872" s="26"/>
    </row>
    <row r="873" spans="6:29" x14ac:dyDescent="0.25">
      <c r="F873" s="33" t="str">
        <f>IFERROR(VLOOKUP(D873,'Tabelas auxiliares'!$A$3:$B$61,2,FALSE),"")</f>
        <v/>
      </c>
      <c r="G873" s="33" t="str">
        <f>IFERROR(VLOOKUP($B873,'Tabelas auxiliares'!$A$65:$C$102,2,FALSE),"")</f>
        <v/>
      </c>
      <c r="H873" s="33" t="str">
        <f>IFERROR(VLOOKUP($B873,'Tabelas auxiliares'!$A$65:$C$102,3,FALSE),"")</f>
        <v/>
      </c>
      <c r="X873" s="33" t="str">
        <f t="shared" si="24"/>
        <v/>
      </c>
      <c r="Y873" s="33" t="str">
        <f>IF(T873="","",IF(AND(T873&lt;&gt;'Tabelas auxiliares'!$B$239,T873&lt;&gt;'Tabelas auxiliares'!$B$240,T873&lt;&gt;'Tabelas auxiliares'!$C$239,T873&lt;&gt;'Tabelas auxiliares'!$C$240,T873&lt;&gt;'Tabelas auxiliares'!$D$239),"FOLHA DE PESSOAL",IF(X873='Tabelas auxiliares'!$A$240,"CUSTEIO",IF(X873='Tabelas auxiliares'!$A$239,"INVESTIMENTO","ERRO - VERIFICAR"))))</f>
        <v/>
      </c>
      <c r="Z873" s="46" t="str">
        <f t="shared" si="25"/>
        <v/>
      </c>
      <c r="AC873" s="26"/>
    </row>
    <row r="874" spans="6:29" x14ac:dyDescent="0.25">
      <c r="F874" s="33" t="str">
        <f>IFERROR(VLOOKUP(D874,'Tabelas auxiliares'!$A$3:$B$61,2,FALSE),"")</f>
        <v/>
      </c>
      <c r="G874" s="33" t="str">
        <f>IFERROR(VLOOKUP($B874,'Tabelas auxiliares'!$A$65:$C$102,2,FALSE),"")</f>
        <v/>
      </c>
      <c r="H874" s="33" t="str">
        <f>IFERROR(VLOOKUP($B874,'Tabelas auxiliares'!$A$65:$C$102,3,FALSE),"")</f>
        <v/>
      </c>
      <c r="X874" s="33" t="str">
        <f t="shared" si="24"/>
        <v/>
      </c>
      <c r="Y874" s="33" t="str">
        <f>IF(T874="","",IF(AND(T874&lt;&gt;'Tabelas auxiliares'!$B$239,T874&lt;&gt;'Tabelas auxiliares'!$B$240,T874&lt;&gt;'Tabelas auxiliares'!$C$239,T874&lt;&gt;'Tabelas auxiliares'!$C$240,T874&lt;&gt;'Tabelas auxiliares'!$D$239),"FOLHA DE PESSOAL",IF(X874='Tabelas auxiliares'!$A$240,"CUSTEIO",IF(X874='Tabelas auxiliares'!$A$239,"INVESTIMENTO","ERRO - VERIFICAR"))))</f>
        <v/>
      </c>
      <c r="Z874" s="46" t="str">
        <f t="shared" si="25"/>
        <v/>
      </c>
      <c r="AC874" s="26"/>
    </row>
    <row r="875" spans="6:29" x14ac:dyDescent="0.25">
      <c r="F875" s="33" t="str">
        <f>IFERROR(VLOOKUP(D875,'Tabelas auxiliares'!$A$3:$B$61,2,FALSE),"")</f>
        <v/>
      </c>
      <c r="G875" s="33" t="str">
        <f>IFERROR(VLOOKUP($B875,'Tabelas auxiliares'!$A$65:$C$102,2,FALSE),"")</f>
        <v/>
      </c>
      <c r="H875" s="33" t="str">
        <f>IFERROR(VLOOKUP($B875,'Tabelas auxiliares'!$A$65:$C$102,3,FALSE),"")</f>
        <v/>
      </c>
      <c r="X875" s="33" t="str">
        <f t="shared" si="24"/>
        <v/>
      </c>
      <c r="Y875" s="33" t="str">
        <f>IF(T875="","",IF(AND(T875&lt;&gt;'Tabelas auxiliares'!$B$239,T875&lt;&gt;'Tabelas auxiliares'!$B$240,T875&lt;&gt;'Tabelas auxiliares'!$C$239,T875&lt;&gt;'Tabelas auxiliares'!$C$240,T875&lt;&gt;'Tabelas auxiliares'!$D$239),"FOLHA DE PESSOAL",IF(X875='Tabelas auxiliares'!$A$240,"CUSTEIO",IF(X875='Tabelas auxiliares'!$A$239,"INVESTIMENTO","ERRO - VERIFICAR"))))</f>
        <v/>
      </c>
      <c r="Z875" s="46" t="str">
        <f t="shared" si="25"/>
        <v/>
      </c>
      <c r="AC875" s="26"/>
    </row>
    <row r="876" spans="6:29" x14ac:dyDescent="0.25">
      <c r="F876" s="33" t="str">
        <f>IFERROR(VLOOKUP(D876,'Tabelas auxiliares'!$A$3:$B$61,2,FALSE),"")</f>
        <v/>
      </c>
      <c r="G876" s="33" t="str">
        <f>IFERROR(VLOOKUP($B876,'Tabelas auxiliares'!$A$65:$C$102,2,FALSE),"")</f>
        <v/>
      </c>
      <c r="H876" s="33" t="str">
        <f>IFERROR(VLOOKUP($B876,'Tabelas auxiliares'!$A$65:$C$102,3,FALSE),"")</f>
        <v/>
      </c>
      <c r="X876" s="33" t="str">
        <f t="shared" ref="X876:X939" si="26">LEFT(V876,1)</f>
        <v/>
      </c>
      <c r="Y876" s="33" t="str">
        <f>IF(T876="","",IF(AND(T876&lt;&gt;'Tabelas auxiliares'!$B$239,T876&lt;&gt;'Tabelas auxiliares'!$B$240,T876&lt;&gt;'Tabelas auxiliares'!$C$239,T876&lt;&gt;'Tabelas auxiliares'!$C$240,T876&lt;&gt;'Tabelas auxiliares'!$D$239),"FOLHA DE PESSOAL",IF(X876='Tabelas auxiliares'!$A$240,"CUSTEIO",IF(X876='Tabelas auxiliares'!$A$239,"INVESTIMENTO","ERRO - VERIFICAR"))))</f>
        <v/>
      </c>
      <c r="Z876" s="46" t="str">
        <f t="shared" si="25"/>
        <v/>
      </c>
      <c r="AC876" s="26"/>
    </row>
    <row r="877" spans="6:29" x14ac:dyDescent="0.25">
      <c r="F877" s="33" t="str">
        <f>IFERROR(VLOOKUP(D877,'Tabelas auxiliares'!$A$3:$B$61,2,FALSE),"")</f>
        <v/>
      </c>
      <c r="G877" s="33" t="str">
        <f>IFERROR(VLOOKUP($B877,'Tabelas auxiliares'!$A$65:$C$102,2,FALSE),"")</f>
        <v/>
      </c>
      <c r="H877" s="33" t="str">
        <f>IFERROR(VLOOKUP($B877,'Tabelas auxiliares'!$A$65:$C$102,3,FALSE),"")</f>
        <v/>
      </c>
      <c r="X877" s="33" t="str">
        <f t="shared" si="26"/>
        <v/>
      </c>
      <c r="Y877" s="33" t="str">
        <f>IF(T877="","",IF(AND(T877&lt;&gt;'Tabelas auxiliares'!$B$239,T877&lt;&gt;'Tabelas auxiliares'!$B$240,T877&lt;&gt;'Tabelas auxiliares'!$C$239,T877&lt;&gt;'Tabelas auxiliares'!$C$240,T877&lt;&gt;'Tabelas auxiliares'!$D$239),"FOLHA DE PESSOAL",IF(X877='Tabelas auxiliares'!$A$240,"CUSTEIO",IF(X877='Tabelas auxiliares'!$A$239,"INVESTIMENTO","ERRO - VERIFICAR"))))</f>
        <v/>
      </c>
      <c r="Z877" s="46" t="str">
        <f t="shared" ref="Z877:Z940" si="27">IF(AA877+AB877+AC877&lt;&gt;0,AA877+AB877+AC877,"")</f>
        <v/>
      </c>
      <c r="AA877" s="26"/>
      <c r="AC877" s="26"/>
    </row>
    <row r="878" spans="6:29" x14ac:dyDescent="0.25">
      <c r="F878" s="33" t="str">
        <f>IFERROR(VLOOKUP(D878,'Tabelas auxiliares'!$A$3:$B$61,2,FALSE),"")</f>
        <v/>
      </c>
      <c r="G878" s="33" t="str">
        <f>IFERROR(VLOOKUP($B878,'Tabelas auxiliares'!$A$65:$C$102,2,FALSE),"")</f>
        <v/>
      </c>
      <c r="H878" s="33" t="str">
        <f>IFERROR(VLOOKUP($B878,'Tabelas auxiliares'!$A$65:$C$102,3,FALSE),"")</f>
        <v/>
      </c>
      <c r="X878" s="33" t="str">
        <f t="shared" si="26"/>
        <v/>
      </c>
      <c r="Y878" s="33" t="str">
        <f>IF(T878="","",IF(AND(T878&lt;&gt;'Tabelas auxiliares'!$B$239,T878&lt;&gt;'Tabelas auxiliares'!$B$240,T878&lt;&gt;'Tabelas auxiliares'!$C$239,T878&lt;&gt;'Tabelas auxiliares'!$C$240,T878&lt;&gt;'Tabelas auxiliares'!$D$239),"FOLHA DE PESSOAL",IF(X878='Tabelas auxiliares'!$A$240,"CUSTEIO",IF(X878='Tabelas auxiliares'!$A$239,"INVESTIMENTO","ERRO - VERIFICAR"))))</f>
        <v/>
      </c>
      <c r="Z878" s="46" t="str">
        <f t="shared" si="27"/>
        <v/>
      </c>
      <c r="AA878" s="26"/>
      <c r="AC878" s="26"/>
    </row>
    <row r="879" spans="6:29" x14ac:dyDescent="0.25">
      <c r="F879" s="33" t="str">
        <f>IFERROR(VLOOKUP(D879,'Tabelas auxiliares'!$A$3:$B$61,2,FALSE),"")</f>
        <v/>
      </c>
      <c r="G879" s="33" t="str">
        <f>IFERROR(VLOOKUP($B879,'Tabelas auxiliares'!$A$65:$C$102,2,FALSE),"")</f>
        <v/>
      </c>
      <c r="H879" s="33" t="str">
        <f>IFERROR(VLOOKUP($B879,'Tabelas auxiliares'!$A$65:$C$102,3,FALSE),"")</f>
        <v/>
      </c>
      <c r="X879" s="33" t="str">
        <f t="shared" si="26"/>
        <v/>
      </c>
      <c r="Y879" s="33" t="str">
        <f>IF(T879="","",IF(AND(T879&lt;&gt;'Tabelas auxiliares'!$B$239,T879&lt;&gt;'Tabelas auxiliares'!$B$240,T879&lt;&gt;'Tabelas auxiliares'!$C$239,T879&lt;&gt;'Tabelas auxiliares'!$C$240,T879&lt;&gt;'Tabelas auxiliares'!$D$239),"FOLHA DE PESSOAL",IF(X879='Tabelas auxiliares'!$A$240,"CUSTEIO",IF(X879='Tabelas auxiliares'!$A$239,"INVESTIMENTO","ERRO - VERIFICAR"))))</f>
        <v/>
      </c>
      <c r="Z879" s="46" t="str">
        <f t="shared" si="27"/>
        <v/>
      </c>
      <c r="AC879" s="26"/>
    </row>
    <row r="880" spans="6:29" x14ac:dyDescent="0.25">
      <c r="F880" s="33" t="str">
        <f>IFERROR(VLOOKUP(D880,'Tabelas auxiliares'!$A$3:$B$61,2,FALSE),"")</f>
        <v/>
      </c>
      <c r="G880" s="33" t="str">
        <f>IFERROR(VLOOKUP($B880,'Tabelas auxiliares'!$A$65:$C$102,2,FALSE),"")</f>
        <v/>
      </c>
      <c r="H880" s="33" t="str">
        <f>IFERROR(VLOOKUP($B880,'Tabelas auxiliares'!$A$65:$C$102,3,FALSE),"")</f>
        <v/>
      </c>
      <c r="X880" s="33" t="str">
        <f t="shared" si="26"/>
        <v/>
      </c>
      <c r="Y880" s="33" t="str">
        <f>IF(T880="","",IF(AND(T880&lt;&gt;'Tabelas auxiliares'!$B$239,T880&lt;&gt;'Tabelas auxiliares'!$B$240,T880&lt;&gt;'Tabelas auxiliares'!$C$239,T880&lt;&gt;'Tabelas auxiliares'!$C$240,T880&lt;&gt;'Tabelas auxiliares'!$D$239),"FOLHA DE PESSOAL",IF(X880='Tabelas auxiliares'!$A$240,"CUSTEIO",IF(X880='Tabelas auxiliares'!$A$239,"INVESTIMENTO","ERRO - VERIFICAR"))))</f>
        <v/>
      </c>
      <c r="Z880" s="46" t="str">
        <f t="shared" si="27"/>
        <v/>
      </c>
      <c r="AC880" s="26"/>
    </row>
    <row r="881" spans="6:29" x14ac:dyDescent="0.25">
      <c r="F881" s="33" t="str">
        <f>IFERROR(VLOOKUP(D881,'Tabelas auxiliares'!$A$3:$B$61,2,FALSE),"")</f>
        <v/>
      </c>
      <c r="G881" s="33" t="str">
        <f>IFERROR(VLOOKUP($B881,'Tabelas auxiliares'!$A$65:$C$102,2,FALSE),"")</f>
        <v/>
      </c>
      <c r="H881" s="33" t="str">
        <f>IFERROR(VLOOKUP($B881,'Tabelas auxiliares'!$A$65:$C$102,3,FALSE),"")</f>
        <v/>
      </c>
      <c r="X881" s="33" t="str">
        <f t="shared" si="26"/>
        <v/>
      </c>
      <c r="Y881" s="33" t="str">
        <f>IF(T881="","",IF(AND(T881&lt;&gt;'Tabelas auxiliares'!$B$239,T881&lt;&gt;'Tabelas auxiliares'!$B$240,T881&lt;&gt;'Tabelas auxiliares'!$C$239,T881&lt;&gt;'Tabelas auxiliares'!$C$240,T881&lt;&gt;'Tabelas auxiliares'!$D$239),"FOLHA DE PESSOAL",IF(X881='Tabelas auxiliares'!$A$240,"CUSTEIO",IF(X881='Tabelas auxiliares'!$A$239,"INVESTIMENTO","ERRO - VERIFICAR"))))</f>
        <v/>
      </c>
      <c r="Z881" s="46" t="str">
        <f t="shared" si="27"/>
        <v/>
      </c>
      <c r="AC881" s="26"/>
    </row>
    <row r="882" spans="6:29" x14ac:dyDescent="0.25">
      <c r="F882" s="33" t="str">
        <f>IFERROR(VLOOKUP(D882,'Tabelas auxiliares'!$A$3:$B$61,2,FALSE),"")</f>
        <v/>
      </c>
      <c r="G882" s="33" t="str">
        <f>IFERROR(VLOOKUP($B882,'Tabelas auxiliares'!$A$65:$C$102,2,FALSE),"")</f>
        <v/>
      </c>
      <c r="H882" s="33" t="str">
        <f>IFERROR(VLOOKUP($B882,'Tabelas auxiliares'!$A$65:$C$102,3,FALSE),"")</f>
        <v/>
      </c>
      <c r="X882" s="33" t="str">
        <f t="shared" si="26"/>
        <v/>
      </c>
      <c r="Y882" s="33" t="str">
        <f>IF(T882="","",IF(AND(T882&lt;&gt;'Tabelas auxiliares'!$B$239,T882&lt;&gt;'Tabelas auxiliares'!$B$240,T882&lt;&gt;'Tabelas auxiliares'!$C$239,T882&lt;&gt;'Tabelas auxiliares'!$C$240,T882&lt;&gt;'Tabelas auxiliares'!$D$239),"FOLHA DE PESSOAL",IF(X882='Tabelas auxiliares'!$A$240,"CUSTEIO",IF(X882='Tabelas auxiliares'!$A$239,"INVESTIMENTO","ERRO - VERIFICAR"))))</f>
        <v/>
      </c>
      <c r="Z882" s="46" t="str">
        <f t="shared" si="27"/>
        <v/>
      </c>
      <c r="AA882" s="26"/>
      <c r="AB882" s="26"/>
      <c r="AC882" s="26"/>
    </row>
    <row r="883" spans="6:29" x14ac:dyDescent="0.25">
      <c r="F883" s="33" t="str">
        <f>IFERROR(VLOOKUP(D883,'Tabelas auxiliares'!$A$3:$B$61,2,FALSE),"")</f>
        <v/>
      </c>
      <c r="G883" s="33" t="str">
        <f>IFERROR(VLOOKUP($B883,'Tabelas auxiliares'!$A$65:$C$102,2,FALSE),"")</f>
        <v/>
      </c>
      <c r="H883" s="33" t="str">
        <f>IFERROR(VLOOKUP($B883,'Tabelas auxiliares'!$A$65:$C$102,3,FALSE),"")</f>
        <v/>
      </c>
      <c r="X883" s="33" t="str">
        <f t="shared" si="26"/>
        <v/>
      </c>
      <c r="Y883" s="33" t="str">
        <f>IF(T883="","",IF(AND(T883&lt;&gt;'Tabelas auxiliares'!$B$239,T883&lt;&gt;'Tabelas auxiliares'!$B$240,T883&lt;&gt;'Tabelas auxiliares'!$C$239,T883&lt;&gt;'Tabelas auxiliares'!$C$240,T883&lt;&gt;'Tabelas auxiliares'!$D$239),"FOLHA DE PESSOAL",IF(X883='Tabelas auxiliares'!$A$240,"CUSTEIO",IF(X883='Tabelas auxiliares'!$A$239,"INVESTIMENTO","ERRO - VERIFICAR"))))</f>
        <v/>
      </c>
      <c r="Z883" s="46" t="str">
        <f t="shared" si="27"/>
        <v/>
      </c>
      <c r="AA883" s="26"/>
      <c r="AB883" s="26"/>
      <c r="AC883" s="26"/>
    </row>
    <row r="884" spans="6:29" x14ac:dyDescent="0.25">
      <c r="F884" s="33" t="str">
        <f>IFERROR(VLOOKUP(D884,'Tabelas auxiliares'!$A$3:$B$61,2,FALSE),"")</f>
        <v/>
      </c>
      <c r="G884" s="33" t="str">
        <f>IFERROR(VLOOKUP($B884,'Tabelas auxiliares'!$A$65:$C$102,2,FALSE),"")</f>
        <v/>
      </c>
      <c r="H884" s="33" t="str">
        <f>IFERROR(VLOOKUP($B884,'Tabelas auxiliares'!$A$65:$C$102,3,FALSE),"")</f>
        <v/>
      </c>
      <c r="X884" s="33" t="str">
        <f t="shared" si="26"/>
        <v/>
      </c>
      <c r="Y884" s="33" t="str">
        <f>IF(T884="","",IF(AND(T884&lt;&gt;'Tabelas auxiliares'!$B$239,T884&lt;&gt;'Tabelas auxiliares'!$B$240,T884&lt;&gt;'Tabelas auxiliares'!$C$239,T884&lt;&gt;'Tabelas auxiliares'!$C$240,T884&lt;&gt;'Tabelas auxiliares'!$D$239),"FOLHA DE PESSOAL",IF(X884='Tabelas auxiliares'!$A$240,"CUSTEIO",IF(X884='Tabelas auxiliares'!$A$239,"INVESTIMENTO","ERRO - VERIFICAR"))))</f>
        <v/>
      </c>
      <c r="Z884" s="46" t="str">
        <f t="shared" si="27"/>
        <v/>
      </c>
      <c r="AC884" s="26"/>
    </row>
    <row r="885" spans="6:29" x14ac:dyDescent="0.25">
      <c r="F885" s="33" t="str">
        <f>IFERROR(VLOOKUP(D885,'Tabelas auxiliares'!$A$3:$B$61,2,FALSE),"")</f>
        <v/>
      </c>
      <c r="G885" s="33" t="str">
        <f>IFERROR(VLOOKUP($B885,'Tabelas auxiliares'!$A$65:$C$102,2,FALSE),"")</f>
        <v/>
      </c>
      <c r="H885" s="33" t="str">
        <f>IFERROR(VLOOKUP($B885,'Tabelas auxiliares'!$A$65:$C$102,3,FALSE),"")</f>
        <v/>
      </c>
      <c r="X885" s="33" t="str">
        <f t="shared" si="26"/>
        <v/>
      </c>
      <c r="Y885" s="33" t="str">
        <f>IF(T885="","",IF(AND(T885&lt;&gt;'Tabelas auxiliares'!$B$239,T885&lt;&gt;'Tabelas auxiliares'!$B$240,T885&lt;&gt;'Tabelas auxiliares'!$C$239,T885&lt;&gt;'Tabelas auxiliares'!$C$240,T885&lt;&gt;'Tabelas auxiliares'!$D$239),"FOLHA DE PESSOAL",IF(X885='Tabelas auxiliares'!$A$240,"CUSTEIO",IF(X885='Tabelas auxiliares'!$A$239,"INVESTIMENTO","ERRO - VERIFICAR"))))</f>
        <v/>
      </c>
      <c r="Z885" s="46" t="str">
        <f t="shared" si="27"/>
        <v/>
      </c>
      <c r="AA885" s="26"/>
    </row>
    <row r="886" spans="6:29" x14ac:dyDescent="0.25">
      <c r="F886" s="33" t="str">
        <f>IFERROR(VLOOKUP(D886,'Tabelas auxiliares'!$A$3:$B$61,2,FALSE),"")</f>
        <v/>
      </c>
      <c r="G886" s="33" t="str">
        <f>IFERROR(VLOOKUP($B886,'Tabelas auxiliares'!$A$65:$C$102,2,FALSE),"")</f>
        <v/>
      </c>
      <c r="H886" s="33" t="str">
        <f>IFERROR(VLOOKUP($B886,'Tabelas auxiliares'!$A$65:$C$102,3,FALSE),"")</f>
        <v/>
      </c>
      <c r="X886" s="33" t="str">
        <f t="shared" si="26"/>
        <v/>
      </c>
      <c r="Y886" s="33" t="str">
        <f>IF(T886="","",IF(AND(T886&lt;&gt;'Tabelas auxiliares'!$B$239,T886&lt;&gt;'Tabelas auxiliares'!$B$240,T886&lt;&gt;'Tabelas auxiliares'!$C$239,T886&lt;&gt;'Tabelas auxiliares'!$C$240,T886&lt;&gt;'Tabelas auxiliares'!$D$239),"FOLHA DE PESSOAL",IF(X886='Tabelas auxiliares'!$A$240,"CUSTEIO",IF(X886='Tabelas auxiliares'!$A$239,"INVESTIMENTO","ERRO - VERIFICAR"))))</f>
        <v/>
      </c>
      <c r="Z886" s="46" t="str">
        <f t="shared" si="27"/>
        <v/>
      </c>
      <c r="AC886" s="26"/>
    </row>
    <row r="887" spans="6:29" x14ac:dyDescent="0.25">
      <c r="F887" s="33" t="str">
        <f>IFERROR(VLOOKUP(D887,'Tabelas auxiliares'!$A$3:$B$61,2,FALSE),"")</f>
        <v/>
      </c>
      <c r="G887" s="33" t="str">
        <f>IFERROR(VLOOKUP($B887,'Tabelas auxiliares'!$A$65:$C$102,2,FALSE),"")</f>
        <v/>
      </c>
      <c r="H887" s="33" t="str">
        <f>IFERROR(VLOOKUP($B887,'Tabelas auxiliares'!$A$65:$C$102,3,FALSE),"")</f>
        <v/>
      </c>
      <c r="X887" s="33" t="str">
        <f t="shared" si="26"/>
        <v/>
      </c>
      <c r="Y887" s="33" t="str">
        <f>IF(T887="","",IF(AND(T887&lt;&gt;'Tabelas auxiliares'!$B$239,T887&lt;&gt;'Tabelas auxiliares'!$B$240,T887&lt;&gt;'Tabelas auxiliares'!$C$239,T887&lt;&gt;'Tabelas auxiliares'!$C$240,T887&lt;&gt;'Tabelas auxiliares'!$D$239),"FOLHA DE PESSOAL",IF(X887='Tabelas auxiliares'!$A$240,"CUSTEIO",IF(X887='Tabelas auxiliares'!$A$239,"INVESTIMENTO","ERRO - VERIFICAR"))))</f>
        <v/>
      </c>
      <c r="Z887" s="46" t="str">
        <f t="shared" si="27"/>
        <v/>
      </c>
      <c r="AC887" s="26"/>
    </row>
    <row r="888" spans="6:29" x14ac:dyDescent="0.25">
      <c r="F888" s="33" t="str">
        <f>IFERROR(VLOOKUP(D888,'Tabelas auxiliares'!$A$3:$B$61,2,FALSE),"")</f>
        <v/>
      </c>
      <c r="G888" s="33" t="str">
        <f>IFERROR(VLOOKUP($B888,'Tabelas auxiliares'!$A$65:$C$102,2,FALSE),"")</f>
        <v/>
      </c>
      <c r="H888" s="33" t="str">
        <f>IFERROR(VLOOKUP($B888,'Tabelas auxiliares'!$A$65:$C$102,3,FALSE),"")</f>
        <v/>
      </c>
      <c r="X888" s="33" t="str">
        <f t="shared" si="26"/>
        <v/>
      </c>
      <c r="Y888" s="33" t="str">
        <f>IF(T888="","",IF(AND(T888&lt;&gt;'Tabelas auxiliares'!$B$239,T888&lt;&gt;'Tabelas auxiliares'!$B$240,T888&lt;&gt;'Tabelas auxiliares'!$C$239,T888&lt;&gt;'Tabelas auxiliares'!$C$240,T888&lt;&gt;'Tabelas auxiliares'!$D$239),"FOLHA DE PESSOAL",IF(X888='Tabelas auxiliares'!$A$240,"CUSTEIO",IF(X888='Tabelas auxiliares'!$A$239,"INVESTIMENTO","ERRO - VERIFICAR"))))</f>
        <v/>
      </c>
      <c r="Z888" s="46" t="str">
        <f t="shared" si="27"/>
        <v/>
      </c>
      <c r="AC888" s="26"/>
    </row>
    <row r="889" spans="6:29" x14ac:dyDescent="0.25">
      <c r="F889" s="33" t="str">
        <f>IFERROR(VLOOKUP(D889,'Tabelas auxiliares'!$A$3:$B$61,2,FALSE),"")</f>
        <v/>
      </c>
      <c r="G889" s="33" t="str">
        <f>IFERROR(VLOOKUP($B889,'Tabelas auxiliares'!$A$65:$C$102,2,FALSE),"")</f>
        <v/>
      </c>
      <c r="H889" s="33" t="str">
        <f>IFERROR(VLOOKUP($B889,'Tabelas auxiliares'!$A$65:$C$102,3,FALSE),"")</f>
        <v/>
      </c>
      <c r="X889" s="33" t="str">
        <f t="shared" si="26"/>
        <v/>
      </c>
      <c r="Y889" s="33" t="str">
        <f>IF(T889="","",IF(AND(T889&lt;&gt;'Tabelas auxiliares'!$B$239,T889&lt;&gt;'Tabelas auxiliares'!$B$240,T889&lt;&gt;'Tabelas auxiliares'!$C$239,T889&lt;&gt;'Tabelas auxiliares'!$C$240,T889&lt;&gt;'Tabelas auxiliares'!$D$239),"FOLHA DE PESSOAL",IF(X889='Tabelas auxiliares'!$A$240,"CUSTEIO",IF(X889='Tabelas auxiliares'!$A$239,"INVESTIMENTO","ERRO - VERIFICAR"))))</f>
        <v/>
      </c>
      <c r="Z889" s="46" t="str">
        <f t="shared" si="27"/>
        <v/>
      </c>
      <c r="AC889" s="26"/>
    </row>
    <row r="890" spans="6:29" x14ac:dyDescent="0.25">
      <c r="F890" s="33" t="str">
        <f>IFERROR(VLOOKUP(D890,'Tabelas auxiliares'!$A$3:$B$61,2,FALSE),"")</f>
        <v/>
      </c>
      <c r="G890" s="33" t="str">
        <f>IFERROR(VLOOKUP($B890,'Tabelas auxiliares'!$A$65:$C$102,2,FALSE),"")</f>
        <v/>
      </c>
      <c r="H890" s="33" t="str">
        <f>IFERROR(VLOOKUP($B890,'Tabelas auxiliares'!$A$65:$C$102,3,FALSE),"")</f>
        <v/>
      </c>
      <c r="X890" s="33" t="str">
        <f t="shared" si="26"/>
        <v/>
      </c>
      <c r="Y890" s="33" t="str">
        <f>IF(T890="","",IF(AND(T890&lt;&gt;'Tabelas auxiliares'!$B$239,T890&lt;&gt;'Tabelas auxiliares'!$B$240,T890&lt;&gt;'Tabelas auxiliares'!$C$239,T890&lt;&gt;'Tabelas auxiliares'!$C$240,T890&lt;&gt;'Tabelas auxiliares'!$D$239),"FOLHA DE PESSOAL",IF(X890='Tabelas auxiliares'!$A$240,"CUSTEIO",IF(X890='Tabelas auxiliares'!$A$239,"INVESTIMENTO","ERRO - VERIFICAR"))))</f>
        <v/>
      </c>
      <c r="Z890" s="46" t="str">
        <f t="shared" si="27"/>
        <v/>
      </c>
      <c r="AC890" s="26"/>
    </row>
    <row r="891" spans="6:29" x14ac:dyDescent="0.25">
      <c r="F891" s="33" t="str">
        <f>IFERROR(VLOOKUP(D891,'Tabelas auxiliares'!$A$3:$B$61,2,FALSE),"")</f>
        <v/>
      </c>
      <c r="G891" s="33" t="str">
        <f>IFERROR(VLOOKUP($B891,'Tabelas auxiliares'!$A$65:$C$102,2,FALSE),"")</f>
        <v/>
      </c>
      <c r="H891" s="33" t="str">
        <f>IFERROR(VLOOKUP($B891,'Tabelas auxiliares'!$A$65:$C$102,3,FALSE),"")</f>
        <v/>
      </c>
      <c r="X891" s="33" t="str">
        <f t="shared" si="26"/>
        <v/>
      </c>
      <c r="Y891" s="33" t="str">
        <f>IF(T891="","",IF(AND(T891&lt;&gt;'Tabelas auxiliares'!$B$239,T891&lt;&gt;'Tabelas auxiliares'!$B$240,T891&lt;&gt;'Tabelas auxiliares'!$C$239,T891&lt;&gt;'Tabelas auxiliares'!$C$240,T891&lt;&gt;'Tabelas auxiliares'!$D$239),"FOLHA DE PESSOAL",IF(X891='Tabelas auxiliares'!$A$240,"CUSTEIO",IF(X891='Tabelas auxiliares'!$A$239,"INVESTIMENTO","ERRO - VERIFICAR"))))</f>
        <v/>
      </c>
      <c r="Z891" s="46" t="str">
        <f t="shared" si="27"/>
        <v/>
      </c>
      <c r="AA891" s="26"/>
      <c r="AC891" s="26"/>
    </row>
    <row r="892" spans="6:29" x14ac:dyDescent="0.25">
      <c r="F892" s="33" t="str">
        <f>IFERROR(VLOOKUP(D892,'Tabelas auxiliares'!$A$3:$B$61,2,FALSE),"")</f>
        <v/>
      </c>
      <c r="G892" s="33" t="str">
        <f>IFERROR(VLOOKUP($B892,'Tabelas auxiliares'!$A$65:$C$102,2,FALSE),"")</f>
        <v/>
      </c>
      <c r="H892" s="33" t="str">
        <f>IFERROR(VLOOKUP($B892,'Tabelas auxiliares'!$A$65:$C$102,3,FALSE),"")</f>
        <v/>
      </c>
      <c r="X892" s="33" t="str">
        <f t="shared" si="26"/>
        <v/>
      </c>
      <c r="Y892" s="33" t="str">
        <f>IF(T892="","",IF(AND(T892&lt;&gt;'Tabelas auxiliares'!$B$239,T892&lt;&gt;'Tabelas auxiliares'!$B$240,T892&lt;&gt;'Tabelas auxiliares'!$C$239,T892&lt;&gt;'Tabelas auxiliares'!$C$240,T892&lt;&gt;'Tabelas auxiliares'!$D$239),"FOLHA DE PESSOAL",IF(X892='Tabelas auxiliares'!$A$240,"CUSTEIO",IF(X892='Tabelas auxiliares'!$A$239,"INVESTIMENTO","ERRO - VERIFICAR"))))</f>
        <v/>
      </c>
      <c r="Z892" s="46" t="str">
        <f t="shared" si="27"/>
        <v/>
      </c>
      <c r="AC892" s="26"/>
    </row>
    <row r="893" spans="6:29" x14ac:dyDescent="0.25">
      <c r="F893" s="33" t="str">
        <f>IFERROR(VLOOKUP(D893,'Tabelas auxiliares'!$A$3:$B$61,2,FALSE),"")</f>
        <v/>
      </c>
      <c r="G893" s="33" t="str">
        <f>IFERROR(VLOOKUP($B893,'Tabelas auxiliares'!$A$65:$C$102,2,FALSE),"")</f>
        <v/>
      </c>
      <c r="H893" s="33" t="str">
        <f>IFERROR(VLOOKUP($B893,'Tabelas auxiliares'!$A$65:$C$102,3,FALSE),"")</f>
        <v/>
      </c>
      <c r="X893" s="33" t="str">
        <f t="shared" si="26"/>
        <v/>
      </c>
      <c r="Y893" s="33" t="str">
        <f>IF(T893="","",IF(AND(T893&lt;&gt;'Tabelas auxiliares'!$B$239,T893&lt;&gt;'Tabelas auxiliares'!$B$240,T893&lt;&gt;'Tabelas auxiliares'!$C$239,T893&lt;&gt;'Tabelas auxiliares'!$C$240,T893&lt;&gt;'Tabelas auxiliares'!$D$239),"FOLHA DE PESSOAL",IF(X893='Tabelas auxiliares'!$A$240,"CUSTEIO",IF(X893='Tabelas auxiliares'!$A$239,"INVESTIMENTO","ERRO - VERIFICAR"))))</f>
        <v/>
      </c>
      <c r="Z893" s="46" t="str">
        <f t="shared" si="27"/>
        <v/>
      </c>
      <c r="AA893" s="26"/>
    </row>
    <row r="894" spans="6:29" x14ac:dyDescent="0.25">
      <c r="F894" s="33" t="str">
        <f>IFERROR(VLOOKUP(D894,'Tabelas auxiliares'!$A$3:$B$61,2,FALSE),"")</f>
        <v/>
      </c>
      <c r="G894" s="33" t="str">
        <f>IFERROR(VLOOKUP($B894,'Tabelas auxiliares'!$A$65:$C$102,2,FALSE),"")</f>
        <v/>
      </c>
      <c r="H894" s="33" t="str">
        <f>IFERROR(VLOOKUP($B894,'Tabelas auxiliares'!$A$65:$C$102,3,FALSE),"")</f>
        <v/>
      </c>
      <c r="X894" s="33" t="str">
        <f t="shared" si="26"/>
        <v/>
      </c>
      <c r="Y894" s="33" t="str">
        <f>IF(T894="","",IF(AND(T894&lt;&gt;'Tabelas auxiliares'!$B$239,T894&lt;&gt;'Tabelas auxiliares'!$B$240,T894&lt;&gt;'Tabelas auxiliares'!$C$239,T894&lt;&gt;'Tabelas auxiliares'!$C$240,T894&lt;&gt;'Tabelas auxiliares'!$D$239),"FOLHA DE PESSOAL",IF(X894='Tabelas auxiliares'!$A$240,"CUSTEIO",IF(X894='Tabelas auxiliares'!$A$239,"INVESTIMENTO","ERRO - VERIFICAR"))))</f>
        <v/>
      </c>
      <c r="Z894" s="46" t="str">
        <f t="shared" si="27"/>
        <v/>
      </c>
      <c r="AC894" s="26"/>
    </row>
    <row r="895" spans="6:29" x14ac:dyDescent="0.25">
      <c r="F895" s="33" t="str">
        <f>IFERROR(VLOOKUP(D895,'Tabelas auxiliares'!$A$3:$B$61,2,FALSE),"")</f>
        <v/>
      </c>
      <c r="G895" s="33" t="str">
        <f>IFERROR(VLOOKUP($B895,'Tabelas auxiliares'!$A$65:$C$102,2,FALSE),"")</f>
        <v/>
      </c>
      <c r="H895" s="33" t="str">
        <f>IFERROR(VLOOKUP($B895,'Tabelas auxiliares'!$A$65:$C$102,3,FALSE),"")</f>
        <v/>
      </c>
      <c r="X895" s="33" t="str">
        <f t="shared" si="26"/>
        <v/>
      </c>
      <c r="Y895" s="33" t="str">
        <f>IF(T895="","",IF(AND(T895&lt;&gt;'Tabelas auxiliares'!$B$239,T895&lt;&gt;'Tabelas auxiliares'!$B$240,T895&lt;&gt;'Tabelas auxiliares'!$C$239,T895&lt;&gt;'Tabelas auxiliares'!$C$240,T895&lt;&gt;'Tabelas auxiliares'!$D$239),"FOLHA DE PESSOAL",IF(X895='Tabelas auxiliares'!$A$240,"CUSTEIO",IF(X895='Tabelas auxiliares'!$A$239,"INVESTIMENTO","ERRO - VERIFICAR"))))</f>
        <v/>
      </c>
      <c r="Z895" s="46" t="str">
        <f t="shared" si="27"/>
        <v/>
      </c>
      <c r="AC895" s="26"/>
    </row>
    <row r="896" spans="6:29" x14ac:dyDescent="0.25">
      <c r="F896" s="33" t="str">
        <f>IFERROR(VLOOKUP(D896,'Tabelas auxiliares'!$A$3:$B$61,2,FALSE),"")</f>
        <v/>
      </c>
      <c r="G896" s="33" t="str">
        <f>IFERROR(VLOOKUP($B896,'Tabelas auxiliares'!$A$65:$C$102,2,FALSE),"")</f>
        <v/>
      </c>
      <c r="H896" s="33" t="str">
        <f>IFERROR(VLOOKUP($B896,'Tabelas auxiliares'!$A$65:$C$102,3,FALSE),"")</f>
        <v/>
      </c>
      <c r="X896" s="33" t="str">
        <f t="shared" si="26"/>
        <v/>
      </c>
      <c r="Y896" s="33" t="str">
        <f>IF(T896="","",IF(AND(T896&lt;&gt;'Tabelas auxiliares'!$B$239,T896&lt;&gt;'Tabelas auxiliares'!$B$240,T896&lt;&gt;'Tabelas auxiliares'!$C$239,T896&lt;&gt;'Tabelas auxiliares'!$C$240,T896&lt;&gt;'Tabelas auxiliares'!$D$239),"FOLHA DE PESSOAL",IF(X896='Tabelas auxiliares'!$A$240,"CUSTEIO",IF(X896='Tabelas auxiliares'!$A$239,"INVESTIMENTO","ERRO - VERIFICAR"))))</f>
        <v/>
      </c>
      <c r="Z896" s="46" t="str">
        <f t="shared" si="27"/>
        <v/>
      </c>
      <c r="AC896" s="26"/>
    </row>
    <row r="897" spans="6:29" x14ac:dyDescent="0.25">
      <c r="F897" s="33" t="str">
        <f>IFERROR(VLOOKUP(D897,'Tabelas auxiliares'!$A$3:$B$61,2,FALSE),"")</f>
        <v/>
      </c>
      <c r="G897" s="33" t="str">
        <f>IFERROR(VLOOKUP($B897,'Tabelas auxiliares'!$A$65:$C$102,2,FALSE),"")</f>
        <v/>
      </c>
      <c r="H897" s="33" t="str">
        <f>IFERROR(VLOOKUP($B897,'Tabelas auxiliares'!$A$65:$C$102,3,FALSE),"")</f>
        <v/>
      </c>
      <c r="X897" s="33" t="str">
        <f t="shared" si="26"/>
        <v/>
      </c>
      <c r="Y897" s="33" t="str">
        <f>IF(T897="","",IF(AND(T897&lt;&gt;'Tabelas auxiliares'!$B$239,T897&lt;&gt;'Tabelas auxiliares'!$B$240,T897&lt;&gt;'Tabelas auxiliares'!$C$239,T897&lt;&gt;'Tabelas auxiliares'!$C$240,T897&lt;&gt;'Tabelas auxiliares'!$D$239),"FOLHA DE PESSOAL",IF(X897='Tabelas auxiliares'!$A$240,"CUSTEIO",IF(X897='Tabelas auxiliares'!$A$239,"INVESTIMENTO","ERRO - VERIFICAR"))))</f>
        <v/>
      </c>
      <c r="Z897" s="46" t="str">
        <f t="shared" si="27"/>
        <v/>
      </c>
      <c r="AA897" s="26"/>
    </row>
    <row r="898" spans="6:29" x14ac:dyDescent="0.25">
      <c r="F898" s="33" t="str">
        <f>IFERROR(VLOOKUP(D898,'Tabelas auxiliares'!$A$3:$B$61,2,FALSE),"")</f>
        <v/>
      </c>
      <c r="G898" s="33" t="str">
        <f>IFERROR(VLOOKUP($B898,'Tabelas auxiliares'!$A$65:$C$102,2,FALSE),"")</f>
        <v/>
      </c>
      <c r="H898" s="33" t="str">
        <f>IFERROR(VLOOKUP($B898,'Tabelas auxiliares'!$A$65:$C$102,3,FALSE),"")</f>
        <v/>
      </c>
      <c r="X898" s="33" t="str">
        <f t="shared" si="26"/>
        <v/>
      </c>
      <c r="Y898" s="33" t="str">
        <f>IF(T898="","",IF(AND(T898&lt;&gt;'Tabelas auxiliares'!$B$239,T898&lt;&gt;'Tabelas auxiliares'!$B$240,T898&lt;&gt;'Tabelas auxiliares'!$C$239,T898&lt;&gt;'Tabelas auxiliares'!$C$240,T898&lt;&gt;'Tabelas auxiliares'!$D$239),"FOLHA DE PESSOAL",IF(X898='Tabelas auxiliares'!$A$240,"CUSTEIO",IF(X898='Tabelas auxiliares'!$A$239,"INVESTIMENTO","ERRO - VERIFICAR"))))</f>
        <v/>
      </c>
      <c r="Z898" s="46" t="str">
        <f t="shared" si="27"/>
        <v/>
      </c>
      <c r="AA898" s="26"/>
    </row>
    <row r="899" spans="6:29" x14ac:dyDescent="0.25">
      <c r="F899" s="33" t="str">
        <f>IFERROR(VLOOKUP(D899,'Tabelas auxiliares'!$A$3:$B$61,2,FALSE),"")</f>
        <v/>
      </c>
      <c r="G899" s="33" t="str">
        <f>IFERROR(VLOOKUP($B899,'Tabelas auxiliares'!$A$65:$C$102,2,FALSE),"")</f>
        <v/>
      </c>
      <c r="H899" s="33" t="str">
        <f>IFERROR(VLOOKUP($B899,'Tabelas auxiliares'!$A$65:$C$102,3,FALSE),"")</f>
        <v/>
      </c>
      <c r="X899" s="33" t="str">
        <f t="shared" si="26"/>
        <v/>
      </c>
      <c r="Y899" s="33" t="str">
        <f>IF(T899="","",IF(AND(T899&lt;&gt;'Tabelas auxiliares'!$B$239,T899&lt;&gt;'Tabelas auxiliares'!$B$240,T899&lt;&gt;'Tabelas auxiliares'!$C$239,T899&lt;&gt;'Tabelas auxiliares'!$C$240,T899&lt;&gt;'Tabelas auxiliares'!$D$239),"FOLHA DE PESSOAL",IF(X899='Tabelas auxiliares'!$A$240,"CUSTEIO",IF(X899='Tabelas auxiliares'!$A$239,"INVESTIMENTO","ERRO - VERIFICAR"))))</f>
        <v/>
      </c>
      <c r="Z899" s="46" t="str">
        <f t="shared" si="27"/>
        <v/>
      </c>
      <c r="AA899" s="26"/>
    </row>
    <row r="900" spans="6:29" x14ac:dyDescent="0.25">
      <c r="F900" s="33" t="str">
        <f>IFERROR(VLOOKUP(D900,'Tabelas auxiliares'!$A$3:$B$61,2,FALSE),"")</f>
        <v/>
      </c>
      <c r="G900" s="33" t="str">
        <f>IFERROR(VLOOKUP($B900,'Tabelas auxiliares'!$A$65:$C$102,2,FALSE),"")</f>
        <v/>
      </c>
      <c r="H900" s="33" t="str">
        <f>IFERROR(VLOOKUP($B900,'Tabelas auxiliares'!$A$65:$C$102,3,FALSE),"")</f>
        <v/>
      </c>
      <c r="X900" s="33" t="str">
        <f t="shared" si="26"/>
        <v/>
      </c>
      <c r="Y900" s="33" t="str">
        <f>IF(T900="","",IF(AND(T900&lt;&gt;'Tabelas auxiliares'!$B$239,T900&lt;&gt;'Tabelas auxiliares'!$B$240,T900&lt;&gt;'Tabelas auxiliares'!$C$239,T900&lt;&gt;'Tabelas auxiliares'!$C$240,T900&lt;&gt;'Tabelas auxiliares'!$D$239),"FOLHA DE PESSOAL",IF(X900='Tabelas auxiliares'!$A$240,"CUSTEIO",IF(X900='Tabelas auxiliares'!$A$239,"INVESTIMENTO","ERRO - VERIFICAR"))))</f>
        <v/>
      </c>
      <c r="Z900" s="46" t="str">
        <f t="shared" si="27"/>
        <v/>
      </c>
      <c r="AA900" s="26"/>
    </row>
    <row r="901" spans="6:29" x14ac:dyDescent="0.25">
      <c r="F901" s="33" t="str">
        <f>IFERROR(VLOOKUP(D901,'Tabelas auxiliares'!$A$3:$B$61,2,FALSE),"")</f>
        <v/>
      </c>
      <c r="G901" s="33" t="str">
        <f>IFERROR(VLOOKUP($B901,'Tabelas auxiliares'!$A$65:$C$102,2,FALSE),"")</f>
        <v/>
      </c>
      <c r="H901" s="33" t="str">
        <f>IFERROR(VLOOKUP($B901,'Tabelas auxiliares'!$A$65:$C$102,3,FALSE),"")</f>
        <v/>
      </c>
      <c r="X901" s="33" t="str">
        <f t="shared" si="26"/>
        <v/>
      </c>
      <c r="Y901" s="33" t="str">
        <f>IF(T901="","",IF(AND(T901&lt;&gt;'Tabelas auxiliares'!$B$239,T901&lt;&gt;'Tabelas auxiliares'!$B$240,T901&lt;&gt;'Tabelas auxiliares'!$C$239,T901&lt;&gt;'Tabelas auxiliares'!$C$240,T901&lt;&gt;'Tabelas auxiliares'!$D$239),"FOLHA DE PESSOAL",IF(X901='Tabelas auxiliares'!$A$240,"CUSTEIO",IF(X901='Tabelas auxiliares'!$A$239,"INVESTIMENTO","ERRO - VERIFICAR"))))</f>
        <v/>
      </c>
      <c r="Z901" s="46" t="str">
        <f t="shared" si="27"/>
        <v/>
      </c>
      <c r="AA901" s="26"/>
    </row>
    <row r="902" spans="6:29" x14ac:dyDescent="0.25">
      <c r="F902" s="33" t="str">
        <f>IFERROR(VLOOKUP(D902,'Tabelas auxiliares'!$A$3:$B$61,2,FALSE),"")</f>
        <v/>
      </c>
      <c r="G902" s="33" t="str">
        <f>IFERROR(VLOOKUP($B902,'Tabelas auxiliares'!$A$65:$C$102,2,FALSE),"")</f>
        <v/>
      </c>
      <c r="H902" s="33" t="str">
        <f>IFERROR(VLOOKUP($B902,'Tabelas auxiliares'!$A$65:$C$102,3,FALSE),"")</f>
        <v/>
      </c>
      <c r="X902" s="33" t="str">
        <f t="shared" si="26"/>
        <v/>
      </c>
      <c r="Y902" s="33" t="str">
        <f>IF(T902="","",IF(AND(T902&lt;&gt;'Tabelas auxiliares'!$B$239,T902&lt;&gt;'Tabelas auxiliares'!$B$240,T902&lt;&gt;'Tabelas auxiliares'!$C$239,T902&lt;&gt;'Tabelas auxiliares'!$C$240,T902&lt;&gt;'Tabelas auxiliares'!$D$239),"FOLHA DE PESSOAL",IF(X902='Tabelas auxiliares'!$A$240,"CUSTEIO",IF(X902='Tabelas auxiliares'!$A$239,"INVESTIMENTO","ERRO - VERIFICAR"))))</f>
        <v/>
      </c>
      <c r="Z902" s="46" t="str">
        <f t="shared" si="27"/>
        <v/>
      </c>
      <c r="AA902" s="26"/>
    </row>
    <row r="903" spans="6:29" x14ac:dyDescent="0.25">
      <c r="F903" s="33" t="str">
        <f>IFERROR(VLOOKUP(D903,'Tabelas auxiliares'!$A$3:$B$61,2,FALSE),"")</f>
        <v/>
      </c>
      <c r="G903" s="33" t="str">
        <f>IFERROR(VLOOKUP($B903,'Tabelas auxiliares'!$A$65:$C$102,2,FALSE),"")</f>
        <v/>
      </c>
      <c r="H903" s="33" t="str">
        <f>IFERROR(VLOOKUP($B903,'Tabelas auxiliares'!$A$65:$C$102,3,FALSE),"")</f>
        <v/>
      </c>
      <c r="X903" s="33" t="str">
        <f t="shared" si="26"/>
        <v/>
      </c>
      <c r="Y903" s="33" t="str">
        <f>IF(T903="","",IF(AND(T903&lt;&gt;'Tabelas auxiliares'!$B$239,T903&lt;&gt;'Tabelas auxiliares'!$B$240,T903&lt;&gt;'Tabelas auxiliares'!$C$239,T903&lt;&gt;'Tabelas auxiliares'!$C$240,T903&lt;&gt;'Tabelas auxiliares'!$D$239),"FOLHA DE PESSOAL",IF(X903='Tabelas auxiliares'!$A$240,"CUSTEIO",IF(X903='Tabelas auxiliares'!$A$239,"INVESTIMENTO","ERRO - VERIFICAR"))))</f>
        <v/>
      </c>
      <c r="Z903" s="46" t="str">
        <f t="shared" si="27"/>
        <v/>
      </c>
      <c r="AA903" s="26"/>
    </row>
    <row r="904" spans="6:29" x14ac:dyDescent="0.25">
      <c r="F904" s="33" t="str">
        <f>IFERROR(VLOOKUP(D904,'Tabelas auxiliares'!$A$3:$B$61,2,FALSE),"")</f>
        <v/>
      </c>
      <c r="G904" s="33" t="str">
        <f>IFERROR(VLOOKUP($B904,'Tabelas auxiliares'!$A$65:$C$102,2,FALSE),"")</f>
        <v/>
      </c>
      <c r="H904" s="33" t="str">
        <f>IFERROR(VLOOKUP($B904,'Tabelas auxiliares'!$A$65:$C$102,3,FALSE),"")</f>
        <v/>
      </c>
      <c r="X904" s="33" t="str">
        <f t="shared" si="26"/>
        <v/>
      </c>
      <c r="Y904" s="33" t="str">
        <f>IF(T904="","",IF(AND(T904&lt;&gt;'Tabelas auxiliares'!$B$239,T904&lt;&gt;'Tabelas auxiliares'!$B$240,T904&lt;&gt;'Tabelas auxiliares'!$C$239,T904&lt;&gt;'Tabelas auxiliares'!$C$240,T904&lt;&gt;'Tabelas auxiliares'!$D$239),"FOLHA DE PESSOAL",IF(X904='Tabelas auxiliares'!$A$240,"CUSTEIO",IF(X904='Tabelas auxiliares'!$A$239,"INVESTIMENTO","ERRO - VERIFICAR"))))</f>
        <v/>
      </c>
      <c r="Z904" s="46" t="str">
        <f t="shared" si="27"/>
        <v/>
      </c>
      <c r="AA904" s="26"/>
    </row>
    <row r="905" spans="6:29" x14ac:dyDescent="0.25">
      <c r="F905" s="33" t="str">
        <f>IFERROR(VLOOKUP(D905,'Tabelas auxiliares'!$A$3:$B$61,2,FALSE),"")</f>
        <v/>
      </c>
      <c r="G905" s="33" t="str">
        <f>IFERROR(VLOOKUP($B905,'Tabelas auxiliares'!$A$65:$C$102,2,FALSE),"")</f>
        <v/>
      </c>
      <c r="H905" s="33" t="str">
        <f>IFERROR(VLOOKUP($B905,'Tabelas auxiliares'!$A$65:$C$102,3,FALSE),"")</f>
        <v/>
      </c>
      <c r="X905" s="33" t="str">
        <f t="shared" si="26"/>
        <v/>
      </c>
      <c r="Y905" s="33" t="str">
        <f>IF(T905="","",IF(AND(T905&lt;&gt;'Tabelas auxiliares'!$B$239,T905&lt;&gt;'Tabelas auxiliares'!$B$240,T905&lt;&gt;'Tabelas auxiliares'!$C$239,T905&lt;&gt;'Tabelas auxiliares'!$C$240,T905&lt;&gt;'Tabelas auxiliares'!$D$239),"FOLHA DE PESSOAL",IF(X905='Tabelas auxiliares'!$A$240,"CUSTEIO",IF(X905='Tabelas auxiliares'!$A$239,"INVESTIMENTO","ERRO - VERIFICAR"))))</f>
        <v/>
      </c>
      <c r="Z905" s="46" t="str">
        <f t="shared" si="27"/>
        <v/>
      </c>
      <c r="AA905" s="26"/>
    </row>
    <row r="906" spans="6:29" x14ac:dyDescent="0.25">
      <c r="F906" s="33" t="str">
        <f>IFERROR(VLOOKUP(D906,'Tabelas auxiliares'!$A$3:$B$61,2,FALSE),"")</f>
        <v/>
      </c>
      <c r="G906" s="33" t="str">
        <f>IFERROR(VLOOKUP($B906,'Tabelas auxiliares'!$A$65:$C$102,2,FALSE),"")</f>
        <v/>
      </c>
      <c r="H906" s="33" t="str">
        <f>IFERROR(VLOOKUP($B906,'Tabelas auxiliares'!$A$65:$C$102,3,FALSE),"")</f>
        <v/>
      </c>
      <c r="X906" s="33" t="str">
        <f t="shared" si="26"/>
        <v/>
      </c>
      <c r="Y906" s="33" t="str">
        <f>IF(T906="","",IF(AND(T906&lt;&gt;'Tabelas auxiliares'!$B$239,T906&lt;&gt;'Tabelas auxiliares'!$B$240,T906&lt;&gt;'Tabelas auxiliares'!$C$239,T906&lt;&gt;'Tabelas auxiliares'!$C$240,T906&lt;&gt;'Tabelas auxiliares'!$D$239),"FOLHA DE PESSOAL",IF(X906='Tabelas auxiliares'!$A$240,"CUSTEIO",IF(X906='Tabelas auxiliares'!$A$239,"INVESTIMENTO","ERRO - VERIFICAR"))))</f>
        <v/>
      </c>
      <c r="Z906" s="46" t="str">
        <f t="shared" si="27"/>
        <v/>
      </c>
      <c r="AA906" s="26"/>
    </row>
    <row r="907" spans="6:29" x14ac:dyDescent="0.25">
      <c r="F907" s="33" t="str">
        <f>IFERROR(VLOOKUP(D907,'Tabelas auxiliares'!$A$3:$B$61,2,FALSE),"")</f>
        <v/>
      </c>
      <c r="G907" s="33" t="str">
        <f>IFERROR(VLOOKUP($B907,'Tabelas auxiliares'!$A$65:$C$102,2,FALSE),"")</f>
        <v/>
      </c>
      <c r="H907" s="33" t="str">
        <f>IFERROR(VLOOKUP($B907,'Tabelas auxiliares'!$A$65:$C$102,3,FALSE),"")</f>
        <v/>
      </c>
      <c r="X907" s="33" t="str">
        <f t="shared" si="26"/>
        <v/>
      </c>
      <c r="Y907" s="33" t="str">
        <f>IF(T907="","",IF(AND(T907&lt;&gt;'Tabelas auxiliares'!$B$239,T907&lt;&gt;'Tabelas auxiliares'!$B$240,T907&lt;&gt;'Tabelas auxiliares'!$C$239,T907&lt;&gt;'Tabelas auxiliares'!$C$240,T907&lt;&gt;'Tabelas auxiliares'!$D$239),"FOLHA DE PESSOAL",IF(X907='Tabelas auxiliares'!$A$240,"CUSTEIO",IF(X907='Tabelas auxiliares'!$A$239,"INVESTIMENTO","ERRO - VERIFICAR"))))</f>
        <v/>
      </c>
      <c r="Z907" s="46" t="str">
        <f t="shared" si="27"/>
        <v/>
      </c>
      <c r="AA907" s="26"/>
    </row>
    <row r="908" spans="6:29" x14ac:dyDescent="0.25">
      <c r="F908" s="33" t="str">
        <f>IFERROR(VLOOKUP(D908,'Tabelas auxiliares'!$A$3:$B$61,2,FALSE),"")</f>
        <v/>
      </c>
      <c r="G908" s="33" t="str">
        <f>IFERROR(VLOOKUP($B908,'Tabelas auxiliares'!$A$65:$C$102,2,FALSE),"")</f>
        <v/>
      </c>
      <c r="H908" s="33" t="str">
        <f>IFERROR(VLOOKUP($B908,'Tabelas auxiliares'!$A$65:$C$102,3,FALSE),"")</f>
        <v/>
      </c>
      <c r="X908" s="33" t="str">
        <f t="shared" si="26"/>
        <v/>
      </c>
      <c r="Y908" s="33" t="str">
        <f>IF(T908="","",IF(AND(T908&lt;&gt;'Tabelas auxiliares'!$B$239,T908&lt;&gt;'Tabelas auxiliares'!$B$240,T908&lt;&gt;'Tabelas auxiliares'!$C$239,T908&lt;&gt;'Tabelas auxiliares'!$C$240,T908&lt;&gt;'Tabelas auxiliares'!$D$239),"FOLHA DE PESSOAL",IF(X908='Tabelas auxiliares'!$A$240,"CUSTEIO",IF(X908='Tabelas auxiliares'!$A$239,"INVESTIMENTO","ERRO - VERIFICAR"))))</f>
        <v/>
      </c>
      <c r="Z908" s="46" t="str">
        <f t="shared" si="27"/>
        <v/>
      </c>
      <c r="AA908" s="26"/>
    </row>
    <row r="909" spans="6:29" x14ac:dyDescent="0.25">
      <c r="F909" s="33" t="str">
        <f>IFERROR(VLOOKUP(D909,'Tabelas auxiliares'!$A$3:$B$61,2,FALSE),"")</f>
        <v/>
      </c>
      <c r="G909" s="33" t="str">
        <f>IFERROR(VLOOKUP($B909,'Tabelas auxiliares'!$A$65:$C$102,2,FALSE),"")</f>
        <v/>
      </c>
      <c r="H909" s="33" t="str">
        <f>IFERROR(VLOOKUP($B909,'Tabelas auxiliares'!$A$65:$C$102,3,FALSE),"")</f>
        <v/>
      </c>
      <c r="X909" s="33" t="str">
        <f t="shared" si="26"/>
        <v/>
      </c>
      <c r="Y909" s="33" t="str">
        <f>IF(T909="","",IF(AND(T909&lt;&gt;'Tabelas auxiliares'!$B$239,T909&lt;&gt;'Tabelas auxiliares'!$B$240,T909&lt;&gt;'Tabelas auxiliares'!$C$239,T909&lt;&gt;'Tabelas auxiliares'!$C$240,T909&lt;&gt;'Tabelas auxiliares'!$D$239),"FOLHA DE PESSOAL",IF(X909='Tabelas auxiliares'!$A$240,"CUSTEIO",IF(X909='Tabelas auxiliares'!$A$239,"INVESTIMENTO","ERRO - VERIFICAR"))))</f>
        <v/>
      </c>
      <c r="Z909" s="46" t="str">
        <f t="shared" si="27"/>
        <v/>
      </c>
      <c r="AA909" s="26"/>
    </row>
    <row r="910" spans="6:29" x14ac:dyDescent="0.25">
      <c r="F910" s="33" t="str">
        <f>IFERROR(VLOOKUP(D910,'Tabelas auxiliares'!$A$3:$B$61,2,FALSE),"")</f>
        <v/>
      </c>
      <c r="G910" s="33" t="str">
        <f>IFERROR(VLOOKUP($B910,'Tabelas auxiliares'!$A$65:$C$102,2,FALSE),"")</f>
        <v/>
      </c>
      <c r="H910" s="33" t="str">
        <f>IFERROR(VLOOKUP($B910,'Tabelas auxiliares'!$A$65:$C$102,3,FALSE),"")</f>
        <v/>
      </c>
      <c r="X910" s="33" t="str">
        <f t="shared" si="26"/>
        <v/>
      </c>
      <c r="Y910" s="33" t="str">
        <f>IF(T910="","",IF(AND(T910&lt;&gt;'Tabelas auxiliares'!$B$239,T910&lt;&gt;'Tabelas auxiliares'!$B$240,T910&lt;&gt;'Tabelas auxiliares'!$C$239,T910&lt;&gt;'Tabelas auxiliares'!$C$240,T910&lt;&gt;'Tabelas auxiliares'!$D$239),"FOLHA DE PESSOAL",IF(X910='Tabelas auxiliares'!$A$240,"CUSTEIO",IF(X910='Tabelas auxiliares'!$A$239,"INVESTIMENTO","ERRO - VERIFICAR"))))</f>
        <v/>
      </c>
      <c r="Z910" s="46" t="str">
        <f t="shared" si="27"/>
        <v/>
      </c>
      <c r="AA910" s="26"/>
    </row>
    <row r="911" spans="6:29" x14ac:dyDescent="0.25">
      <c r="F911" s="33" t="str">
        <f>IFERROR(VLOOKUP(D911,'Tabelas auxiliares'!$A$3:$B$61,2,FALSE),"")</f>
        <v/>
      </c>
      <c r="G911" s="33" t="str">
        <f>IFERROR(VLOOKUP($B911,'Tabelas auxiliares'!$A$65:$C$102,2,FALSE),"")</f>
        <v/>
      </c>
      <c r="H911" s="33" t="str">
        <f>IFERROR(VLOOKUP($B911,'Tabelas auxiliares'!$A$65:$C$102,3,FALSE),"")</f>
        <v/>
      </c>
      <c r="X911" s="33" t="str">
        <f t="shared" si="26"/>
        <v/>
      </c>
      <c r="Y911" s="33" t="str">
        <f>IF(T911="","",IF(AND(T911&lt;&gt;'Tabelas auxiliares'!$B$239,T911&lt;&gt;'Tabelas auxiliares'!$B$240,T911&lt;&gt;'Tabelas auxiliares'!$C$239,T911&lt;&gt;'Tabelas auxiliares'!$C$240,T911&lt;&gt;'Tabelas auxiliares'!$D$239),"FOLHA DE PESSOAL",IF(X911='Tabelas auxiliares'!$A$240,"CUSTEIO",IF(X911='Tabelas auxiliares'!$A$239,"INVESTIMENTO","ERRO - VERIFICAR"))))</f>
        <v/>
      </c>
      <c r="Z911" s="46" t="str">
        <f t="shared" si="27"/>
        <v/>
      </c>
      <c r="AA911" s="26"/>
    </row>
    <row r="912" spans="6:29" x14ac:dyDescent="0.25">
      <c r="F912" s="33" t="str">
        <f>IFERROR(VLOOKUP(D912,'Tabelas auxiliares'!$A$3:$B$61,2,FALSE),"")</f>
        <v/>
      </c>
      <c r="G912" s="33" t="str">
        <f>IFERROR(VLOOKUP($B912,'Tabelas auxiliares'!$A$65:$C$102,2,FALSE),"")</f>
        <v/>
      </c>
      <c r="H912" s="33" t="str">
        <f>IFERROR(VLOOKUP($B912,'Tabelas auxiliares'!$A$65:$C$102,3,FALSE),"")</f>
        <v/>
      </c>
      <c r="X912" s="33" t="str">
        <f t="shared" si="26"/>
        <v/>
      </c>
      <c r="Y912" s="33" t="str">
        <f>IF(T912="","",IF(AND(T912&lt;&gt;'Tabelas auxiliares'!$B$239,T912&lt;&gt;'Tabelas auxiliares'!$B$240,T912&lt;&gt;'Tabelas auxiliares'!$C$239,T912&lt;&gt;'Tabelas auxiliares'!$C$240,T912&lt;&gt;'Tabelas auxiliares'!$D$239),"FOLHA DE PESSOAL",IF(X912='Tabelas auxiliares'!$A$240,"CUSTEIO",IF(X912='Tabelas auxiliares'!$A$239,"INVESTIMENTO","ERRO - VERIFICAR"))))</f>
        <v/>
      </c>
      <c r="Z912" s="46" t="str">
        <f t="shared" si="27"/>
        <v/>
      </c>
      <c r="AC912" s="26"/>
    </row>
    <row r="913" spans="6:29" x14ac:dyDescent="0.25">
      <c r="F913" s="33" t="str">
        <f>IFERROR(VLOOKUP(D913,'Tabelas auxiliares'!$A$3:$B$61,2,FALSE),"")</f>
        <v/>
      </c>
      <c r="G913" s="33" t="str">
        <f>IFERROR(VLOOKUP($B913,'Tabelas auxiliares'!$A$65:$C$102,2,FALSE),"")</f>
        <v/>
      </c>
      <c r="H913" s="33" t="str">
        <f>IFERROR(VLOOKUP($B913,'Tabelas auxiliares'!$A$65:$C$102,3,FALSE),"")</f>
        <v/>
      </c>
      <c r="X913" s="33" t="str">
        <f t="shared" si="26"/>
        <v/>
      </c>
      <c r="Y913" s="33" t="str">
        <f>IF(T913="","",IF(AND(T913&lt;&gt;'Tabelas auxiliares'!$B$239,T913&lt;&gt;'Tabelas auxiliares'!$B$240,T913&lt;&gt;'Tabelas auxiliares'!$C$239,T913&lt;&gt;'Tabelas auxiliares'!$C$240,T913&lt;&gt;'Tabelas auxiliares'!$D$239),"FOLHA DE PESSOAL",IF(X913='Tabelas auxiliares'!$A$240,"CUSTEIO",IF(X913='Tabelas auxiliares'!$A$239,"INVESTIMENTO","ERRO - VERIFICAR"))))</f>
        <v/>
      </c>
      <c r="Z913" s="46" t="str">
        <f t="shared" si="27"/>
        <v/>
      </c>
      <c r="AC913" s="26"/>
    </row>
    <row r="914" spans="6:29" x14ac:dyDescent="0.25">
      <c r="F914" s="33" t="str">
        <f>IFERROR(VLOOKUP(D914,'Tabelas auxiliares'!$A$3:$B$61,2,FALSE),"")</f>
        <v/>
      </c>
      <c r="G914" s="33" t="str">
        <f>IFERROR(VLOOKUP($B914,'Tabelas auxiliares'!$A$65:$C$102,2,FALSE),"")</f>
        <v/>
      </c>
      <c r="H914" s="33" t="str">
        <f>IFERROR(VLOOKUP($B914,'Tabelas auxiliares'!$A$65:$C$102,3,FALSE),"")</f>
        <v/>
      </c>
      <c r="X914" s="33" t="str">
        <f t="shared" si="26"/>
        <v/>
      </c>
      <c r="Y914" s="33" t="str">
        <f>IF(T914="","",IF(AND(T914&lt;&gt;'Tabelas auxiliares'!$B$239,T914&lt;&gt;'Tabelas auxiliares'!$B$240,T914&lt;&gt;'Tabelas auxiliares'!$C$239,T914&lt;&gt;'Tabelas auxiliares'!$C$240,T914&lt;&gt;'Tabelas auxiliares'!$D$239),"FOLHA DE PESSOAL",IF(X914='Tabelas auxiliares'!$A$240,"CUSTEIO",IF(X914='Tabelas auxiliares'!$A$239,"INVESTIMENTO","ERRO - VERIFICAR"))))</f>
        <v/>
      </c>
      <c r="Z914" s="46" t="str">
        <f t="shared" si="27"/>
        <v/>
      </c>
      <c r="AC914" s="26"/>
    </row>
    <row r="915" spans="6:29" x14ac:dyDescent="0.25">
      <c r="F915" s="33" t="str">
        <f>IFERROR(VLOOKUP(D915,'Tabelas auxiliares'!$A$3:$B$61,2,FALSE),"")</f>
        <v/>
      </c>
      <c r="G915" s="33" t="str">
        <f>IFERROR(VLOOKUP($B915,'Tabelas auxiliares'!$A$65:$C$102,2,FALSE),"")</f>
        <v/>
      </c>
      <c r="H915" s="33" t="str">
        <f>IFERROR(VLOOKUP($B915,'Tabelas auxiliares'!$A$65:$C$102,3,FALSE),"")</f>
        <v/>
      </c>
      <c r="X915" s="33" t="str">
        <f t="shared" si="26"/>
        <v/>
      </c>
      <c r="Y915" s="33" t="str">
        <f>IF(T915="","",IF(AND(T915&lt;&gt;'Tabelas auxiliares'!$B$239,T915&lt;&gt;'Tabelas auxiliares'!$B$240,T915&lt;&gt;'Tabelas auxiliares'!$C$239,T915&lt;&gt;'Tabelas auxiliares'!$C$240,T915&lt;&gt;'Tabelas auxiliares'!$D$239),"FOLHA DE PESSOAL",IF(X915='Tabelas auxiliares'!$A$240,"CUSTEIO",IF(X915='Tabelas auxiliares'!$A$239,"INVESTIMENTO","ERRO - VERIFICAR"))))</f>
        <v/>
      </c>
      <c r="Z915" s="46" t="str">
        <f t="shared" si="27"/>
        <v/>
      </c>
      <c r="AC915" s="26"/>
    </row>
    <row r="916" spans="6:29" x14ac:dyDescent="0.25">
      <c r="F916" s="33" t="str">
        <f>IFERROR(VLOOKUP(D916,'Tabelas auxiliares'!$A$3:$B$61,2,FALSE),"")</f>
        <v/>
      </c>
      <c r="G916" s="33" t="str">
        <f>IFERROR(VLOOKUP($B916,'Tabelas auxiliares'!$A$65:$C$102,2,FALSE),"")</f>
        <v/>
      </c>
      <c r="H916" s="33" t="str">
        <f>IFERROR(VLOOKUP($B916,'Tabelas auxiliares'!$A$65:$C$102,3,FALSE),"")</f>
        <v/>
      </c>
      <c r="X916" s="33" t="str">
        <f t="shared" si="26"/>
        <v/>
      </c>
      <c r="Y916" s="33" t="str">
        <f>IF(T916="","",IF(AND(T916&lt;&gt;'Tabelas auxiliares'!$B$239,T916&lt;&gt;'Tabelas auxiliares'!$B$240,T916&lt;&gt;'Tabelas auxiliares'!$C$239,T916&lt;&gt;'Tabelas auxiliares'!$C$240,T916&lt;&gt;'Tabelas auxiliares'!$D$239),"FOLHA DE PESSOAL",IF(X916='Tabelas auxiliares'!$A$240,"CUSTEIO",IF(X916='Tabelas auxiliares'!$A$239,"INVESTIMENTO","ERRO - VERIFICAR"))))</f>
        <v/>
      </c>
      <c r="Z916" s="46" t="str">
        <f t="shared" si="27"/>
        <v/>
      </c>
      <c r="AC916" s="26"/>
    </row>
    <row r="917" spans="6:29" x14ac:dyDescent="0.25">
      <c r="F917" s="33" t="str">
        <f>IFERROR(VLOOKUP(D917,'Tabelas auxiliares'!$A$3:$B$61,2,FALSE),"")</f>
        <v/>
      </c>
      <c r="G917" s="33" t="str">
        <f>IFERROR(VLOOKUP($B917,'Tabelas auxiliares'!$A$65:$C$102,2,FALSE),"")</f>
        <v/>
      </c>
      <c r="H917" s="33" t="str">
        <f>IFERROR(VLOOKUP($B917,'Tabelas auxiliares'!$A$65:$C$102,3,FALSE),"")</f>
        <v/>
      </c>
      <c r="X917" s="33" t="str">
        <f t="shared" si="26"/>
        <v/>
      </c>
      <c r="Y917" s="33" t="str">
        <f>IF(T917="","",IF(AND(T917&lt;&gt;'Tabelas auxiliares'!$B$239,T917&lt;&gt;'Tabelas auxiliares'!$B$240,T917&lt;&gt;'Tabelas auxiliares'!$C$239,T917&lt;&gt;'Tabelas auxiliares'!$C$240,T917&lt;&gt;'Tabelas auxiliares'!$D$239),"FOLHA DE PESSOAL",IF(X917='Tabelas auxiliares'!$A$240,"CUSTEIO",IF(X917='Tabelas auxiliares'!$A$239,"INVESTIMENTO","ERRO - VERIFICAR"))))</f>
        <v/>
      </c>
      <c r="Z917" s="46" t="str">
        <f t="shared" si="27"/>
        <v/>
      </c>
      <c r="AA917" s="26"/>
    </row>
    <row r="918" spans="6:29" x14ac:dyDescent="0.25">
      <c r="F918" s="33" t="str">
        <f>IFERROR(VLOOKUP(D918,'Tabelas auxiliares'!$A$3:$B$61,2,FALSE),"")</f>
        <v/>
      </c>
      <c r="G918" s="33" t="str">
        <f>IFERROR(VLOOKUP($B918,'Tabelas auxiliares'!$A$65:$C$102,2,FALSE),"")</f>
        <v/>
      </c>
      <c r="H918" s="33" t="str">
        <f>IFERROR(VLOOKUP($B918,'Tabelas auxiliares'!$A$65:$C$102,3,FALSE),"")</f>
        <v/>
      </c>
      <c r="X918" s="33" t="str">
        <f t="shared" si="26"/>
        <v/>
      </c>
      <c r="Y918" s="33" t="str">
        <f>IF(T918="","",IF(AND(T918&lt;&gt;'Tabelas auxiliares'!$B$239,T918&lt;&gt;'Tabelas auxiliares'!$B$240,T918&lt;&gt;'Tabelas auxiliares'!$C$239,T918&lt;&gt;'Tabelas auxiliares'!$C$240,T918&lt;&gt;'Tabelas auxiliares'!$D$239),"FOLHA DE PESSOAL",IF(X918='Tabelas auxiliares'!$A$240,"CUSTEIO",IF(X918='Tabelas auxiliares'!$A$239,"INVESTIMENTO","ERRO - VERIFICAR"))))</f>
        <v/>
      </c>
      <c r="Z918" s="46" t="str">
        <f t="shared" si="27"/>
        <v/>
      </c>
      <c r="AC918" s="26"/>
    </row>
    <row r="919" spans="6:29" x14ac:dyDescent="0.25">
      <c r="F919" s="33" t="str">
        <f>IFERROR(VLOOKUP(D919,'Tabelas auxiliares'!$A$3:$B$61,2,FALSE),"")</f>
        <v/>
      </c>
      <c r="G919" s="33" t="str">
        <f>IFERROR(VLOOKUP($B919,'Tabelas auxiliares'!$A$65:$C$102,2,FALSE),"")</f>
        <v/>
      </c>
      <c r="H919" s="33" t="str">
        <f>IFERROR(VLOOKUP($B919,'Tabelas auxiliares'!$A$65:$C$102,3,FALSE),"")</f>
        <v/>
      </c>
      <c r="X919" s="33" t="str">
        <f t="shared" si="26"/>
        <v/>
      </c>
      <c r="Y919" s="33" t="str">
        <f>IF(T919="","",IF(AND(T919&lt;&gt;'Tabelas auxiliares'!$B$239,T919&lt;&gt;'Tabelas auxiliares'!$B$240,T919&lt;&gt;'Tabelas auxiliares'!$C$239,T919&lt;&gt;'Tabelas auxiliares'!$C$240,T919&lt;&gt;'Tabelas auxiliares'!$D$239),"FOLHA DE PESSOAL",IF(X919='Tabelas auxiliares'!$A$240,"CUSTEIO",IF(X919='Tabelas auxiliares'!$A$239,"INVESTIMENTO","ERRO - VERIFICAR"))))</f>
        <v/>
      </c>
      <c r="Z919" s="46" t="str">
        <f t="shared" si="27"/>
        <v/>
      </c>
      <c r="AC919" s="26"/>
    </row>
    <row r="920" spans="6:29" x14ac:dyDescent="0.25">
      <c r="F920" s="33" t="str">
        <f>IFERROR(VLOOKUP(D920,'Tabelas auxiliares'!$A$3:$B$61,2,FALSE),"")</f>
        <v/>
      </c>
      <c r="G920" s="33" t="str">
        <f>IFERROR(VLOOKUP($B920,'Tabelas auxiliares'!$A$65:$C$102,2,FALSE),"")</f>
        <v/>
      </c>
      <c r="H920" s="33" t="str">
        <f>IFERROR(VLOOKUP($B920,'Tabelas auxiliares'!$A$65:$C$102,3,FALSE),"")</f>
        <v/>
      </c>
      <c r="X920" s="33" t="str">
        <f t="shared" si="26"/>
        <v/>
      </c>
      <c r="Y920" s="33" t="str">
        <f>IF(T920="","",IF(AND(T920&lt;&gt;'Tabelas auxiliares'!$B$239,T920&lt;&gt;'Tabelas auxiliares'!$B$240,T920&lt;&gt;'Tabelas auxiliares'!$C$239,T920&lt;&gt;'Tabelas auxiliares'!$C$240,T920&lt;&gt;'Tabelas auxiliares'!$D$239),"FOLHA DE PESSOAL",IF(X920='Tabelas auxiliares'!$A$240,"CUSTEIO",IF(X920='Tabelas auxiliares'!$A$239,"INVESTIMENTO","ERRO - VERIFICAR"))))</f>
        <v/>
      </c>
      <c r="Z920" s="46" t="str">
        <f t="shared" si="27"/>
        <v/>
      </c>
      <c r="AC920" s="26"/>
    </row>
    <row r="921" spans="6:29" x14ac:dyDescent="0.25">
      <c r="F921" s="33" t="str">
        <f>IFERROR(VLOOKUP(D921,'Tabelas auxiliares'!$A$3:$B$61,2,FALSE),"")</f>
        <v/>
      </c>
      <c r="G921" s="33" t="str">
        <f>IFERROR(VLOOKUP($B921,'Tabelas auxiliares'!$A$65:$C$102,2,FALSE),"")</f>
        <v/>
      </c>
      <c r="H921" s="33" t="str">
        <f>IFERROR(VLOOKUP($B921,'Tabelas auxiliares'!$A$65:$C$102,3,FALSE),"")</f>
        <v/>
      </c>
      <c r="X921" s="33" t="str">
        <f t="shared" si="26"/>
        <v/>
      </c>
      <c r="Y921" s="33" t="str">
        <f>IF(T921="","",IF(AND(T921&lt;&gt;'Tabelas auxiliares'!$B$239,T921&lt;&gt;'Tabelas auxiliares'!$B$240,T921&lt;&gt;'Tabelas auxiliares'!$C$239,T921&lt;&gt;'Tabelas auxiliares'!$C$240,T921&lt;&gt;'Tabelas auxiliares'!$D$239),"FOLHA DE PESSOAL",IF(X921='Tabelas auxiliares'!$A$240,"CUSTEIO",IF(X921='Tabelas auxiliares'!$A$239,"INVESTIMENTO","ERRO - VERIFICAR"))))</f>
        <v/>
      </c>
      <c r="Z921" s="46" t="str">
        <f t="shared" si="27"/>
        <v/>
      </c>
      <c r="AC921" s="26"/>
    </row>
    <row r="922" spans="6:29" x14ac:dyDescent="0.25">
      <c r="F922" s="33" t="str">
        <f>IFERROR(VLOOKUP(D922,'Tabelas auxiliares'!$A$3:$B$61,2,FALSE),"")</f>
        <v/>
      </c>
      <c r="G922" s="33" t="str">
        <f>IFERROR(VLOOKUP($B922,'Tabelas auxiliares'!$A$65:$C$102,2,FALSE),"")</f>
        <v/>
      </c>
      <c r="H922" s="33" t="str">
        <f>IFERROR(VLOOKUP($B922,'Tabelas auxiliares'!$A$65:$C$102,3,FALSE),"")</f>
        <v/>
      </c>
      <c r="X922" s="33" t="str">
        <f t="shared" si="26"/>
        <v/>
      </c>
      <c r="Y922" s="33" t="str">
        <f>IF(T922="","",IF(AND(T922&lt;&gt;'Tabelas auxiliares'!$B$239,T922&lt;&gt;'Tabelas auxiliares'!$B$240,T922&lt;&gt;'Tabelas auxiliares'!$C$239,T922&lt;&gt;'Tabelas auxiliares'!$C$240,T922&lt;&gt;'Tabelas auxiliares'!$D$239),"FOLHA DE PESSOAL",IF(X922='Tabelas auxiliares'!$A$240,"CUSTEIO",IF(X922='Tabelas auxiliares'!$A$239,"INVESTIMENTO","ERRO - VERIFICAR"))))</f>
        <v/>
      </c>
      <c r="Z922" s="46" t="str">
        <f t="shared" si="27"/>
        <v/>
      </c>
      <c r="AC922" s="26"/>
    </row>
    <row r="923" spans="6:29" x14ac:dyDescent="0.25">
      <c r="F923" s="33" t="str">
        <f>IFERROR(VLOOKUP(D923,'Tabelas auxiliares'!$A$3:$B$61,2,FALSE),"")</f>
        <v/>
      </c>
      <c r="G923" s="33" t="str">
        <f>IFERROR(VLOOKUP($B923,'Tabelas auxiliares'!$A$65:$C$102,2,FALSE),"")</f>
        <v/>
      </c>
      <c r="H923" s="33" t="str">
        <f>IFERROR(VLOOKUP($B923,'Tabelas auxiliares'!$A$65:$C$102,3,FALSE),"")</f>
        <v/>
      </c>
      <c r="X923" s="33" t="str">
        <f t="shared" si="26"/>
        <v/>
      </c>
      <c r="Y923" s="33" t="str">
        <f>IF(T923="","",IF(AND(T923&lt;&gt;'Tabelas auxiliares'!$B$239,T923&lt;&gt;'Tabelas auxiliares'!$B$240,T923&lt;&gt;'Tabelas auxiliares'!$C$239,T923&lt;&gt;'Tabelas auxiliares'!$C$240,T923&lt;&gt;'Tabelas auxiliares'!$D$239),"FOLHA DE PESSOAL",IF(X923='Tabelas auxiliares'!$A$240,"CUSTEIO",IF(X923='Tabelas auxiliares'!$A$239,"INVESTIMENTO","ERRO - VERIFICAR"))))</f>
        <v/>
      </c>
      <c r="Z923" s="46" t="str">
        <f t="shared" si="27"/>
        <v/>
      </c>
      <c r="AC923" s="26"/>
    </row>
    <row r="924" spans="6:29" x14ac:dyDescent="0.25">
      <c r="F924" s="33" t="str">
        <f>IFERROR(VLOOKUP(D924,'Tabelas auxiliares'!$A$3:$B$61,2,FALSE),"")</f>
        <v/>
      </c>
      <c r="G924" s="33" t="str">
        <f>IFERROR(VLOOKUP($B924,'Tabelas auxiliares'!$A$65:$C$102,2,FALSE),"")</f>
        <v/>
      </c>
      <c r="H924" s="33" t="str">
        <f>IFERROR(VLOOKUP($B924,'Tabelas auxiliares'!$A$65:$C$102,3,FALSE),"")</f>
        <v/>
      </c>
      <c r="X924" s="33" t="str">
        <f t="shared" si="26"/>
        <v/>
      </c>
      <c r="Y924" s="33" t="str">
        <f>IF(T924="","",IF(AND(T924&lt;&gt;'Tabelas auxiliares'!$B$239,T924&lt;&gt;'Tabelas auxiliares'!$B$240,T924&lt;&gt;'Tabelas auxiliares'!$C$239,T924&lt;&gt;'Tabelas auxiliares'!$C$240,T924&lt;&gt;'Tabelas auxiliares'!$D$239),"FOLHA DE PESSOAL",IF(X924='Tabelas auxiliares'!$A$240,"CUSTEIO",IF(X924='Tabelas auxiliares'!$A$239,"INVESTIMENTO","ERRO - VERIFICAR"))))</f>
        <v/>
      </c>
      <c r="Z924" s="46" t="str">
        <f t="shared" si="27"/>
        <v/>
      </c>
      <c r="AC924" s="26"/>
    </row>
    <row r="925" spans="6:29" x14ac:dyDescent="0.25">
      <c r="F925" s="33" t="str">
        <f>IFERROR(VLOOKUP(D925,'Tabelas auxiliares'!$A$3:$B$61,2,FALSE),"")</f>
        <v/>
      </c>
      <c r="G925" s="33" t="str">
        <f>IFERROR(VLOOKUP($B925,'Tabelas auxiliares'!$A$65:$C$102,2,FALSE),"")</f>
        <v/>
      </c>
      <c r="H925" s="33" t="str">
        <f>IFERROR(VLOOKUP($B925,'Tabelas auxiliares'!$A$65:$C$102,3,FALSE),"")</f>
        <v/>
      </c>
      <c r="X925" s="33" t="str">
        <f t="shared" si="26"/>
        <v/>
      </c>
      <c r="Y925" s="33" t="str">
        <f>IF(T925="","",IF(AND(T925&lt;&gt;'Tabelas auxiliares'!$B$239,T925&lt;&gt;'Tabelas auxiliares'!$B$240,T925&lt;&gt;'Tabelas auxiliares'!$C$239,T925&lt;&gt;'Tabelas auxiliares'!$C$240,T925&lt;&gt;'Tabelas auxiliares'!$D$239),"FOLHA DE PESSOAL",IF(X925='Tabelas auxiliares'!$A$240,"CUSTEIO",IF(X925='Tabelas auxiliares'!$A$239,"INVESTIMENTO","ERRO - VERIFICAR"))))</f>
        <v/>
      </c>
      <c r="Z925" s="46" t="str">
        <f t="shared" si="27"/>
        <v/>
      </c>
      <c r="AC925" s="26"/>
    </row>
    <row r="926" spans="6:29" x14ac:dyDescent="0.25">
      <c r="F926" s="33" t="str">
        <f>IFERROR(VLOOKUP(D926,'Tabelas auxiliares'!$A$3:$B$61,2,FALSE),"")</f>
        <v/>
      </c>
      <c r="G926" s="33" t="str">
        <f>IFERROR(VLOOKUP($B926,'Tabelas auxiliares'!$A$65:$C$102,2,FALSE),"")</f>
        <v/>
      </c>
      <c r="H926" s="33" t="str">
        <f>IFERROR(VLOOKUP($B926,'Tabelas auxiliares'!$A$65:$C$102,3,FALSE),"")</f>
        <v/>
      </c>
      <c r="X926" s="33" t="str">
        <f t="shared" si="26"/>
        <v/>
      </c>
      <c r="Y926" s="33" t="str">
        <f>IF(T926="","",IF(AND(T926&lt;&gt;'Tabelas auxiliares'!$B$239,T926&lt;&gt;'Tabelas auxiliares'!$B$240,T926&lt;&gt;'Tabelas auxiliares'!$C$239,T926&lt;&gt;'Tabelas auxiliares'!$C$240,T926&lt;&gt;'Tabelas auxiliares'!$D$239),"FOLHA DE PESSOAL",IF(X926='Tabelas auxiliares'!$A$240,"CUSTEIO",IF(X926='Tabelas auxiliares'!$A$239,"INVESTIMENTO","ERRO - VERIFICAR"))))</f>
        <v/>
      </c>
      <c r="Z926" s="46" t="str">
        <f t="shared" si="27"/>
        <v/>
      </c>
      <c r="AC926" s="26"/>
    </row>
    <row r="927" spans="6:29" x14ac:dyDescent="0.25">
      <c r="F927" s="33" t="str">
        <f>IFERROR(VLOOKUP(D927,'Tabelas auxiliares'!$A$3:$B$61,2,FALSE),"")</f>
        <v/>
      </c>
      <c r="G927" s="33" t="str">
        <f>IFERROR(VLOOKUP($B927,'Tabelas auxiliares'!$A$65:$C$102,2,FALSE),"")</f>
        <v/>
      </c>
      <c r="H927" s="33" t="str">
        <f>IFERROR(VLOOKUP($B927,'Tabelas auxiliares'!$A$65:$C$102,3,FALSE),"")</f>
        <v/>
      </c>
      <c r="X927" s="33" t="str">
        <f t="shared" si="26"/>
        <v/>
      </c>
      <c r="Y927" s="33" t="str">
        <f>IF(T927="","",IF(AND(T927&lt;&gt;'Tabelas auxiliares'!$B$239,T927&lt;&gt;'Tabelas auxiliares'!$B$240,T927&lt;&gt;'Tabelas auxiliares'!$C$239,T927&lt;&gt;'Tabelas auxiliares'!$C$240,T927&lt;&gt;'Tabelas auxiliares'!$D$239),"FOLHA DE PESSOAL",IF(X927='Tabelas auxiliares'!$A$240,"CUSTEIO",IF(X927='Tabelas auxiliares'!$A$239,"INVESTIMENTO","ERRO - VERIFICAR"))))</f>
        <v/>
      </c>
      <c r="Z927" s="46" t="str">
        <f t="shared" si="27"/>
        <v/>
      </c>
      <c r="AC927" s="26"/>
    </row>
    <row r="928" spans="6:29" x14ac:dyDescent="0.25">
      <c r="F928" s="33" t="str">
        <f>IFERROR(VLOOKUP(D928,'Tabelas auxiliares'!$A$3:$B$61,2,FALSE),"")</f>
        <v/>
      </c>
      <c r="G928" s="33" t="str">
        <f>IFERROR(VLOOKUP($B928,'Tabelas auxiliares'!$A$65:$C$102,2,FALSE),"")</f>
        <v/>
      </c>
      <c r="H928" s="33" t="str">
        <f>IFERROR(VLOOKUP($B928,'Tabelas auxiliares'!$A$65:$C$102,3,FALSE),"")</f>
        <v/>
      </c>
      <c r="X928" s="33" t="str">
        <f t="shared" si="26"/>
        <v/>
      </c>
      <c r="Y928" s="33" t="str">
        <f>IF(T928="","",IF(AND(T928&lt;&gt;'Tabelas auxiliares'!$B$239,T928&lt;&gt;'Tabelas auxiliares'!$B$240,T928&lt;&gt;'Tabelas auxiliares'!$C$239,T928&lt;&gt;'Tabelas auxiliares'!$C$240,T928&lt;&gt;'Tabelas auxiliares'!$D$239),"FOLHA DE PESSOAL",IF(X928='Tabelas auxiliares'!$A$240,"CUSTEIO",IF(X928='Tabelas auxiliares'!$A$239,"INVESTIMENTO","ERRO - VERIFICAR"))))</f>
        <v/>
      </c>
      <c r="Z928" s="46" t="str">
        <f t="shared" si="27"/>
        <v/>
      </c>
      <c r="AC928" s="26"/>
    </row>
    <row r="929" spans="6:29" x14ac:dyDescent="0.25">
      <c r="F929" s="33" t="str">
        <f>IFERROR(VLOOKUP(D929,'Tabelas auxiliares'!$A$3:$B$61,2,FALSE),"")</f>
        <v/>
      </c>
      <c r="G929" s="33" t="str">
        <f>IFERROR(VLOOKUP($B929,'Tabelas auxiliares'!$A$65:$C$102,2,FALSE),"")</f>
        <v/>
      </c>
      <c r="H929" s="33" t="str">
        <f>IFERROR(VLOOKUP($B929,'Tabelas auxiliares'!$A$65:$C$102,3,FALSE),"")</f>
        <v/>
      </c>
      <c r="X929" s="33" t="str">
        <f t="shared" si="26"/>
        <v/>
      </c>
      <c r="Y929" s="33" t="str">
        <f>IF(T929="","",IF(AND(T929&lt;&gt;'Tabelas auxiliares'!$B$239,T929&lt;&gt;'Tabelas auxiliares'!$B$240,T929&lt;&gt;'Tabelas auxiliares'!$C$239,T929&lt;&gt;'Tabelas auxiliares'!$C$240,T929&lt;&gt;'Tabelas auxiliares'!$D$239),"FOLHA DE PESSOAL",IF(X929='Tabelas auxiliares'!$A$240,"CUSTEIO",IF(X929='Tabelas auxiliares'!$A$239,"INVESTIMENTO","ERRO - VERIFICAR"))))</f>
        <v/>
      </c>
      <c r="Z929" s="46" t="str">
        <f t="shared" si="27"/>
        <v/>
      </c>
      <c r="AA929" s="26"/>
    </row>
    <row r="930" spans="6:29" x14ac:dyDescent="0.25">
      <c r="F930" s="33" t="str">
        <f>IFERROR(VLOOKUP(D930,'Tabelas auxiliares'!$A$3:$B$61,2,FALSE),"")</f>
        <v/>
      </c>
      <c r="G930" s="33" t="str">
        <f>IFERROR(VLOOKUP($B930,'Tabelas auxiliares'!$A$65:$C$102,2,FALSE),"")</f>
        <v/>
      </c>
      <c r="H930" s="33" t="str">
        <f>IFERROR(VLOOKUP($B930,'Tabelas auxiliares'!$A$65:$C$102,3,FALSE),"")</f>
        <v/>
      </c>
      <c r="X930" s="33" t="str">
        <f t="shared" si="26"/>
        <v/>
      </c>
      <c r="Y930" s="33" t="str">
        <f>IF(T930="","",IF(AND(T930&lt;&gt;'Tabelas auxiliares'!$B$239,T930&lt;&gt;'Tabelas auxiliares'!$B$240,T930&lt;&gt;'Tabelas auxiliares'!$C$239,T930&lt;&gt;'Tabelas auxiliares'!$C$240,T930&lt;&gt;'Tabelas auxiliares'!$D$239),"FOLHA DE PESSOAL",IF(X930='Tabelas auxiliares'!$A$240,"CUSTEIO",IF(X930='Tabelas auxiliares'!$A$239,"INVESTIMENTO","ERRO - VERIFICAR"))))</f>
        <v/>
      </c>
      <c r="Z930" s="46" t="str">
        <f t="shared" si="27"/>
        <v/>
      </c>
      <c r="AA930" s="26"/>
    </row>
    <row r="931" spans="6:29" x14ac:dyDescent="0.25">
      <c r="F931" s="33" t="str">
        <f>IFERROR(VLOOKUP(D931,'Tabelas auxiliares'!$A$3:$B$61,2,FALSE),"")</f>
        <v/>
      </c>
      <c r="G931" s="33" t="str">
        <f>IFERROR(VLOOKUP($B931,'Tabelas auxiliares'!$A$65:$C$102,2,FALSE),"")</f>
        <v/>
      </c>
      <c r="H931" s="33" t="str">
        <f>IFERROR(VLOOKUP($B931,'Tabelas auxiliares'!$A$65:$C$102,3,FALSE),"")</f>
        <v/>
      </c>
      <c r="X931" s="33" t="str">
        <f t="shared" si="26"/>
        <v/>
      </c>
      <c r="Y931" s="33" t="str">
        <f>IF(T931="","",IF(AND(T931&lt;&gt;'Tabelas auxiliares'!$B$239,T931&lt;&gt;'Tabelas auxiliares'!$B$240,T931&lt;&gt;'Tabelas auxiliares'!$C$239,T931&lt;&gt;'Tabelas auxiliares'!$C$240,T931&lt;&gt;'Tabelas auxiliares'!$D$239),"FOLHA DE PESSOAL",IF(X931='Tabelas auxiliares'!$A$240,"CUSTEIO",IF(X931='Tabelas auxiliares'!$A$239,"INVESTIMENTO","ERRO - VERIFICAR"))))</f>
        <v/>
      </c>
      <c r="Z931" s="46" t="str">
        <f t="shared" si="27"/>
        <v/>
      </c>
      <c r="AA931" s="26"/>
    </row>
    <row r="932" spans="6:29" x14ac:dyDescent="0.25">
      <c r="F932" s="33" t="str">
        <f>IFERROR(VLOOKUP(D932,'Tabelas auxiliares'!$A$3:$B$61,2,FALSE),"")</f>
        <v/>
      </c>
      <c r="G932" s="33" t="str">
        <f>IFERROR(VLOOKUP($B932,'Tabelas auxiliares'!$A$65:$C$102,2,FALSE),"")</f>
        <v/>
      </c>
      <c r="H932" s="33" t="str">
        <f>IFERROR(VLOOKUP($B932,'Tabelas auxiliares'!$A$65:$C$102,3,FALSE),"")</f>
        <v/>
      </c>
      <c r="X932" s="33" t="str">
        <f t="shared" si="26"/>
        <v/>
      </c>
      <c r="Y932" s="33" t="str">
        <f>IF(T932="","",IF(AND(T932&lt;&gt;'Tabelas auxiliares'!$B$239,T932&lt;&gt;'Tabelas auxiliares'!$B$240,T932&lt;&gt;'Tabelas auxiliares'!$C$239,T932&lt;&gt;'Tabelas auxiliares'!$C$240,T932&lt;&gt;'Tabelas auxiliares'!$D$239),"FOLHA DE PESSOAL",IF(X932='Tabelas auxiliares'!$A$240,"CUSTEIO",IF(X932='Tabelas auxiliares'!$A$239,"INVESTIMENTO","ERRO - VERIFICAR"))))</f>
        <v/>
      </c>
      <c r="Z932" s="46" t="str">
        <f t="shared" si="27"/>
        <v/>
      </c>
      <c r="AC932" s="26"/>
    </row>
    <row r="933" spans="6:29" x14ac:dyDescent="0.25">
      <c r="F933" s="33" t="str">
        <f>IFERROR(VLOOKUP(D933,'Tabelas auxiliares'!$A$3:$B$61,2,FALSE),"")</f>
        <v/>
      </c>
      <c r="G933" s="33" t="str">
        <f>IFERROR(VLOOKUP($B933,'Tabelas auxiliares'!$A$65:$C$102,2,FALSE),"")</f>
        <v/>
      </c>
      <c r="H933" s="33" t="str">
        <f>IFERROR(VLOOKUP($B933,'Tabelas auxiliares'!$A$65:$C$102,3,FALSE),"")</f>
        <v/>
      </c>
      <c r="X933" s="33" t="str">
        <f t="shared" si="26"/>
        <v/>
      </c>
      <c r="Y933" s="33" t="str">
        <f>IF(T933="","",IF(AND(T933&lt;&gt;'Tabelas auxiliares'!$B$239,T933&lt;&gt;'Tabelas auxiliares'!$B$240,T933&lt;&gt;'Tabelas auxiliares'!$C$239,T933&lt;&gt;'Tabelas auxiliares'!$C$240,T933&lt;&gt;'Tabelas auxiliares'!$D$239),"FOLHA DE PESSOAL",IF(X933='Tabelas auxiliares'!$A$240,"CUSTEIO",IF(X933='Tabelas auxiliares'!$A$239,"INVESTIMENTO","ERRO - VERIFICAR"))))</f>
        <v/>
      </c>
      <c r="Z933" s="46" t="str">
        <f t="shared" si="27"/>
        <v/>
      </c>
      <c r="AC933" s="26"/>
    </row>
    <row r="934" spans="6:29" x14ac:dyDescent="0.25">
      <c r="F934" s="33" t="str">
        <f>IFERROR(VLOOKUP(D934,'Tabelas auxiliares'!$A$3:$B$61,2,FALSE),"")</f>
        <v/>
      </c>
      <c r="G934" s="33" t="str">
        <f>IFERROR(VLOOKUP($B934,'Tabelas auxiliares'!$A$65:$C$102,2,FALSE),"")</f>
        <v/>
      </c>
      <c r="H934" s="33" t="str">
        <f>IFERROR(VLOOKUP($B934,'Tabelas auxiliares'!$A$65:$C$102,3,FALSE),"")</f>
        <v/>
      </c>
      <c r="X934" s="33" t="str">
        <f t="shared" si="26"/>
        <v/>
      </c>
      <c r="Y934" s="33" t="str">
        <f>IF(T934="","",IF(AND(T934&lt;&gt;'Tabelas auxiliares'!$B$239,T934&lt;&gt;'Tabelas auxiliares'!$B$240,T934&lt;&gt;'Tabelas auxiliares'!$C$239,T934&lt;&gt;'Tabelas auxiliares'!$C$240,T934&lt;&gt;'Tabelas auxiliares'!$D$239),"FOLHA DE PESSOAL",IF(X934='Tabelas auxiliares'!$A$240,"CUSTEIO",IF(X934='Tabelas auxiliares'!$A$239,"INVESTIMENTO","ERRO - VERIFICAR"))))</f>
        <v/>
      </c>
      <c r="Z934" s="46" t="str">
        <f t="shared" si="27"/>
        <v/>
      </c>
      <c r="AC934" s="26"/>
    </row>
    <row r="935" spans="6:29" x14ac:dyDescent="0.25">
      <c r="F935" s="33" t="str">
        <f>IFERROR(VLOOKUP(D935,'Tabelas auxiliares'!$A$3:$B$61,2,FALSE),"")</f>
        <v/>
      </c>
      <c r="G935" s="33" t="str">
        <f>IFERROR(VLOOKUP($B935,'Tabelas auxiliares'!$A$65:$C$102,2,FALSE),"")</f>
        <v/>
      </c>
      <c r="H935" s="33" t="str">
        <f>IFERROR(VLOOKUP($B935,'Tabelas auxiliares'!$A$65:$C$102,3,FALSE),"")</f>
        <v/>
      </c>
      <c r="X935" s="33" t="str">
        <f t="shared" si="26"/>
        <v/>
      </c>
      <c r="Y935" s="33" t="str">
        <f>IF(T935="","",IF(AND(T935&lt;&gt;'Tabelas auxiliares'!$B$239,T935&lt;&gt;'Tabelas auxiliares'!$B$240,T935&lt;&gt;'Tabelas auxiliares'!$C$239,T935&lt;&gt;'Tabelas auxiliares'!$C$240,T935&lt;&gt;'Tabelas auxiliares'!$D$239),"FOLHA DE PESSOAL",IF(X935='Tabelas auxiliares'!$A$240,"CUSTEIO",IF(X935='Tabelas auxiliares'!$A$239,"INVESTIMENTO","ERRO - VERIFICAR"))))</f>
        <v/>
      </c>
      <c r="Z935" s="46" t="str">
        <f t="shared" si="27"/>
        <v/>
      </c>
      <c r="AC935" s="26"/>
    </row>
    <row r="936" spans="6:29" x14ac:dyDescent="0.25">
      <c r="F936" s="33" t="str">
        <f>IFERROR(VLOOKUP(D936,'Tabelas auxiliares'!$A$3:$B$61,2,FALSE),"")</f>
        <v/>
      </c>
      <c r="G936" s="33" t="str">
        <f>IFERROR(VLOOKUP($B936,'Tabelas auxiliares'!$A$65:$C$102,2,FALSE),"")</f>
        <v/>
      </c>
      <c r="H936" s="33" t="str">
        <f>IFERROR(VLOOKUP($B936,'Tabelas auxiliares'!$A$65:$C$102,3,FALSE),"")</f>
        <v/>
      </c>
      <c r="X936" s="33" t="str">
        <f t="shared" si="26"/>
        <v/>
      </c>
      <c r="Y936" s="33" t="str">
        <f>IF(T936="","",IF(AND(T936&lt;&gt;'Tabelas auxiliares'!$B$239,T936&lt;&gt;'Tabelas auxiliares'!$B$240,T936&lt;&gt;'Tabelas auxiliares'!$C$239,T936&lt;&gt;'Tabelas auxiliares'!$C$240,T936&lt;&gt;'Tabelas auxiliares'!$D$239),"FOLHA DE PESSOAL",IF(X936='Tabelas auxiliares'!$A$240,"CUSTEIO",IF(X936='Tabelas auxiliares'!$A$239,"INVESTIMENTO","ERRO - VERIFICAR"))))</f>
        <v/>
      </c>
      <c r="Z936" s="46" t="str">
        <f t="shared" si="27"/>
        <v/>
      </c>
      <c r="AC936" s="26"/>
    </row>
    <row r="937" spans="6:29" x14ac:dyDescent="0.25">
      <c r="F937" s="33" t="str">
        <f>IFERROR(VLOOKUP(D937,'Tabelas auxiliares'!$A$3:$B$61,2,FALSE),"")</f>
        <v/>
      </c>
      <c r="G937" s="33" t="str">
        <f>IFERROR(VLOOKUP($B937,'Tabelas auxiliares'!$A$65:$C$102,2,FALSE),"")</f>
        <v/>
      </c>
      <c r="H937" s="33" t="str">
        <f>IFERROR(VLOOKUP($B937,'Tabelas auxiliares'!$A$65:$C$102,3,FALSE),"")</f>
        <v/>
      </c>
      <c r="X937" s="33" t="str">
        <f t="shared" si="26"/>
        <v/>
      </c>
      <c r="Y937" s="33" t="str">
        <f>IF(T937="","",IF(AND(T937&lt;&gt;'Tabelas auxiliares'!$B$239,T937&lt;&gt;'Tabelas auxiliares'!$B$240,T937&lt;&gt;'Tabelas auxiliares'!$C$239,T937&lt;&gt;'Tabelas auxiliares'!$C$240,T937&lt;&gt;'Tabelas auxiliares'!$D$239),"FOLHA DE PESSOAL",IF(X937='Tabelas auxiliares'!$A$240,"CUSTEIO",IF(X937='Tabelas auxiliares'!$A$239,"INVESTIMENTO","ERRO - VERIFICAR"))))</f>
        <v/>
      </c>
      <c r="Z937" s="46" t="str">
        <f t="shared" si="27"/>
        <v/>
      </c>
      <c r="AA937" s="26"/>
      <c r="AC937" s="26"/>
    </row>
    <row r="938" spans="6:29" x14ac:dyDescent="0.25">
      <c r="F938" s="33" t="str">
        <f>IFERROR(VLOOKUP(D938,'Tabelas auxiliares'!$A$3:$B$61,2,FALSE),"")</f>
        <v/>
      </c>
      <c r="G938" s="33" t="str">
        <f>IFERROR(VLOOKUP($B938,'Tabelas auxiliares'!$A$65:$C$102,2,FALSE),"")</f>
        <v/>
      </c>
      <c r="H938" s="33" t="str">
        <f>IFERROR(VLOOKUP($B938,'Tabelas auxiliares'!$A$65:$C$102,3,FALSE),"")</f>
        <v/>
      </c>
      <c r="X938" s="33" t="str">
        <f t="shared" si="26"/>
        <v/>
      </c>
      <c r="Y938" s="33" t="str">
        <f>IF(T938="","",IF(AND(T938&lt;&gt;'Tabelas auxiliares'!$B$239,T938&lt;&gt;'Tabelas auxiliares'!$B$240,T938&lt;&gt;'Tabelas auxiliares'!$C$239,T938&lt;&gt;'Tabelas auxiliares'!$C$240,T938&lt;&gt;'Tabelas auxiliares'!$D$239),"FOLHA DE PESSOAL",IF(X938='Tabelas auxiliares'!$A$240,"CUSTEIO",IF(X938='Tabelas auxiliares'!$A$239,"INVESTIMENTO","ERRO - VERIFICAR"))))</f>
        <v/>
      </c>
      <c r="Z938" s="46" t="str">
        <f t="shared" si="27"/>
        <v/>
      </c>
      <c r="AC938" s="26"/>
    </row>
    <row r="939" spans="6:29" x14ac:dyDescent="0.25">
      <c r="F939" s="33" t="str">
        <f>IFERROR(VLOOKUP(D939,'Tabelas auxiliares'!$A$3:$B$61,2,FALSE),"")</f>
        <v/>
      </c>
      <c r="G939" s="33" t="str">
        <f>IFERROR(VLOOKUP($B939,'Tabelas auxiliares'!$A$65:$C$102,2,FALSE),"")</f>
        <v/>
      </c>
      <c r="H939" s="33" t="str">
        <f>IFERROR(VLOOKUP($B939,'Tabelas auxiliares'!$A$65:$C$102,3,FALSE),"")</f>
        <v/>
      </c>
      <c r="X939" s="33" t="str">
        <f t="shared" si="26"/>
        <v/>
      </c>
      <c r="Y939" s="33" t="str">
        <f>IF(T939="","",IF(AND(T939&lt;&gt;'Tabelas auxiliares'!$B$239,T939&lt;&gt;'Tabelas auxiliares'!$B$240,T939&lt;&gt;'Tabelas auxiliares'!$C$239,T939&lt;&gt;'Tabelas auxiliares'!$C$240,T939&lt;&gt;'Tabelas auxiliares'!$D$239),"FOLHA DE PESSOAL",IF(X939='Tabelas auxiliares'!$A$240,"CUSTEIO",IF(X939='Tabelas auxiliares'!$A$239,"INVESTIMENTO","ERRO - VERIFICAR"))))</f>
        <v/>
      </c>
      <c r="Z939" s="46" t="str">
        <f t="shared" si="27"/>
        <v/>
      </c>
      <c r="AC939" s="26"/>
    </row>
    <row r="940" spans="6:29" x14ac:dyDescent="0.25">
      <c r="F940" s="33" t="str">
        <f>IFERROR(VLOOKUP(D940,'Tabelas auxiliares'!$A$3:$B$61,2,FALSE),"")</f>
        <v/>
      </c>
      <c r="G940" s="33" t="str">
        <f>IFERROR(VLOOKUP($B940,'Tabelas auxiliares'!$A$65:$C$102,2,FALSE),"")</f>
        <v/>
      </c>
      <c r="H940" s="33" t="str">
        <f>IFERROR(VLOOKUP($B940,'Tabelas auxiliares'!$A$65:$C$102,3,FALSE),"")</f>
        <v/>
      </c>
      <c r="X940" s="33" t="str">
        <f t="shared" ref="X940:X1003" si="28">LEFT(V940,1)</f>
        <v/>
      </c>
      <c r="Y940" s="33" t="str">
        <f>IF(T940="","",IF(AND(T940&lt;&gt;'Tabelas auxiliares'!$B$239,T940&lt;&gt;'Tabelas auxiliares'!$B$240,T940&lt;&gt;'Tabelas auxiliares'!$C$239,T940&lt;&gt;'Tabelas auxiliares'!$C$240,T940&lt;&gt;'Tabelas auxiliares'!$D$239),"FOLHA DE PESSOAL",IF(X940='Tabelas auxiliares'!$A$240,"CUSTEIO",IF(X940='Tabelas auxiliares'!$A$239,"INVESTIMENTO","ERRO - VERIFICAR"))))</f>
        <v/>
      </c>
      <c r="Z940" s="46" t="str">
        <f t="shared" si="27"/>
        <v/>
      </c>
      <c r="AC940" s="26"/>
    </row>
    <row r="941" spans="6:29" x14ac:dyDescent="0.25">
      <c r="F941" s="33" t="str">
        <f>IFERROR(VLOOKUP(D941,'Tabelas auxiliares'!$A$3:$B$61,2,FALSE),"")</f>
        <v/>
      </c>
      <c r="G941" s="33" t="str">
        <f>IFERROR(VLOOKUP($B941,'Tabelas auxiliares'!$A$65:$C$102,2,FALSE),"")</f>
        <v/>
      </c>
      <c r="H941" s="33" t="str">
        <f>IFERROR(VLOOKUP($B941,'Tabelas auxiliares'!$A$65:$C$102,3,FALSE),"")</f>
        <v/>
      </c>
      <c r="X941" s="33" t="str">
        <f t="shared" si="28"/>
        <v/>
      </c>
      <c r="Y941" s="33" t="str">
        <f>IF(T941="","",IF(AND(T941&lt;&gt;'Tabelas auxiliares'!$B$239,T941&lt;&gt;'Tabelas auxiliares'!$B$240,T941&lt;&gt;'Tabelas auxiliares'!$C$239,T941&lt;&gt;'Tabelas auxiliares'!$C$240,T941&lt;&gt;'Tabelas auxiliares'!$D$239),"FOLHA DE PESSOAL",IF(X941='Tabelas auxiliares'!$A$240,"CUSTEIO",IF(X941='Tabelas auxiliares'!$A$239,"INVESTIMENTO","ERRO - VERIFICAR"))))</f>
        <v/>
      </c>
      <c r="Z941" s="46" t="str">
        <f t="shared" ref="Z941:Z1004" si="29">IF(AA941+AB941+AC941&lt;&gt;0,AA941+AB941+AC941,"")</f>
        <v/>
      </c>
      <c r="AC941" s="26"/>
    </row>
    <row r="942" spans="6:29" x14ac:dyDescent="0.25">
      <c r="F942" s="33" t="str">
        <f>IFERROR(VLOOKUP(D942,'Tabelas auxiliares'!$A$3:$B$61,2,FALSE),"")</f>
        <v/>
      </c>
      <c r="G942" s="33" t="str">
        <f>IFERROR(VLOOKUP($B942,'Tabelas auxiliares'!$A$65:$C$102,2,FALSE),"")</f>
        <v/>
      </c>
      <c r="H942" s="33" t="str">
        <f>IFERROR(VLOOKUP($B942,'Tabelas auxiliares'!$A$65:$C$102,3,FALSE),"")</f>
        <v/>
      </c>
      <c r="X942" s="33" t="str">
        <f t="shared" si="28"/>
        <v/>
      </c>
      <c r="Y942" s="33" t="str">
        <f>IF(T942="","",IF(AND(T942&lt;&gt;'Tabelas auxiliares'!$B$239,T942&lt;&gt;'Tabelas auxiliares'!$B$240,T942&lt;&gt;'Tabelas auxiliares'!$C$239,T942&lt;&gt;'Tabelas auxiliares'!$C$240,T942&lt;&gt;'Tabelas auxiliares'!$D$239),"FOLHA DE PESSOAL",IF(X942='Tabelas auxiliares'!$A$240,"CUSTEIO",IF(X942='Tabelas auxiliares'!$A$239,"INVESTIMENTO","ERRO - VERIFICAR"))))</f>
        <v/>
      </c>
      <c r="Z942" s="46" t="str">
        <f t="shared" si="29"/>
        <v/>
      </c>
      <c r="AC942" s="26"/>
    </row>
    <row r="943" spans="6:29" x14ac:dyDescent="0.25">
      <c r="F943" s="33" t="str">
        <f>IFERROR(VLOOKUP(D943,'Tabelas auxiliares'!$A$3:$B$61,2,FALSE),"")</f>
        <v/>
      </c>
      <c r="G943" s="33" t="str">
        <f>IFERROR(VLOOKUP($B943,'Tabelas auxiliares'!$A$65:$C$102,2,FALSE),"")</f>
        <v/>
      </c>
      <c r="H943" s="33" t="str">
        <f>IFERROR(VLOOKUP($B943,'Tabelas auxiliares'!$A$65:$C$102,3,FALSE),"")</f>
        <v/>
      </c>
      <c r="X943" s="33" t="str">
        <f t="shared" si="28"/>
        <v/>
      </c>
      <c r="Y943" s="33" t="str">
        <f>IF(T943="","",IF(AND(T943&lt;&gt;'Tabelas auxiliares'!$B$239,T943&lt;&gt;'Tabelas auxiliares'!$B$240,T943&lt;&gt;'Tabelas auxiliares'!$C$239,T943&lt;&gt;'Tabelas auxiliares'!$C$240,T943&lt;&gt;'Tabelas auxiliares'!$D$239),"FOLHA DE PESSOAL",IF(X943='Tabelas auxiliares'!$A$240,"CUSTEIO",IF(X943='Tabelas auxiliares'!$A$239,"INVESTIMENTO","ERRO - VERIFICAR"))))</f>
        <v/>
      </c>
      <c r="Z943" s="46" t="str">
        <f t="shared" si="29"/>
        <v/>
      </c>
      <c r="AA943" s="26"/>
      <c r="AC943" s="26"/>
    </row>
    <row r="944" spans="6:29" x14ac:dyDescent="0.25">
      <c r="F944" s="33" t="str">
        <f>IFERROR(VLOOKUP(D944,'Tabelas auxiliares'!$A$3:$B$61,2,FALSE),"")</f>
        <v/>
      </c>
      <c r="G944" s="33" t="str">
        <f>IFERROR(VLOOKUP($B944,'Tabelas auxiliares'!$A$65:$C$102,2,FALSE),"")</f>
        <v/>
      </c>
      <c r="H944" s="33" t="str">
        <f>IFERROR(VLOOKUP($B944,'Tabelas auxiliares'!$A$65:$C$102,3,FALSE),"")</f>
        <v/>
      </c>
      <c r="X944" s="33" t="str">
        <f t="shared" si="28"/>
        <v/>
      </c>
      <c r="Y944" s="33" t="str">
        <f>IF(T944="","",IF(AND(T944&lt;&gt;'Tabelas auxiliares'!$B$239,T944&lt;&gt;'Tabelas auxiliares'!$B$240,T944&lt;&gt;'Tabelas auxiliares'!$C$239,T944&lt;&gt;'Tabelas auxiliares'!$C$240,T944&lt;&gt;'Tabelas auxiliares'!$D$239),"FOLHA DE PESSOAL",IF(X944='Tabelas auxiliares'!$A$240,"CUSTEIO",IF(X944='Tabelas auxiliares'!$A$239,"INVESTIMENTO","ERRO - VERIFICAR"))))</f>
        <v/>
      </c>
      <c r="Z944" s="46" t="str">
        <f t="shared" si="29"/>
        <v/>
      </c>
      <c r="AA944" s="26"/>
    </row>
    <row r="945" spans="6:29" x14ac:dyDescent="0.25">
      <c r="F945" s="33" t="str">
        <f>IFERROR(VLOOKUP(D945,'Tabelas auxiliares'!$A$3:$B$61,2,FALSE),"")</f>
        <v/>
      </c>
      <c r="G945" s="33" t="str">
        <f>IFERROR(VLOOKUP($B945,'Tabelas auxiliares'!$A$65:$C$102,2,FALSE),"")</f>
        <v/>
      </c>
      <c r="H945" s="33" t="str">
        <f>IFERROR(VLOOKUP($B945,'Tabelas auxiliares'!$A$65:$C$102,3,FALSE),"")</f>
        <v/>
      </c>
      <c r="X945" s="33" t="str">
        <f t="shared" si="28"/>
        <v/>
      </c>
      <c r="Y945" s="33" t="str">
        <f>IF(T945="","",IF(AND(T945&lt;&gt;'Tabelas auxiliares'!$B$239,T945&lt;&gt;'Tabelas auxiliares'!$B$240,T945&lt;&gt;'Tabelas auxiliares'!$C$239,T945&lt;&gt;'Tabelas auxiliares'!$C$240,T945&lt;&gt;'Tabelas auxiliares'!$D$239),"FOLHA DE PESSOAL",IF(X945='Tabelas auxiliares'!$A$240,"CUSTEIO",IF(X945='Tabelas auxiliares'!$A$239,"INVESTIMENTO","ERRO - VERIFICAR"))))</f>
        <v/>
      </c>
      <c r="Z945" s="46" t="str">
        <f t="shared" si="29"/>
        <v/>
      </c>
      <c r="AC945" s="26"/>
    </row>
    <row r="946" spans="6:29" x14ac:dyDescent="0.25">
      <c r="F946" s="33" t="str">
        <f>IFERROR(VLOOKUP(D946,'Tabelas auxiliares'!$A$3:$B$61,2,FALSE),"")</f>
        <v/>
      </c>
      <c r="G946" s="33" t="str">
        <f>IFERROR(VLOOKUP($B946,'Tabelas auxiliares'!$A$65:$C$102,2,FALSE),"")</f>
        <v/>
      </c>
      <c r="H946" s="33" t="str">
        <f>IFERROR(VLOOKUP($B946,'Tabelas auxiliares'!$A$65:$C$102,3,FALSE),"")</f>
        <v/>
      </c>
      <c r="X946" s="33" t="str">
        <f t="shared" si="28"/>
        <v/>
      </c>
      <c r="Y946" s="33" t="str">
        <f>IF(T946="","",IF(AND(T946&lt;&gt;'Tabelas auxiliares'!$B$239,T946&lt;&gt;'Tabelas auxiliares'!$B$240,T946&lt;&gt;'Tabelas auxiliares'!$C$239,T946&lt;&gt;'Tabelas auxiliares'!$C$240,T946&lt;&gt;'Tabelas auxiliares'!$D$239),"FOLHA DE PESSOAL",IF(X946='Tabelas auxiliares'!$A$240,"CUSTEIO",IF(X946='Tabelas auxiliares'!$A$239,"INVESTIMENTO","ERRO - VERIFICAR"))))</f>
        <v/>
      </c>
      <c r="Z946" s="46" t="str">
        <f t="shared" si="29"/>
        <v/>
      </c>
      <c r="AA946" s="26"/>
      <c r="AC946" s="26"/>
    </row>
    <row r="947" spans="6:29" x14ac:dyDescent="0.25">
      <c r="F947" s="33" t="str">
        <f>IFERROR(VLOOKUP(D947,'Tabelas auxiliares'!$A$3:$B$61,2,FALSE),"")</f>
        <v/>
      </c>
      <c r="G947" s="33" t="str">
        <f>IFERROR(VLOOKUP($B947,'Tabelas auxiliares'!$A$65:$C$102,2,FALSE),"")</f>
        <v/>
      </c>
      <c r="H947" s="33" t="str">
        <f>IFERROR(VLOOKUP($B947,'Tabelas auxiliares'!$A$65:$C$102,3,FALSE),"")</f>
        <v/>
      </c>
      <c r="X947" s="33" t="str">
        <f t="shared" si="28"/>
        <v/>
      </c>
      <c r="Y947" s="33" t="str">
        <f>IF(T947="","",IF(AND(T947&lt;&gt;'Tabelas auxiliares'!$B$239,T947&lt;&gt;'Tabelas auxiliares'!$B$240,T947&lt;&gt;'Tabelas auxiliares'!$C$239,T947&lt;&gt;'Tabelas auxiliares'!$C$240,T947&lt;&gt;'Tabelas auxiliares'!$D$239),"FOLHA DE PESSOAL",IF(X947='Tabelas auxiliares'!$A$240,"CUSTEIO",IF(X947='Tabelas auxiliares'!$A$239,"INVESTIMENTO","ERRO - VERIFICAR"))))</f>
        <v/>
      </c>
      <c r="Z947" s="46" t="str">
        <f t="shared" si="29"/>
        <v/>
      </c>
      <c r="AC947" s="26"/>
    </row>
    <row r="948" spans="6:29" x14ac:dyDescent="0.25">
      <c r="F948" s="33" t="str">
        <f>IFERROR(VLOOKUP(D948,'Tabelas auxiliares'!$A$3:$B$61,2,FALSE),"")</f>
        <v/>
      </c>
      <c r="G948" s="33" t="str">
        <f>IFERROR(VLOOKUP($B948,'Tabelas auxiliares'!$A$65:$C$102,2,FALSE),"")</f>
        <v/>
      </c>
      <c r="H948" s="33" t="str">
        <f>IFERROR(VLOOKUP($B948,'Tabelas auxiliares'!$A$65:$C$102,3,FALSE),"")</f>
        <v/>
      </c>
      <c r="X948" s="33" t="str">
        <f t="shared" si="28"/>
        <v/>
      </c>
      <c r="Y948" s="33" t="str">
        <f>IF(T948="","",IF(AND(T948&lt;&gt;'Tabelas auxiliares'!$B$239,T948&lt;&gt;'Tabelas auxiliares'!$B$240,T948&lt;&gt;'Tabelas auxiliares'!$C$239,T948&lt;&gt;'Tabelas auxiliares'!$C$240,T948&lt;&gt;'Tabelas auxiliares'!$D$239),"FOLHA DE PESSOAL",IF(X948='Tabelas auxiliares'!$A$240,"CUSTEIO",IF(X948='Tabelas auxiliares'!$A$239,"INVESTIMENTO","ERRO - VERIFICAR"))))</f>
        <v/>
      </c>
      <c r="Z948" s="46" t="str">
        <f t="shared" si="29"/>
        <v/>
      </c>
      <c r="AC948" s="26"/>
    </row>
    <row r="949" spans="6:29" x14ac:dyDescent="0.25">
      <c r="F949" s="33" t="str">
        <f>IFERROR(VLOOKUP(D949,'Tabelas auxiliares'!$A$3:$B$61,2,FALSE),"")</f>
        <v/>
      </c>
      <c r="G949" s="33" t="str">
        <f>IFERROR(VLOOKUP($B949,'Tabelas auxiliares'!$A$65:$C$102,2,FALSE),"")</f>
        <v/>
      </c>
      <c r="H949" s="33" t="str">
        <f>IFERROR(VLOOKUP($B949,'Tabelas auxiliares'!$A$65:$C$102,3,FALSE),"")</f>
        <v/>
      </c>
      <c r="X949" s="33" t="str">
        <f t="shared" si="28"/>
        <v/>
      </c>
      <c r="Y949" s="33" t="str">
        <f>IF(T949="","",IF(AND(T949&lt;&gt;'Tabelas auxiliares'!$B$239,T949&lt;&gt;'Tabelas auxiliares'!$B$240,T949&lt;&gt;'Tabelas auxiliares'!$C$239,T949&lt;&gt;'Tabelas auxiliares'!$C$240,T949&lt;&gt;'Tabelas auxiliares'!$D$239),"FOLHA DE PESSOAL",IF(X949='Tabelas auxiliares'!$A$240,"CUSTEIO",IF(X949='Tabelas auxiliares'!$A$239,"INVESTIMENTO","ERRO - VERIFICAR"))))</f>
        <v/>
      </c>
      <c r="Z949" s="46" t="str">
        <f t="shared" si="29"/>
        <v/>
      </c>
      <c r="AA949" s="26"/>
    </row>
    <row r="950" spans="6:29" x14ac:dyDescent="0.25">
      <c r="F950" s="33" t="str">
        <f>IFERROR(VLOOKUP(D950,'Tabelas auxiliares'!$A$3:$B$61,2,FALSE),"")</f>
        <v/>
      </c>
      <c r="G950" s="33" t="str">
        <f>IFERROR(VLOOKUP($B950,'Tabelas auxiliares'!$A$65:$C$102,2,FALSE),"")</f>
        <v/>
      </c>
      <c r="H950" s="33" t="str">
        <f>IFERROR(VLOOKUP($B950,'Tabelas auxiliares'!$A$65:$C$102,3,FALSE),"")</f>
        <v/>
      </c>
      <c r="X950" s="33" t="str">
        <f t="shared" si="28"/>
        <v/>
      </c>
      <c r="Y950" s="33" t="str">
        <f>IF(T950="","",IF(AND(T950&lt;&gt;'Tabelas auxiliares'!$B$239,T950&lt;&gt;'Tabelas auxiliares'!$B$240,T950&lt;&gt;'Tabelas auxiliares'!$C$239,T950&lt;&gt;'Tabelas auxiliares'!$C$240,T950&lt;&gt;'Tabelas auxiliares'!$D$239),"FOLHA DE PESSOAL",IF(X950='Tabelas auxiliares'!$A$240,"CUSTEIO",IF(X950='Tabelas auxiliares'!$A$239,"INVESTIMENTO","ERRO - VERIFICAR"))))</f>
        <v/>
      </c>
      <c r="Z950" s="46" t="str">
        <f t="shared" si="29"/>
        <v/>
      </c>
      <c r="AA950" s="26"/>
    </row>
    <row r="951" spans="6:29" x14ac:dyDescent="0.25">
      <c r="F951" s="33" t="str">
        <f>IFERROR(VLOOKUP(D951,'Tabelas auxiliares'!$A$3:$B$61,2,FALSE),"")</f>
        <v/>
      </c>
      <c r="G951" s="33" t="str">
        <f>IFERROR(VLOOKUP($B951,'Tabelas auxiliares'!$A$65:$C$102,2,FALSE),"")</f>
        <v/>
      </c>
      <c r="H951" s="33" t="str">
        <f>IFERROR(VLOOKUP($B951,'Tabelas auxiliares'!$A$65:$C$102,3,FALSE),"")</f>
        <v/>
      </c>
      <c r="X951" s="33" t="str">
        <f t="shared" si="28"/>
        <v/>
      </c>
      <c r="Y951" s="33" t="str">
        <f>IF(T951="","",IF(AND(T951&lt;&gt;'Tabelas auxiliares'!$B$239,T951&lt;&gt;'Tabelas auxiliares'!$B$240,T951&lt;&gt;'Tabelas auxiliares'!$C$239,T951&lt;&gt;'Tabelas auxiliares'!$C$240,T951&lt;&gt;'Tabelas auxiliares'!$D$239),"FOLHA DE PESSOAL",IF(X951='Tabelas auxiliares'!$A$240,"CUSTEIO",IF(X951='Tabelas auxiliares'!$A$239,"INVESTIMENTO","ERRO - VERIFICAR"))))</f>
        <v/>
      </c>
      <c r="Z951" s="46" t="str">
        <f t="shared" si="29"/>
        <v/>
      </c>
      <c r="AC951" s="26"/>
    </row>
    <row r="952" spans="6:29" x14ac:dyDescent="0.25">
      <c r="F952" s="33" t="str">
        <f>IFERROR(VLOOKUP(D952,'Tabelas auxiliares'!$A$3:$B$61,2,FALSE),"")</f>
        <v/>
      </c>
      <c r="G952" s="33" t="str">
        <f>IFERROR(VLOOKUP($B952,'Tabelas auxiliares'!$A$65:$C$102,2,FALSE),"")</f>
        <v/>
      </c>
      <c r="H952" s="33" t="str">
        <f>IFERROR(VLOOKUP($B952,'Tabelas auxiliares'!$A$65:$C$102,3,FALSE),"")</f>
        <v/>
      </c>
      <c r="X952" s="33" t="str">
        <f t="shared" si="28"/>
        <v/>
      </c>
      <c r="Y952" s="33" t="str">
        <f>IF(T952="","",IF(AND(T952&lt;&gt;'Tabelas auxiliares'!$B$239,T952&lt;&gt;'Tabelas auxiliares'!$B$240,T952&lt;&gt;'Tabelas auxiliares'!$C$239,T952&lt;&gt;'Tabelas auxiliares'!$C$240,T952&lt;&gt;'Tabelas auxiliares'!$D$239),"FOLHA DE PESSOAL",IF(X952='Tabelas auxiliares'!$A$240,"CUSTEIO",IF(X952='Tabelas auxiliares'!$A$239,"INVESTIMENTO","ERRO - VERIFICAR"))))</f>
        <v/>
      </c>
      <c r="Z952" s="46" t="str">
        <f t="shared" si="29"/>
        <v/>
      </c>
      <c r="AC952" s="26"/>
    </row>
    <row r="953" spans="6:29" x14ac:dyDescent="0.25">
      <c r="F953" s="33" t="str">
        <f>IFERROR(VLOOKUP(D953,'Tabelas auxiliares'!$A$3:$B$61,2,FALSE),"")</f>
        <v/>
      </c>
      <c r="G953" s="33" t="str">
        <f>IFERROR(VLOOKUP($B953,'Tabelas auxiliares'!$A$65:$C$102,2,FALSE),"")</f>
        <v/>
      </c>
      <c r="H953" s="33" t="str">
        <f>IFERROR(VLOOKUP($B953,'Tabelas auxiliares'!$A$65:$C$102,3,FALSE),"")</f>
        <v/>
      </c>
      <c r="X953" s="33" t="str">
        <f t="shared" si="28"/>
        <v/>
      </c>
      <c r="Y953" s="33" t="str">
        <f>IF(T953="","",IF(AND(T953&lt;&gt;'Tabelas auxiliares'!$B$239,T953&lt;&gt;'Tabelas auxiliares'!$B$240,T953&lt;&gt;'Tabelas auxiliares'!$C$239,T953&lt;&gt;'Tabelas auxiliares'!$C$240,T953&lt;&gt;'Tabelas auxiliares'!$D$239),"FOLHA DE PESSOAL",IF(X953='Tabelas auxiliares'!$A$240,"CUSTEIO",IF(X953='Tabelas auxiliares'!$A$239,"INVESTIMENTO","ERRO - VERIFICAR"))))</f>
        <v/>
      </c>
      <c r="Z953" s="46" t="str">
        <f t="shared" si="29"/>
        <v/>
      </c>
      <c r="AC953" s="26"/>
    </row>
    <row r="954" spans="6:29" x14ac:dyDescent="0.25">
      <c r="F954" s="33" t="str">
        <f>IFERROR(VLOOKUP(D954,'Tabelas auxiliares'!$A$3:$B$61,2,FALSE),"")</f>
        <v/>
      </c>
      <c r="G954" s="33" t="str">
        <f>IFERROR(VLOOKUP($B954,'Tabelas auxiliares'!$A$65:$C$102,2,FALSE),"")</f>
        <v/>
      </c>
      <c r="H954" s="33" t="str">
        <f>IFERROR(VLOOKUP($B954,'Tabelas auxiliares'!$A$65:$C$102,3,FALSE),"")</f>
        <v/>
      </c>
      <c r="X954" s="33" t="str">
        <f t="shared" si="28"/>
        <v/>
      </c>
      <c r="Y954" s="33" t="str">
        <f>IF(T954="","",IF(AND(T954&lt;&gt;'Tabelas auxiliares'!$B$239,T954&lt;&gt;'Tabelas auxiliares'!$B$240,T954&lt;&gt;'Tabelas auxiliares'!$C$239,T954&lt;&gt;'Tabelas auxiliares'!$C$240,T954&lt;&gt;'Tabelas auxiliares'!$D$239),"FOLHA DE PESSOAL",IF(X954='Tabelas auxiliares'!$A$240,"CUSTEIO",IF(X954='Tabelas auxiliares'!$A$239,"INVESTIMENTO","ERRO - VERIFICAR"))))</f>
        <v/>
      </c>
      <c r="Z954" s="46" t="str">
        <f t="shared" si="29"/>
        <v/>
      </c>
      <c r="AC954" s="26"/>
    </row>
    <row r="955" spans="6:29" x14ac:dyDescent="0.25">
      <c r="F955" s="33" t="str">
        <f>IFERROR(VLOOKUP(D955,'Tabelas auxiliares'!$A$3:$B$61,2,FALSE),"")</f>
        <v/>
      </c>
      <c r="G955" s="33" t="str">
        <f>IFERROR(VLOOKUP($B955,'Tabelas auxiliares'!$A$65:$C$102,2,FALSE),"")</f>
        <v/>
      </c>
      <c r="H955" s="33" t="str">
        <f>IFERROR(VLOOKUP($B955,'Tabelas auxiliares'!$A$65:$C$102,3,FALSE),"")</f>
        <v/>
      </c>
      <c r="X955" s="33" t="str">
        <f t="shared" si="28"/>
        <v/>
      </c>
      <c r="Y955" s="33" t="str">
        <f>IF(T955="","",IF(AND(T955&lt;&gt;'Tabelas auxiliares'!$B$239,T955&lt;&gt;'Tabelas auxiliares'!$B$240,T955&lt;&gt;'Tabelas auxiliares'!$C$239,T955&lt;&gt;'Tabelas auxiliares'!$C$240,T955&lt;&gt;'Tabelas auxiliares'!$D$239),"FOLHA DE PESSOAL",IF(X955='Tabelas auxiliares'!$A$240,"CUSTEIO",IF(X955='Tabelas auxiliares'!$A$239,"INVESTIMENTO","ERRO - VERIFICAR"))))</f>
        <v/>
      </c>
      <c r="Z955" s="46" t="str">
        <f t="shared" si="29"/>
        <v/>
      </c>
      <c r="AC955" s="26"/>
    </row>
    <row r="956" spans="6:29" x14ac:dyDescent="0.25">
      <c r="F956" s="33" t="str">
        <f>IFERROR(VLOOKUP(D956,'Tabelas auxiliares'!$A$3:$B$61,2,FALSE),"")</f>
        <v/>
      </c>
      <c r="G956" s="33" t="str">
        <f>IFERROR(VLOOKUP($B956,'Tabelas auxiliares'!$A$65:$C$102,2,FALSE),"")</f>
        <v/>
      </c>
      <c r="H956" s="33" t="str">
        <f>IFERROR(VLOOKUP($B956,'Tabelas auxiliares'!$A$65:$C$102,3,FALSE),"")</f>
        <v/>
      </c>
      <c r="X956" s="33" t="str">
        <f t="shared" si="28"/>
        <v/>
      </c>
      <c r="Y956" s="33" t="str">
        <f>IF(T956="","",IF(AND(T956&lt;&gt;'Tabelas auxiliares'!$B$239,T956&lt;&gt;'Tabelas auxiliares'!$B$240,T956&lt;&gt;'Tabelas auxiliares'!$C$239,T956&lt;&gt;'Tabelas auxiliares'!$C$240,T956&lt;&gt;'Tabelas auxiliares'!$D$239),"FOLHA DE PESSOAL",IF(X956='Tabelas auxiliares'!$A$240,"CUSTEIO",IF(X956='Tabelas auxiliares'!$A$239,"INVESTIMENTO","ERRO - VERIFICAR"))))</f>
        <v/>
      </c>
      <c r="Z956" s="46" t="str">
        <f t="shared" si="29"/>
        <v/>
      </c>
      <c r="AA956" s="26"/>
      <c r="AC956" s="26"/>
    </row>
    <row r="957" spans="6:29" x14ac:dyDescent="0.25">
      <c r="F957" s="33" t="str">
        <f>IFERROR(VLOOKUP(D957,'Tabelas auxiliares'!$A$3:$B$61,2,FALSE),"")</f>
        <v/>
      </c>
      <c r="G957" s="33" t="str">
        <f>IFERROR(VLOOKUP($B957,'Tabelas auxiliares'!$A$65:$C$102,2,FALSE),"")</f>
        <v/>
      </c>
      <c r="H957" s="33" t="str">
        <f>IFERROR(VLOOKUP($B957,'Tabelas auxiliares'!$A$65:$C$102,3,FALSE),"")</f>
        <v/>
      </c>
      <c r="X957" s="33" t="str">
        <f t="shared" si="28"/>
        <v/>
      </c>
      <c r="Y957" s="33" t="str">
        <f>IF(T957="","",IF(AND(T957&lt;&gt;'Tabelas auxiliares'!$B$239,T957&lt;&gt;'Tabelas auxiliares'!$B$240,T957&lt;&gt;'Tabelas auxiliares'!$C$239,T957&lt;&gt;'Tabelas auxiliares'!$C$240,T957&lt;&gt;'Tabelas auxiliares'!$D$239),"FOLHA DE PESSOAL",IF(X957='Tabelas auxiliares'!$A$240,"CUSTEIO",IF(X957='Tabelas auxiliares'!$A$239,"INVESTIMENTO","ERRO - VERIFICAR"))))</f>
        <v/>
      </c>
      <c r="Z957" s="46" t="str">
        <f t="shared" si="29"/>
        <v/>
      </c>
      <c r="AC957" s="26"/>
    </row>
    <row r="958" spans="6:29" x14ac:dyDescent="0.25">
      <c r="F958" s="33" t="str">
        <f>IFERROR(VLOOKUP(D958,'Tabelas auxiliares'!$A$3:$B$61,2,FALSE),"")</f>
        <v/>
      </c>
      <c r="G958" s="33" t="str">
        <f>IFERROR(VLOOKUP($B958,'Tabelas auxiliares'!$A$65:$C$102,2,FALSE),"")</f>
        <v/>
      </c>
      <c r="H958" s="33" t="str">
        <f>IFERROR(VLOOKUP($B958,'Tabelas auxiliares'!$A$65:$C$102,3,FALSE),"")</f>
        <v/>
      </c>
      <c r="X958" s="33" t="str">
        <f t="shared" si="28"/>
        <v/>
      </c>
      <c r="Y958" s="33" t="str">
        <f>IF(T958="","",IF(AND(T958&lt;&gt;'Tabelas auxiliares'!$B$239,T958&lt;&gt;'Tabelas auxiliares'!$B$240,T958&lt;&gt;'Tabelas auxiliares'!$C$239,T958&lt;&gt;'Tabelas auxiliares'!$C$240,T958&lt;&gt;'Tabelas auxiliares'!$D$239),"FOLHA DE PESSOAL",IF(X958='Tabelas auxiliares'!$A$240,"CUSTEIO",IF(X958='Tabelas auxiliares'!$A$239,"INVESTIMENTO","ERRO - VERIFICAR"))))</f>
        <v/>
      </c>
      <c r="Z958" s="46" t="str">
        <f t="shared" si="29"/>
        <v/>
      </c>
      <c r="AC958" s="26"/>
    </row>
    <row r="959" spans="6:29" x14ac:dyDescent="0.25">
      <c r="F959" s="33" t="str">
        <f>IFERROR(VLOOKUP(D959,'Tabelas auxiliares'!$A$3:$B$61,2,FALSE),"")</f>
        <v/>
      </c>
      <c r="G959" s="33" t="str">
        <f>IFERROR(VLOOKUP($B959,'Tabelas auxiliares'!$A$65:$C$102,2,FALSE),"")</f>
        <v/>
      </c>
      <c r="H959" s="33" t="str">
        <f>IFERROR(VLOOKUP($B959,'Tabelas auxiliares'!$A$65:$C$102,3,FALSE),"")</f>
        <v/>
      </c>
      <c r="X959" s="33" t="str">
        <f t="shared" si="28"/>
        <v/>
      </c>
      <c r="Y959" s="33" t="str">
        <f>IF(T959="","",IF(AND(T959&lt;&gt;'Tabelas auxiliares'!$B$239,T959&lt;&gt;'Tabelas auxiliares'!$B$240,T959&lt;&gt;'Tabelas auxiliares'!$C$239,T959&lt;&gt;'Tabelas auxiliares'!$C$240,T959&lt;&gt;'Tabelas auxiliares'!$D$239),"FOLHA DE PESSOAL",IF(X959='Tabelas auxiliares'!$A$240,"CUSTEIO",IF(X959='Tabelas auxiliares'!$A$239,"INVESTIMENTO","ERRO - VERIFICAR"))))</f>
        <v/>
      </c>
      <c r="Z959" s="46" t="str">
        <f t="shared" si="29"/>
        <v/>
      </c>
      <c r="AC959" s="26"/>
    </row>
    <row r="960" spans="6:29" x14ac:dyDescent="0.25">
      <c r="F960" s="33" t="str">
        <f>IFERROR(VLOOKUP(D960,'Tabelas auxiliares'!$A$3:$B$61,2,FALSE),"")</f>
        <v/>
      </c>
      <c r="G960" s="33" t="str">
        <f>IFERROR(VLOOKUP($B960,'Tabelas auxiliares'!$A$65:$C$102,2,FALSE),"")</f>
        <v/>
      </c>
      <c r="H960" s="33" t="str">
        <f>IFERROR(VLOOKUP($B960,'Tabelas auxiliares'!$A$65:$C$102,3,FALSE),"")</f>
        <v/>
      </c>
      <c r="X960" s="33" t="str">
        <f t="shared" si="28"/>
        <v/>
      </c>
      <c r="Y960" s="33" t="str">
        <f>IF(T960="","",IF(AND(T960&lt;&gt;'Tabelas auxiliares'!$B$239,T960&lt;&gt;'Tabelas auxiliares'!$B$240,T960&lt;&gt;'Tabelas auxiliares'!$C$239,T960&lt;&gt;'Tabelas auxiliares'!$C$240,T960&lt;&gt;'Tabelas auxiliares'!$D$239),"FOLHA DE PESSOAL",IF(X960='Tabelas auxiliares'!$A$240,"CUSTEIO",IF(X960='Tabelas auxiliares'!$A$239,"INVESTIMENTO","ERRO - VERIFICAR"))))</f>
        <v/>
      </c>
      <c r="Z960" s="46" t="str">
        <f t="shared" si="29"/>
        <v/>
      </c>
      <c r="AC960" s="26"/>
    </row>
    <row r="961" spans="6:29" x14ac:dyDescent="0.25">
      <c r="F961" s="33" t="str">
        <f>IFERROR(VLOOKUP(D961,'Tabelas auxiliares'!$A$3:$B$61,2,FALSE),"")</f>
        <v/>
      </c>
      <c r="G961" s="33" t="str">
        <f>IFERROR(VLOOKUP($B961,'Tabelas auxiliares'!$A$65:$C$102,2,FALSE),"")</f>
        <v/>
      </c>
      <c r="H961" s="33" t="str">
        <f>IFERROR(VLOOKUP($B961,'Tabelas auxiliares'!$A$65:$C$102,3,FALSE),"")</f>
        <v/>
      </c>
      <c r="X961" s="33" t="str">
        <f t="shared" si="28"/>
        <v/>
      </c>
      <c r="Y961" s="33" t="str">
        <f>IF(T961="","",IF(AND(T961&lt;&gt;'Tabelas auxiliares'!$B$239,T961&lt;&gt;'Tabelas auxiliares'!$B$240,T961&lt;&gt;'Tabelas auxiliares'!$C$239,T961&lt;&gt;'Tabelas auxiliares'!$C$240,T961&lt;&gt;'Tabelas auxiliares'!$D$239),"FOLHA DE PESSOAL",IF(X961='Tabelas auxiliares'!$A$240,"CUSTEIO",IF(X961='Tabelas auxiliares'!$A$239,"INVESTIMENTO","ERRO - VERIFICAR"))))</f>
        <v/>
      </c>
      <c r="Z961" s="46" t="str">
        <f t="shared" si="29"/>
        <v/>
      </c>
      <c r="AA961" s="26"/>
    </row>
    <row r="962" spans="6:29" x14ac:dyDescent="0.25">
      <c r="F962" s="33" t="str">
        <f>IFERROR(VLOOKUP(D962,'Tabelas auxiliares'!$A$3:$B$61,2,FALSE),"")</f>
        <v/>
      </c>
      <c r="G962" s="33" t="str">
        <f>IFERROR(VLOOKUP($B962,'Tabelas auxiliares'!$A$65:$C$102,2,FALSE),"")</f>
        <v/>
      </c>
      <c r="H962" s="33" t="str">
        <f>IFERROR(VLOOKUP($B962,'Tabelas auxiliares'!$A$65:$C$102,3,FALSE),"")</f>
        <v/>
      </c>
      <c r="X962" s="33" t="str">
        <f t="shared" si="28"/>
        <v/>
      </c>
      <c r="Y962" s="33" t="str">
        <f>IF(T962="","",IF(AND(T962&lt;&gt;'Tabelas auxiliares'!$B$239,T962&lt;&gt;'Tabelas auxiliares'!$B$240,T962&lt;&gt;'Tabelas auxiliares'!$C$239,T962&lt;&gt;'Tabelas auxiliares'!$C$240,T962&lt;&gt;'Tabelas auxiliares'!$D$239),"FOLHA DE PESSOAL",IF(X962='Tabelas auxiliares'!$A$240,"CUSTEIO",IF(X962='Tabelas auxiliares'!$A$239,"INVESTIMENTO","ERRO - VERIFICAR"))))</f>
        <v/>
      </c>
      <c r="Z962" s="46" t="str">
        <f t="shared" si="29"/>
        <v/>
      </c>
      <c r="AC962" s="26"/>
    </row>
    <row r="963" spans="6:29" x14ac:dyDescent="0.25">
      <c r="F963" s="33" t="str">
        <f>IFERROR(VLOOKUP(D963,'Tabelas auxiliares'!$A$3:$B$61,2,FALSE),"")</f>
        <v/>
      </c>
      <c r="G963" s="33" t="str">
        <f>IFERROR(VLOOKUP($B963,'Tabelas auxiliares'!$A$65:$C$102,2,FALSE),"")</f>
        <v/>
      </c>
      <c r="H963" s="33" t="str">
        <f>IFERROR(VLOOKUP($B963,'Tabelas auxiliares'!$A$65:$C$102,3,FALSE),"")</f>
        <v/>
      </c>
      <c r="X963" s="33" t="str">
        <f t="shared" si="28"/>
        <v/>
      </c>
      <c r="Y963" s="33" t="str">
        <f>IF(T963="","",IF(AND(T963&lt;&gt;'Tabelas auxiliares'!$B$239,T963&lt;&gt;'Tabelas auxiliares'!$B$240,T963&lt;&gt;'Tabelas auxiliares'!$C$239,T963&lt;&gt;'Tabelas auxiliares'!$C$240,T963&lt;&gt;'Tabelas auxiliares'!$D$239),"FOLHA DE PESSOAL",IF(X963='Tabelas auxiliares'!$A$240,"CUSTEIO",IF(X963='Tabelas auxiliares'!$A$239,"INVESTIMENTO","ERRO - VERIFICAR"))))</f>
        <v/>
      </c>
      <c r="Z963" s="46" t="str">
        <f t="shared" si="29"/>
        <v/>
      </c>
      <c r="AC963" s="26"/>
    </row>
    <row r="964" spans="6:29" x14ac:dyDescent="0.25">
      <c r="F964" s="33" t="str">
        <f>IFERROR(VLOOKUP(D964,'Tabelas auxiliares'!$A$3:$B$61,2,FALSE),"")</f>
        <v/>
      </c>
      <c r="G964" s="33" t="str">
        <f>IFERROR(VLOOKUP($B964,'Tabelas auxiliares'!$A$65:$C$102,2,FALSE),"")</f>
        <v/>
      </c>
      <c r="H964" s="33" t="str">
        <f>IFERROR(VLOOKUP($B964,'Tabelas auxiliares'!$A$65:$C$102,3,FALSE),"")</f>
        <v/>
      </c>
      <c r="X964" s="33" t="str">
        <f t="shared" si="28"/>
        <v/>
      </c>
      <c r="Y964" s="33" t="str">
        <f>IF(T964="","",IF(AND(T964&lt;&gt;'Tabelas auxiliares'!$B$239,T964&lt;&gt;'Tabelas auxiliares'!$B$240,T964&lt;&gt;'Tabelas auxiliares'!$C$239,T964&lt;&gt;'Tabelas auxiliares'!$C$240,T964&lt;&gt;'Tabelas auxiliares'!$D$239),"FOLHA DE PESSOAL",IF(X964='Tabelas auxiliares'!$A$240,"CUSTEIO",IF(X964='Tabelas auxiliares'!$A$239,"INVESTIMENTO","ERRO - VERIFICAR"))))</f>
        <v/>
      </c>
      <c r="Z964" s="46" t="str">
        <f t="shared" si="29"/>
        <v/>
      </c>
      <c r="AC964" s="26"/>
    </row>
    <row r="965" spans="6:29" x14ac:dyDescent="0.25">
      <c r="F965" s="33" t="str">
        <f>IFERROR(VLOOKUP(D965,'Tabelas auxiliares'!$A$3:$B$61,2,FALSE),"")</f>
        <v/>
      </c>
      <c r="G965" s="33" t="str">
        <f>IFERROR(VLOOKUP($B965,'Tabelas auxiliares'!$A$65:$C$102,2,FALSE),"")</f>
        <v/>
      </c>
      <c r="H965" s="33" t="str">
        <f>IFERROR(VLOOKUP($B965,'Tabelas auxiliares'!$A$65:$C$102,3,FALSE),"")</f>
        <v/>
      </c>
      <c r="X965" s="33" t="str">
        <f t="shared" si="28"/>
        <v/>
      </c>
      <c r="Y965" s="33" t="str">
        <f>IF(T965="","",IF(AND(T965&lt;&gt;'Tabelas auxiliares'!$B$239,T965&lt;&gt;'Tabelas auxiliares'!$B$240,T965&lt;&gt;'Tabelas auxiliares'!$C$239,T965&lt;&gt;'Tabelas auxiliares'!$C$240,T965&lt;&gt;'Tabelas auxiliares'!$D$239),"FOLHA DE PESSOAL",IF(X965='Tabelas auxiliares'!$A$240,"CUSTEIO",IF(X965='Tabelas auxiliares'!$A$239,"INVESTIMENTO","ERRO - VERIFICAR"))))</f>
        <v/>
      </c>
      <c r="Z965" s="46" t="str">
        <f t="shared" si="29"/>
        <v/>
      </c>
      <c r="AC965" s="26"/>
    </row>
    <row r="966" spans="6:29" x14ac:dyDescent="0.25">
      <c r="F966" s="33" t="str">
        <f>IFERROR(VLOOKUP(D966,'Tabelas auxiliares'!$A$3:$B$61,2,FALSE),"")</f>
        <v/>
      </c>
      <c r="G966" s="33" t="str">
        <f>IFERROR(VLOOKUP($B966,'Tabelas auxiliares'!$A$65:$C$102,2,FALSE),"")</f>
        <v/>
      </c>
      <c r="H966" s="33" t="str">
        <f>IFERROR(VLOOKUP($B966,'Tabelas auxiliares'!$A$65:$C$102,3,FALSE),"")</f>
        <v/>
      </c>
      <c r="X966" s="33" t="str">
        <f t="shared" si="28"/>
        <v/>
      </c>
      <c r="Y966" s="33" t="str">
        <f>IF(T966="","",IF(AND(T966&lt;&gt;'Tabelas auxiliares'!$B$239,T966&lt;&gt;'Tabelas auxiliares'!$B$240,T966&lt;&gt;'Tabelas auxiliares'!$C$239,T966&lt;&gt;'Tabelas auxiliares'!$C$240,T966&lt;&gt;'Tabelas auxiliares'!$D$239),"FOLHA DE PESSOAL",IF(X966='Tabelas auxiliares'!$A$240,"CUSTEIO",IF(X966='Tabelas auxiliares'!$A$239,"INVESTIMENTO","ERRO - VERIFICAR"))))</f>
        <v/>
      </c>
      <c r="Z966" s="46" t="str">
        <f t="shared" si="29"/>
        <v/>
      </c>
      <c r="AA966" s="26"/>
    </row>
    <row r="967" spans="6:29" x14ac:dyDescent="0.25">
      <c r="F967" s="33" t="str">
        <f>IFERROR(VLOOKUP(D967,'Tabelas auxiliares'!$A$3:$B$61,2,FALSE),"")</f>
        <v/>
      </c>
      <c r="G967" s="33" t="str">
        <f>IFERROR(VLOOKUP($B967,'Tabelas auxiliares'!$A$65:$C$102,2,FALSE),"")</f>
        <v/>
      </c>
      <c r="H967" s="33" t="str">
        <f>IFERROR(VLOOKUP($B967,'Tabelas auxiliares'!$A$65:$C$102,3,FALSE),"")</f>
        <v/>
      </c>
      <c r="X967" s="33" t="str">
        <f t="shared" si="28"/>
        <v/>
      </c>
      <c r="Y967" s="33" t="str">
        <f>IF(T967="","",IF(AND(T967&lt;&gt;'Tabelas auxiliares'!$B$239,T967&lt;&gt;'Tabelas auxiliares'!$B$240,T967&lt;&gt;'Tabelas auxiliares'!$C$239,T967&lt;&gt;'Tabelas auxiliares'!$C$240,T967&lt;&gt;'Tabelas auxiliares'!$D$239),"FOLHA DE PESSOAL",IF(X967='Tabelas auxiliares'!$A$240,"CUSTEIO",IF(X967='Tabelas auxiliares'!$A$239,"INVESTIMENTO","ERRO - VERIFICAR"))))</f>
        <v/>
      </c>
      <c r="Z967" s="46" t="str">
        <f t="shared" si="29"/>
        <v/>
      </c>
      <c r="AC967" s="26"/>
    </row>
    <row r="968" spans="6:29" x14ac:dyDescent="0.25">
      <c r="F968" s="33" t="str">
        <f>IFERROR(VLOOKUP(D968,'Tabelas auxiliares'!$A$3:$B$61,2,FALSE),"")</f>
        <v/>
      </c>
      <c r="G968" s="33" t="str">
        <f>IFERROR(VLOOKUP($B968,'Tabelas auxiliares'!$A$65:$C$102,2,FALSE),"")</f>
        <v/>
      </c>
      <c r="H968" s="33" t="str">
        <f>IFERROR(VLOOKUP($B968,'Tabelas auxiliares'!$A$65:$C$102,3,FALSE),"")</f>
        <v/>
      </c>
      <c r="X968" s="33" t="str">
        <f t="shared" si="28"/>
        <v/>
      </c>
      <c r="Y968" s="33" t="str">
        <f>IF(T968="","",IF(AND(T968&lt;&gt;'Tabelas auxiliares'!$B$239,T968&lt;&gt;'Tabelas auxiliares'!$B$240,T968&lt;&gt;'Tabelas auxiliares'!$C$239,T968&lt;&gt;'Tabelas auxiliares'!$C$240,T968&lt;&gt;'Tabelas auxiliares'!$D$239),"FOLHA DE PESSOAL",IF(X968='Tabelas auxiliares'!$A$240,"CUSTEIO",IF(X968='Tabelas auxiliares'!$A$239,"INVESTIMENTO","ERRO - VERIFICAR"))))</f>
        <v/>
      </c>
      <c r="Z968" s="46" t="str">
        <f t="shared" si="29"/>
        <v/>
      </c>
      <c r="AC968" s="26"/>
    </row>
    <row r="969" spans="6:29" x14ac:dyDescent="0.25">
      <c r="F969" s="33" t="str">
        <f>IFERROR(VLOOKUP(D969,'Tabelas auxiliares'!$A$3:$B$61,2,FALSE),"")</f>
        <v/>
      </c>
      <c r="G969" s="33" t="str">
        <f>IFERROR(VLOOKUP($B969,'Tabelas auxiliares'!$A$65:$C$102,2,FALSE),"")</f>
        <v/>
      </c>
      <c r="H969" s="33" t="str">
        <f>IFERROR(VLOOKUP($B969,'Tabelas auxiliares'!$A$65:$C$102,3,FALSE),"")</f>
        <v/>
      </c>
      <c r="X969" s="33" t="str">
        <f t="shared" si="28"/>
        <v/>
      </c>
      <c r="Y969" s="33" t="str">
        <f>IF(T969="","",IF(AND(T969&lt;&gt;'Tabelas auxiliares'!$B$239,T969&lt;&gt;'Tabelas auxiliares'!$B$240,T969&lt;&gt;'Tabelas auxiliares'!$C$239,T969&lt;&gt;'Tabelas auxiliares'!$C$240,T969&lt;&gt;'Tabelas auxiliares'!$D$239),"FOLHA DE PESSOAL",IF(X969='Tabelas auxiliares'!$A$240,"CUSTEIO",IF(X969='Tabelas auxiliares'!$A$239,"INVESTIMENTO","ERRO - VERIFICAR"))))</f>
        <v/>
      </c>
      <c r="Z969" s="46" t="str">
        <f t="shared" si="29"/>
        <v/>
      </c>
      <c r="AA969" s="26"/>
    </row>
    <row r="970" spans="6:29" x14ac:dyDescent="0.25">
      <c r="F970" s="33" t="str">
        <f>IFERROR(VLOOKUP(D970,'Tabelas auxiliares'!$A$3:$B$61,2,FALSE),"")</f>
        <v/>
      </c>
      <c r="G970" s="33" t="str">
        <f>IFERROR(VLOOKUP($B970,'Tabelas auxiliares'!$A$65:$C$102,2,FALSE),"")</f>
        <v/>
      </c>
      <c r="H970" s="33" t="str">
        <f>IFERROR(VLOOKUP($B970,'Tabelas auxiliares'!$A$65:$C$102,3,FALSE),"")</f>
        <v/>
      </c>
      <c r="X970" s="33" t="str">
        <f t="shared" si="28"/>
        <v/>
      </c>
      <c r="Y970" s="33" t="str">
        <f>IF(T970="","",IF(AND(T970&lt;&gt;'Tabelas auxiliares'!$B$239,T970&lt;&gt;'Tabelas auxiliares'!$B$240,T970&lt;&gt;'Tabelas auxiliares'!$C$239,T970&lt;&gt;'Tabelas auxiliares'!$C$240,T970&lt;&gt;'Tabelas auxiliares'!$D$239),"FOLHA DE PESSOAL",IF(X970='Tabelas auxiliares'!$A$240,"CUSTEIO",IF(X970='Tabelas auxiliares'!$A$239,"INVESTIMENTO","ERRO - VERIFICAR"))))</f>
        <v/>
      </c>
      <c r="Z970" s="46" t="str">
        <f t="shared" si="29"/>
        <v/>
      </c>
      <c r="AA970" s="26"/>
    </row>
    <row r="971" spans="6:29" x14ac:dyDescent="0.25">
      <c r="F971" s="33" t="str">
        <f>IFERROR(VLOOKUP(D971,'Tabelas auxiliares'!$A$3:$B$61,2,FALSE),"")</f>
        <v/>
      </c>
      <c r="G971" s="33" t="str">
        <f>IFERROR(VLOOKUP($B971,'Tabelas auxiliares'!$A$65:$C$102,2,FALSE),"")</f>
        <v/>
      </c>
      <c r="H971" s="33" t="str">
        <f>IFERROR(VLOOKUP($B971,'Tabelas auxiliares'!$A$65:$C$102,3,FALSE),"")</f>
        <v/>
      </c>
      <c r="X971" s="33" t="str">
        <f t="shared" si="28"/>
        <v/>
      </c>
      <c r="Y971" s="33" t="str">
        <f>IF(T971="","",IF(AND(T971&lt;&gt;'Tabelas auxiliares'!$B$239,T971&lt;&gt;'Tabelas auxiliares'!$B$240,T971&lt;&gt;'Tabelas auxiliares'!$C$239,T971&lt;&gt;'Tabelas auxiliares'!$C$240,T971&lt;&gt;'Tabelas auxiliares'!$D$239),"FOLHA DE PESSOAL",IF(X971='Tabelas auxiliares'!$A$240,"CUSTEIO",IF(X971='Tabelas auxiliares'!$A$239,"INVESTIMENTO","ERRO - VERIFICAR"))))</f>
        <v/>
      </c>
      <c r="Z971" s="46" t="str">
        <f t="shared" si="29"/>
        <v/>
      </c>
      <c r="AA971" s="26"/>
      <c r="AC971" s="26"/>
    </row>
    <row r="972" spans="6:29" x14ac:dyDescent="0.25">
      <c r="F972" s="33" t="str">
        <f>IFERROR(VLOOKUP(D972,'Tabelas auxiliares'!$A$3:$B$61,2,FALSE),"")</f>
        <v/>
      </c>
      <c r="G972" s="33" t="str">
        <f>IFERROR(VLOOKUP($B972,'Tabelas auxiliares'!$A$65:$C$102,2,FALSE),"")</f>
        <v/>
      </c>
      <c r="H972" s="33" t="str">
        <f>IFERROR(VLOOKUP($B972,'Tabelas auxiliares'!$A$65:$C$102,3,FALSE),"")</f>
        <v/>
      </c>
      <c r="X972" s="33" t="str">
        <f t="shared" si="28"/>
        <v/>
      </c>
      <c r="Y972" s="33" t="str">
        <f>IF(T972="","",IF(AND(T972&lt;&gt;'Tabelas auxiliares'!$B$239,T972&lt;&gt;'Tabelas auxiliares'!$B$240,T972&lt;&gt;'Tabelas auxiliares'!$C$239,T972&lt;&gt;'Tabelas auxiliares'!$C$240,T972&lt;&gt;'Tabelas auxiliares'!$D$239),"FOLHA DE PESSOAL",IF(X972='Tabelas auxiliares'!$A$240,"CUSTEIO",IF(X972='Tabelas auxiliares'!$A$239,"INVESTIMENTO","ERRO - VERIFICAR"))))</f>
        <v/>
      </c>
      <c r="Z972" s="46" t="str">
        <f t="shared" si="29"/>
        <v/>
      </c>
      <c r="AC972" s="26"/>
    </row>
    <row r="973" spans="6:29" x14ac:dyDescent="0.25">
      <c r="F973" s="33" t="str">
        <f>IFERROR(VLOOKUP(D973,'Tabelas auxiliares'!$A$3:$B$61,2,FALSE),"")</f>
        <v/>
      </c>
      <c r="G973" s="33" t="str">
        <f>IFERROR(VLOOKUP($B973,'Tabelas auxiliares'!$A$65:$C$102,2,FALSE),"")</f>
        <v/>
      </c>
      <c r="H973" s="33" t="str">
        <f>IFERROR(VLOOKUP($B973,'Tabelas auxiliares'!$A$65:$C$102,3,FALSE),"")</f>
        <v/>
      </c>
      <c r="X973" s="33" t="str">
        <f t="shared" si="28"/>
        <v/>
      </c>
      <c r="Y973" s="33" t="str">
        <f>IF(T973="","",IF(AND(T973&lt;&gt;'Tabelas auxiliares'!$B$239,T973&lt;&gt;'Tabelas auxiliares'!$B$240,T973&lt;&gt;'Tabelas auxiliares'!$C$239,T973&lt;&gt;'Tabelas auxiliares'!$C$240,T973&lt;&gt;'Tabelas auxiliares'!$D$239),"FOLHA DE PESSOAL",IF(X973='Tabelas auxiliares'!$A$240,"CUSTEIO",IF(X973='Tabelas auxiliares'!$A$239,"INVESTIMENTO","ERRO - VERIFICAR"))))</f>
        <v/>
      </c>
      <c r="Z973" s="46" t="str">
        <f t="shared" si="29"/>
        <v/>
      </c>
      <c r="AC973" s="26"/>
    </row>
    <row r="974" spans="6:29" x14ac:dyDescent="0.25">
      <c r="F974" s="33" t="str">
        <f>IFERROR(VLOOKUP(D974,'Tabelas auxiliares'!$A$3:$B$61,2,FALSE),"")</f>
        <v/>
      </c>
      <c r="G974" s="33" t="str">
        <f>IFERROR(VLOOKUP($B974,'Tabelas auxiliares'!$A$65:$C$102,2,FALSE),"")</f>
        <v/>
      </c>
      <c r="H974" s="33" t="str">
        <f>IFERROR(VLOOKUP($B974,'Tabelas auxiliares'!$A$65:$C$102,3,FALSE),"")</f>
        <v/>
      </c>
      <c r="X974" s="33" t="str">
        <f t="shared" si="28"/>
        <v/>
      </c>
      <c r="Y974" s="33" t="str">
        <f>IF(T974="","",IF(AND(T974&lt;&gt;'Tabelas auxiliares'!$B$239,T974&lt;&gt;'Tabelas auxiliares'!$B$240,T974&lt;&gt;'Tabelas auxiliares'!$C$239,T974&lt;&gt;'Tabelas auxiliares'!$C$240,T974&lt;&gt;'Tabelas auxiliares'!$D$239),"FOLHA DE PESSOAL",IF(X974='Tabelas auxiliares'!$A$240,"CUSTEIO",IF(X974='Tabelas auxiliares'!$A$239,"INVESTIMENTO","ERRO - VERIFICAR"))))</f>
        <v/>
      </c>
      <c r="Z974" s="46" t="str">
        <f t="shared" si="29"/>
        <v/>
      </c>
      <c r="AC974" s="26"/>
    </row>
    <row r="975" spans="6:29" x14ac:dyDescent="0.25">
      <c r="F975" s="33" t="str">
        <f>IFERROR(VLOOKUP(D975,'Tabelas auxiliares'!$A$3:$B$61,2,FALSE),"")</f>
        <v/>
      </c>
      <c r="G975" s="33" t="str">
        <f>IFERROR(VLOOKUP($B975,'Tabelas auxiliares'!$A$65:$C$102,2,FALSE),"")</f>
        <v/>
      </c>
      <c r="H975" s="33" t="str">
        <f>IFERROR(VLOOKUP($B975,'Tabelas auxiliares'!$A$65:$C$102,3,FALSE),"")</f>
        <v/>
      </c>
      <c r="X975" s="33" t="str">
        <f t="shared" si="28"/>
        <v/>
      </c>
      <c r="Y975" s="33" t="str">
        <f>IF(T975="","",IF(AND(T975&lt;&gt;'Tabelas auxiliares'!$B$239,T975&lt;&gt;'Tabelas auxiliares'!$B$240,T975&lt;&gt;'Tabelas auxiliares'!$C$239,T975&lt;&gt;'Tabelas auxiliares'!$C$240,T975&lt;&gt;'Tabelas auxiliares'!$D$239),"FOLHA DE PESSOAL",IF(X975='Tabelas auxiliares'!$A$240,"CUSTEIO",IF(X975='Tabelas auxiliares'!$A$239,"INVESTIMENTO","ERRO - VERIFICAR"))))</f>
        <v/>
      </c>
      <c r="Z975" s="46" t="str">
        <f t="shared" si="29"/>
        <v/>
      </c>
      <c r="AC975" s="26"/>
    </row>
    <row r="976" spans="6:29" x14ac:dyDescent="0.25">
      <c r="F976" s="33" t="str">
        <f>IFERROR(VLOOKUP(D976,'Tabelas auxiliares'!$A$3:$B$61,2,FALSE),"")</f>
        <v/>
      </c>
      <c r="G976" s="33" t="str">
        <f>IFERROR(VLOOKUP($B976,'Tabelas auxiliares'!$A$65:$C$102,2,FALSE),"")</f>
        <v/>
      </c>
      <c r="H976" s="33" t="str">
        <f>IFERROR(VLOOKUP($B976,'Tabelas auxiliares'!$A$65:$C$102,3,FALSE),"")</f>
        <v/>
      </c>
      <c r="X976" s="33" t="str">
        <f t="shared" si="28"/>
        <v/>
      </c>
      <c r="Y976" s="33" t="str">
        <f>IF(T976="","",IF(AND(T976&lt;&gt;'Tabelas auxiliares'!$B$239,T976&lt;&gt;'Tabelas auxiliares'!$B$240,T976&lt;&gt;'Tabelas auxiliares'!$C$239,T976&lt;&gt;'Tabelas auxiliares'!$C$240,T976&lt;&gt;'Tabelas auxiliares'!$D$239),"FOLHA DE PESSOAL",IF(X976='Tabelas auxiliares'!$A$240,"CUSTEIO",IF(X976='Tabelas auxiliares'!$A$239,"INVESTIMENTO","ERRO - VERIFICAR"))))</f>
        <v/>
      </c>
      <c r="Z976" s="46" t="str">
        <f t="shared" si="29"/>
        <v/>
      </c>
      <c r="AA976" s="26"/>
    </row>
    <row r="977" spans="6:29" x14ac:dyDescent="0.25">
      <c r="F977" s="33" t="str">
        <f>IFERROR(VLOOKUP(D977,'Tabelas auxiliares'!$A$3:$B$61,2,FALSE),"")</f>
        <v/>
      </c>
      <c r="G977" s="33" t="str">
        <f>IFERROR(VLOOKUP($B977,'Tabelas auxiliares'!$A$65:$C$102,2,FALSE),"")</f>
        <v/>
      </c>
      <c r="H977" s="33" t="str">
        <f>IFERROR(VLOOKUP($B977,'Tabelas auxiliares'!$A$65:$C$102,3,FALSE),"")</f>
        <v/>
      </c>
      <c r="X977" s="33" t="str">
        <f t="shared" si="28"/>
        <v/>
      </c>
      <c r="Y977" s="33" t="str">
        <f>IF(T977="","",IF(AND(T977&lt;&gt;'Tabelas auxiliares'!$B$239,T977&lt;&gt;'Tabelas auxiliares'!$B$240,T977&lt;&gt;'Tabelas auxiliares'!$C$239,T977&lt;&gt;'Tabelas auxiliares'!$C$240,T977&lt;&gt;'Tabelas auxiliares'!$D$239),"FOLHA DE PESSOAL",IF(X977='Tabelas auxiliares'!$A$240,"CUSTEIO",IF(X977='Tabelas auxiliares'!$A$239,"INVESTIMENTO","ERRO - VERIFICAR"))))</f>
        <v/>
      </c>
      <c r="Z977" s="46" t="str">
        <f t="shared" si="29"/>
        <v/>
      </c>
      <c r="AC977" s="26"/>
    </row>
    <row r="978" spans="6:29" x14ac:dyDescent="0.25">
      <c r="F978" s="33" t="str">
        <f>IFERROR(VLOOKUP(D978,'Tabelas auxiliares'!$A$3:$B$61,2,FALSE),"")</f>
        <v/>
      </c>
      <c r="G978" s="33" t="str">
        <f>IFERROR(VLOOKUP($B978,'Tabelas auxiliares'!$A$65:$C$102,2,FALSE),"")</f>
        <v/>
      </c>
      <c r="H978" s="33" t="str">
        <f>IFERROR(VLOOKUP($B978,'Tabelas auxiliares'!$A$65:$C$102,3,FALSE),"")</f>
        <v/>
      </c>
      <c r="X978" s="33" t="str">
        <f t="shared" si="28"/>
        <v/>
      </c>
      <c r="Y978" s="33" t="str">
        <f>IF(T978="","",IF(AND(T978&lt;&gt;'Tabelas auxiliares'!$B$239,T978&lt;&gt;'Tabelas auxiliares'!$B$240,T978&lt;&gt;'Tabelas auxiliares'!$C$239,T978&lt;&gt;'Tabelas auxiliares'!$C$240,T978&lt;&gt;'Tabelas auxiliares'!$D$239),"FOLHA DE PESSOAL",IF(X978='Tabelas auxiliares'!$A$240,"CUSTEIO",IF(X978='Tabelas auxiliares'!$A$239,"INVESTIMENTO","ERRO - VERIFICAR"))))</f>
        <v/>
      </c>
      <c r="Z978" s="46" t="str">
        <f t="shared" si="29"/>
        <v/>
      </c>
      <c r="AC978" s="26"/>
    </row>
    <row r="979" spans="6:29" x14ac:dyDescent="0.25">
      <c r="F979" s="33" t="str">
        <f>IFERROR(VLOOKUP(D979,'Tabelas auxiliares'!$A$3:$B$61,2,FALSE),"")</f>
        <v/>
      </c>
      <c r="G979" s="33" t="str">
        <f>IFERROR(VLOOKUP($B979,'Tabelas auxiliares'!$A$65:$C$102,2,FALSE),"")</f>
        <v/>
      </c>
      <c r="H979" s="33" t="str">
        <f>IFERROR(VLOOKUP($B979,'Tabelas auxiliares'!$A$65:$C$102,3,FALSE),"")</f>
        <v/>
      </c>
      <c r="X979" s="33" t="str">
        <f t="shared" si="28"/>
        <v/>
      </c>
      <c r="Y979" s="33" t="str">
        <f>IF(T979="","",IF(AND(T979&lt;&gt;'Tabelas auxiliares'!$B$239,T979&lt;&gt;'Tabelas auxiliares'!$B$240,T979&lt;&gt;'Tabelas auxiliares'!$C$239,T979&lt;&gt;'Tabelas auxiliares'!$C$240,T979&lt;&gt;'Tabelas auxiliares'!$D$239),"FOLHA DE PESSOAL",IF(X979='Tabelas auxiliares'!$A$240,"CUSTEIO",IF(X979='Tabelas auxiliares'!$A$239,"INVESTIMENTO","ERRO - VERIFICAR"))))</f>
        <v/>
      </c>
      <c r="Z979" s="46" t="str">
        <f t="shared" si="29"/>
        <v/>
      </c>
      <c r="AC979" s="26"/>
    </row>
    <row r="980" spans="6:29" x14ac:dyDescent="0.25">
      <c r="F980" s="33" t="str">
        <f>IFERROR(VLOOKUP(D980,'Tabelas auxiliares'!$A$3:$B$61,2,FALSE),"")</f>
        <v/>
      </c>
      <c r="G980" s="33" t="str">
        <f>IFERROR(VLOOKUP($B980,'Tabelas auxiliares'!$A$65:$C$102,2,FALSE),"")</f>
        <v/>
      </c>
      <c r="H980" s="33" t="str">
        <f>IFERROR(VLOOKUP($B980,'Tabelas auxiliares'!$A$65:$C$102,3,FALSE),"")</f>
        <v/>
      </c>
      <c r="X980" s="33" t="str">
        <f t="shared" si="28"/>
        <v/>
      </c>
      <c r="Y980" s="33" t="str">
        <f>IF(T980="","",IF(AND(T980&lt;&gt;'Tabelas auxiliares'!$B$239,T980&lt;&gt;'Tabelas auxiliares'!$B$240,T980&lt;&gt;'Tabelas auxiliares'!$C$239,T980&lt;&gt;'Tabelas auxiliares'!$C$240,T980&lt;&gt;'Tabelas auxiliares'!$D$239),"FOLHA DE PESSOAL",IF(X980='Tabelas auxiliares'!$A$240,"CUSTEIO",IF(X980='Tabelas auxiliares'!$A$239,"INVESTIMENTO","ERRO - VERIFICAR"))))</f>
        <v/>
      </c>
      <c r="Z980" s="46" t="str">
        <f t="shared" si="29"/>
        <v/>
      </c>
      <c r="AA980" s="26"/>
    </row>
    <row r="981" spans="6:29" x14ac:dyDescent="0.25">
      <c r="F981" s="33" t="str">
        <f>IFERROR(VLOOKUP(D981,'Tabelas auxiliares'!$A$3:$B$61,2,FALSE),"")</f>
        <v/>
      </c>
      <c r="G981" s="33" t="str">
        <f>IFERROR(VLOOKUP($B981,'Tabelas auxiliares'!$A$65:$C$102,2,FALSE),"")</f>
        <v/>
      </c>
      <c r="H981" s="33" t="str">
        <f>IFERROR(VLOOKUP($B981,'Tabelas auxiliares'!$A$65:$C$102,3,FALSE),"")</f>
        <v/>
      </c>
      <c r="X981" s="33" t="str">
        <f t="shared" si="28"/>
        <v/>
      </c>
      <c r="Y981" s="33" t="str">
        <f>IF(T981="","",IF(AND(T981&lt;&gt;'Tabelas auxiliares'!$B$239,T981&lt;&gt;'Tabelas auxiliares'!$B$240,T981&lt;&gt;'Tabelas auxiliares'!$C$239,T981&lt;&gt;'Tabelas auxiliares'!$C$240,T981&lt;&gt;'Tabelas auxiliares'!$D$239),"FOLHA DE PESSOAL",IF(X981='Tabelas auxiliares'!$A$240,"CUSTEIO",IF(X981='Tabelas auxiliares'!$A$239,"INVESTIMENTO","ERRO - VERIFICAR"))))</f>
        <v/>
      </c>
      <c r="Z981" s="46" t="str">
        <f t="shared" si="29"/>
        <v/>
      </c>
      <c r="AA981" s="26"/>
    </row>
    <row r="982" spans="6:29" x14ac:dyDescent="0.25">
      <c r="F982" s="33" t="str">
        <f>IFERROR(VLOOKUP(D982,'Tabelas auxiliares'!$A$3:$B$61,2,FALSE),"")</f>
        <v/>
      </c>
      <c r="G982" s="33" t="str">
        <f>IFERROR(VLOOKUP($B982,'Tabelas auxiliares'!$A$65:$C$102,2,FALSE),"")</f>
        <v/>
      </c>
      <c r="H982" s="33" t="str">
        <f>IFERROR(VLOOKUP($B982,'Tabelas auxiliares'!$A$65:$C$102,3,FALSE),"")</f>
        <v/>
      </c>
      <c r="X982" s="33" t="str">
        <f t="shared" si="28"/>
        <v/>
      </c>
      <c r="Y982" s="33" t="str">
        <f>IF(T982="","",IF(AND(T982&lt;&gt;'Tabelas auxiliares'!$B$239,T982&lt;&gt;'Tabelas auxiliares'!$B$240,T982&lt;&gt;'Tabelas auxiliares'!$C$239,T982&lt;&gt;'Tabelas auxiliares'!$C$240,T982&lt;&gt;'Tabelas auxiliares'!$D$239),"FOLHA DE PESSOAL",IF(X982='Tabelas auxiliares'!$A$240,"CUSTEIO",IF(X982='Tabelas auxiliares'!$A$239,"INVESTIMENTO","ERRO - VERIFICAR"))))</f>
        <v/>
      </c>
      <c r="Z982" s="46" t="str">
        <f t="shared" si="29"/>
        <v/>
      </c>
      <c r="AA982" s="26"/>
    </row>
    <row r="983" spans="6:29" x14ac:dyDescent="0.25">
      <c r="F983" s="33" t="str">
        <f>IFERROR(VLOOKUP(D983,'Tabelas auxiliares'!$A$3:$B$61,2,FALSE),"")</f>
        <v/>
      </c>
      <c r="G983" s="33" t="str">
        <f>IFERROR(VLOOKUP($B983,'Tabelas auxiliares'!$A$65:$C$102,2,FALSE),"")</f>
        <v/>
      </c>
      <c r="H983" s="33" t="str">
        <f>IFERROR(VLOOKUP($B983,'Tabelas auxiliares'!$A$65:$C$102,3,FALSE),"")</f>
        <v/>
      </c>
      <c r="X983" s="33" t="str">
        <f t="shared" si="28"/>
        <v/>
      </c>
      <c r="Y983" s="33" t="str">
        <f>IF(T983="","",IF(AND(T983&lt;&gt;'Tabelas auxiliares'!$B$239,T983&lt;&gt;'Tabelas auxiliares'!$B$240,T983&lt;&gt;'Tabelas auxiliares'!$C$239,T983&lt;&gt;'Tabelas auxiliares'!$C$240,T983&lt;&gt;'Tabelas auxiliares'!$D$239),"FOLHA DE PESSOAL",IF(X983='Tabelas auxiliares'!$A$240,"CUSTEIO",IF(X983='Tabelas auxiliares'!$A$239,"INVESTIMENTO","ERRO - VERIFICAR"))))</f>
        <v/>
      </c>
      <c r="Z983" s="46" t="str">
        <f t="shared" si="29"/>
        <v/>
      </c>
      <c r="AA983" s="26"/>
    </row>
    <row r="984" spans="6:29" x14ac:dyDescent="0.25">
      <c r="F984" s="33" t="str">
        <f>IFERROR(VLOOKUP(D984,'Tabelas auxiliares'!$A$3:$B$61,2,FALSE),"")</f>
        <v/>
      </c>
      <c r="G984" s="33" t="str">
        <f>IFERROR(VLOOKUP($B984,'Tabelas auxiliares'!$A$65:$C$102,2,FALSE),"")</f>
        <v/>
      </c>
      <c r="H984" s="33" t="str">
        <f>IFERROR(VLOOKUP($B984,'Tabelas auxiliares'!$A$65:$C$102,3,FALSE),"")</f>
        <v/>
      </c>
      <c r="X984" s="33" t="str">
        <f t="shared" si="28"/>
        <v/>
      </c>
      <c r="Y984" s="33" t="str">
        <f>IF(T984="","",IF(AND(T984&lt;&gt;'Tabelas auxiliares'!$B$239,T984&lt;&gt;'Tabelas auxiliares'!$B$240,T984&lt;&gt;'Tabelas auxiliares'!$C$239,T984&lt;&gt;'Tabelas auxiliares'!$C$240,T984&lt;&gt;'Tabelas auxiliares'!$D$239),"FOLHA DE PESSOAL",IF(X984='Tabelas auxiliares'!$A$240,"CUSTEIO",IF(X984='Tabelas auxiliares'!$A$239,"INVESTIMENTO","ERRO - VERIFICAR"))))</f>
        <v/>
      </c>
      <c r="Z984" s="46" t="str">
        <f t="shared" si="29"/>
        <v/>
      </c>
      <c r="AA984" s="26"/>
    </row>
    <row r="985" spans="6:29" x14ac:dyDescent="0.25">
      <c r="F985" s="33" t="str">
        <f>IFERROR(VLOOKUP(D985,'Tabelas auxiliares'!$A$3:$B$61,2,FALSE),"")</f>
        <v/>
      </c>
      <c r="G985" s="33" t="str">
        <f>IFERROR(VLOOKUP($B985,'Tabelas auxiliares'!$A$65:$C$102,2,FALSE),"")</f>
        <v/>
      </c>
      <c r="H985" s="33" t="str">
        <f>IFERROR(VLOOKUP($B985,'Tabelas auxiliares'!$A$65:$C$102,3,FALSE),"")</f>
        <v/>
      </c>
      <c r="X985" s="33" t="str">
        <f t="shared" si="28"/>
        <v/>
      </c>
      <c r="Y985" s="33" t="str">
        <f>IF(T985="","",IF(AND(T985&lt;&gt;'Tabelas auxiliares'!$B$239,T985&lt;&gt;'Tabelas auxiliares'!$B$240,T985&lt;&gt;'Tabelas auxiliares'!$C$239,T985&lt;&gt;'Tabelas auxiliares'!$C$240,T985&lt;&gt;'Tabelas auxiliares'!$D$239),"FOLHA DE PESSOAL",IF(X985='Tabelas auxiliares'!$A$240,"CUSTEIO",IF(X985='Tabelas auxiliares'!$A$239,"INVESTIMENTO","ERRO - VERIFICAR"))))</f>
        <v/>
      </c>
      <c r="Z985" s="46" t="str">
        <f t="shared" si="29"/>
        <v/>
      </c>
      <c r="AA985" s="26"/>
    </row>
    <row r="986" spans="6:29" x14ac:dyDescent="0.25">
      <c r="F986" s="33" t="str">
        <f>IFERROR(VLOOKUP(D986,'Tabelas auxiliares'!$A$3:$B$61,2,FALSE),"")</f>
        <v/>
      </c>
      <c r="G986" s="33" t="str">
        <f>IFERROR(VLOOKUP($B986,'Tabelas auxiliares'!$A$65:$C$102,2,FALSE),"")</f>
        <v/>
      </c>
      <c r="H986" s="33" t="str">
        <f>IFERROR(VLOOKUP($B986,'Tabelas auxiliares'!$A$65:$C$102,3,FALSE),"")</f>
        <v/>
      </c>
      <c r="X986" s="33" t="str">
        <f t="shared" si="28"/>
        <v/>
      </c>
      <c r="Y986" s="33" t="str">
        <f>IF(T986="","",IF(AND(T986&lt;&gt;'Tabelas auxiliares'!$B$239,T986&lt;&gt;'Tabelas auxiliares'!$B$240,T986&lt;&gt;'Tabelas auxiliares'!$C$239,T986&lt;&gt;'Tabelas auxiliares'!$C$240,T986&lt;&gt;'Tabelas auxiliares'!$D$239),"FOLHA DE PESSOAL",IF(X986='Tabelas auxiliares'!$A$240,"CUSTEIO",IF(X986='Tabelas auxiliares'!$A$239,"INVESTIMENTO","ERRO - VERIFICAR"))))</f>
        <v/>
      </c>
      <c r="Z986" s="46" t="str">
        <f t="shared" si="29"/>
        <v/>
      </c>
      <c r="AA986" s="26"/>
    </row>
    <row r="987" spans="6:29" x14ac:dyDescent="0.25">
      <c r="F987" s="33" t="str">
        <f>IFERROR(VLOOKUP(D987,'Tabelas auxiliares'!$A$3:$B$61,2,FALSE),"")</f>
        <v/>
      </c>
      <c r="G987" s="33" t="str">
        <f>IFERROR(VLOOKUP($B987,'Tabelas auxiliares'!$A$65:$C$102,2,FALSE),"")</f>
        <v/>
      </c>
      <c r="H987" s="33" t="str">
        <f>IFERROR(VLOOKUP($B987,'Tabelas auxiliares'!$A$65:$C$102,3,FALSE),"")</f>
        <v/>
      </c>
      <c r="X987" s="33" t="str">
        <f t="shared" si="28"/>
        <v/>
      </c>
      <c r="Y987" s="33" t="str">
        <f>IF(T987="","",IF(AND(T987&lt;&gt;'Tabelas auxiliares'!$B$239,T987&lt;&gt;'Tabelas auxiliares'!$B$240,T987&lt;&gt;'Tabelas auxiliares'!$C$239,T987&lt;&gt;'Tabelas auxiliares'!$C$240,T987&lt;&gt;'Tabelas auxiliares'!$D$239),"FOLHA DE PESSOAL",IF(X987='Tabelas auxiliares'!$A$240,"CUSTEIO",IF(X987='Tabelas auxiliares'!$A$239,"INVESTIMENTO","ERRO - VERIFICAR"))))</f>
        <v/>
      </c>
      <c r="Z987" s="46" t="str">
        <f t="shared" si="29"/>
        <v/>
      </c>
      <c r="AA987" s="26"/>
    </row>
    <row r="988" spans="6:29" x14ac:dyDescent="0.25">
      <c r="F988" s="33" t="str">
        <f>IFERROR(VLOOKUP(D988,'Tabelas auxiliares'!$A$3:$B$61,2,FALSE),"")</f>
        <v/>
      </c>
      <c r="G988" s="33" t="str">
        <f>IFERROR(VLOOKUP($B988,'Tabelas auxiliares'!$A$65:$C$102,2,FALSE),"")</f>
        <v/>
      </c>
      <c r="H988" s="33" t="str">
        <f>IFERROR(VLOOKUP($B988,'Tabelas auxiliares'!$A$65:$C$102,3,FALSE),"")</f>
        <v/>
      </c>
      <c r="X988" s="33" t="str">
        <f t="shared" si="28"/>
        <v/>
      </c>
      <c r="Y988" s="33" t="str">
        <f>IF(T988="","",IF(AND(T988&lt;&gt;'Tabelas auxiliares'!$B$239,T988&lt;&gt;'Tabelas auxiliares'!$B$240,T988&lt;&gt;'Tabelas auxiliares'!$C$239,T988&lt;&gt;'Tabelas auxiliares'!$C$240,T988&lt;&gt;'Tabelas auxiliares'!$D$239),"FOLHA DE PESSOAL",IF(X988='Tabelas auxiliares'!$A$240,"CUSTEIO",IF(X988='Tabelas auxiliares'!$A$239,"INVESTIMENTO","ERRO - VERIFICAR"))))</f>
        <v/>
      </c>
      <c r="Z988" s="46" t="str">
        <f t="shared" si="29"/>
        <v/>
      </c>
      <c r="AA988" s="26"/>
    </row>
    <row r="989" spans="6:29" x14ac:dyDescent="0.25">
      <c r="F989" s="33" t="str">
        <f>IFERROR(VLOOKUP(D989,'Tabelas auxiliares'!$A$3:$B$61,2,FALSE),"")</f>
        <v/>
      </c>
      <c r="G989" s="33" t="str">
        <f>IFERROR(VLOOKUP($B989,'Tabelas auxiliares'!$A$65:$C$102,2,FALSE),"")</f>
        <v/>
      </c>
      <c r="H989" s="33" t="str">
        <f>IFERROR(VLOOKUP($B989,'Tabelas auxiliares'!$A$65:$C$102,3,FALSE),"")</f>
        <v/>
      </c>
      <c r="X989" s="33" t="str">
        <f t="shared" si="28"/>
        <v/>
      </c>
      <c r="Y989" s="33" t="str">
        <f>IF(T989="","",IF(AND(T989&lt;&gt;'Tabelas auxiliares'!$B$239,T989&lt;&gt;'Tabelas auxiliares'!$B$240,T989&lt;&gt;'Tabelas auxiliares'!$C$239,T989&lt;&gt;'Tabelas auxiliares'!$C$240,T989&lt;&gt;'Tabelas auxiliares'!$D$239),"FOLHA DE PESSOAL",IF(X989='Tabelas auxiliares'!$A$240,"CUSTEIO",IF(X989='Tabelas auxiliares'!$A$239,"INVESTIMENTO","ERRO - VERIFICAR"))))</f>
        <v/>
      </c>
      <c r="Z989" s="46" t="str">
        <f t="shared" si="29"/>
        <v/>
      </c>
      <c r="AA989" s="26"/>
    </row>
    <row r="990" spans="6:29" x14ac:dyDescent="0.25">
      <c r="F990" s="33" t="str">
        <f>IFERROR(VLOOKUP(D990,'Tabelas auxiliares'!$A$3:$B$61,2,FALSE),"")</f>
        <v/>
      </c>
      <c r="G990" s="33" t="str">
        <f>IFERROR(VLOOKUP($B990,'Tabelas auxiliares'!$A$65:$C$102,2,FALSE),"")</f>
        <v/>
      </c>
      <c r="H990" s="33" t="str">
        <f>IFERROR(VLOOKUP($B990,'Tabelas auxiliares'!$A$65:$C$102,3,FALSE),"")</f>
        <v/>
      </c>
      <c r="X990" s="33" t="str">
        <f t="shared" si="28"/>
        <v/>
      </c>
      <c r="Y990" s="33" t="str">
        <f>IF(T990="","",IF(AND(T990&lt;&gt;'Tabelas auxiliares'!$B$239,T990&lt;&gt;'Tabelas auxiliares'!$B$240,T990&lt;&gt;'Tabelas auxiliares'!$C$239,T990&lt;&gt;'Tabelas auxiliares'!$C$240,T990&lt;&gt;'Tabelas auxiliares'!$D$239),"FOLHA DE PESSOAL",IF(X990='Tabelas auxiliares'!$A$240,"CUSTEIO",IF(X990='Tabelas auxiliares'!$A$239,"INVESTIMENTO","ERRO - VERIFICAR"))))</f>
        <v/>
      </c>
      <c r="Z990" s="46" t="str">
        <f t="shared" si="29"/>
        <v/>
      </c>
      <c r="AA990" s="26"/>
    </row>
    <row r="991" spans="6:29" x14ac:dyDescent="0.25">
      <c r="F991" s="33" t="str">
        <f>IFERROR(VLOOKUP(D991,'Tabelas auxiliares'!$A$3:$B$61,2,FALSE),"")</f>
        <v/>
      </c>
      <c r="G991" s="33" t="str">
        <f>IFERROR(VLOOKUP($B991,'Tabelas auxiliares'!$A$65:$C$102,2,FALSE),"")</f>
        <v/>
      </c>
      <c r="H991" s="33" t="str">
        <f>IFERROR(VLOOKUP($B991,'Tabelas auxiliares'!$A$65:$C$102,3,FALSE),"")</f>
        <v/>
      </c>
      <c r="X991" s="33" t="str">
        <f t="shared" si="28"/>
        <v/>
      </c>
      <c r="Y991" s="33" t="str">
        <f>IF(T991="","",IF(AND(T991&lt;&gt;'Tabelas auxiliares'!$B$239,T991&lt;&gt;'Tabelas auxiliares'!$B$240,T991&lt;&gt;'Tabelas auxiliares'!$C$239,T991&lt;&gt;'Tabelas auxiliares'!$C$240,T991&lt;&gt;'Tabelas auxiliares'!$D$239),"FOLHA DE PESSOAL",IF(X991='Tabelas auxiliares'!$A$240,"CUSTEIO",IF(X991='Tabelas auxiliares'!$A$239,"INVESTIMENTO","ERRO - VERIFICAR"))))</f>
        <v/>
      </c>
      <c r="Z991" s="46" t="str">
        <f t="shared" si="29"/>
        <v/>
      </c>
      <c r="AA991" s="26"/>
    </row>
    <row r="992" spans="6:29" x14ac:dyDescent="0.25">
      <c r="F992" s="33" t="str">
        <f>IFERROR(VLOOKUP(D992,'Tabelas auxiliares'!$A$3:$B$61,2,FALSE),"")</f>
        <v/>
      </c>
      <c r="G992" s="33" t="str">
        <f>IFERROR(VLOOKUP($B992,'Tabelas auxiliares'!$A$65:$C$102,2,FALSE),"")</f>
        <v/>
      </c>
      <c r="H992" s="33" t="str">
        <f>IFERROR(VLOOKUP($B992,'Tabelas auxiliares'!$A$65:$C$102,3,FALSE),"")</f>
        <v/>
      </c>
      <c r="X992" s="33" t="str">
        <f t="shared" si="28"/>
        <v/>
      </c>
      <c r="Y992" s="33" t="str">
        <f>IF(T992="","",IF(AND(T992&lt;&gt;'Tabelas auxiliares'!$B$239,T992&lt;&gt;'Tabelas auxiliares'!$B$240,T992&lt;&gt;'Tabelas auxiliares'!$C$239,T992&lt;&gt;'Tabelas auxiliares'!$C$240,T992&lt;&gt;'Tabelas auxiliares'!$D$239),"FOLHA DE PESSOAL",IF(X992='Tabelas auxiliares'!$A$240,"CUSTEIO",IF(X992='Tabelas auxiliares'!$A$239,"INVESTIMENTO","ERRO - VERIFICAR"))))</f>
        <v/>
      </c>
      <c r="Z992" s="46" t="str">
        <f t="shared" si="29"/>
        <v/>
      </c>
      <c r="AC992" s="26"/>
    </row>
    <row r="993" spans="6:29" x14ac:dyDescent="0.25">
      <c r="F993" s="33" t="str">
        <f>IFERROR(VLOOKUP(D993,'Tabelas auxiliares'!$A$3:$B$61,2,FALSE),"")</f>
        <v/>
      </c>
      <c r="G993" s="33" t="str">
        <f>IFERROR(VLOOKUP($B993,'Tabelas auxiliares'!$A$65:$C$102,2,FALSE),"")</f>
        <v/>
      </c>
      <c r="H993" s="33" t="str">
        <f>IFERROR(VLOOKUP($B993,'Tabelas auxiliares'!$A$65:$C$102,3,FALSE),"")</f>
        <v/>
      </c>
      <c r="X993" s="33" t="str">
        <f t="shared" si="28"/>
        <v/>
      </c>
      <c r="Y993" s="33" t="str">
        <f>IF(T993="","",IF(AND(T993&lt;&gt;'Tabelas auxiliares'!$B$239,T993&lt;&gt;'Tabelas auxiliares'!$B$240,T993&lt;&gt;'Tabelas auxiliares'!$C$239,T993&lt;&gt;'Tabelas auxiliares'!$C$240,T993&lt;&gt;'Tabelas auxiliares'!$D$239),"FOLHA DE PESSOAL",IF(X993='Tabelas auxiliares'!$A$240,"CUSTEIO",IF(X993='Tabelas auxiliares'!$A$239,"INVESTIMENTO","ERRO - VERIFICAR"))))</f>
        <v/>
      </c>
      <c r="Z993" s="46" t="str">
        <f t="shared" si="29"/>
        <v/>
      </c>
      <c r="AC993" s="26"/>
    </row>
    <row r="994" spans="6:29" x14ac:dyDescent="0.25">
      <c r="F994" s="33" t="str">
        <f>IFERROR(VLOOKUP(D994,'Tabelas auxiliares'!$A$3:$B$61,2,FALSE),"")</f>
        <v/>
      </c>
      <c r="G994" s="33" t="str">
        <f>IFERROR(VLOOKUP($B994,'Tabelas auxiliares'!$A$65:$C$102,2,FALSE),"")</f>
        <v/>
      </c>
      <c r="H994" s="33" t="str">
        <f>IFERROR(VLOOKUP($B994,'Tabelas auxiliares'!$A$65:$C$102,3,FALSE),"")</f>
        <v/>
      </c>
      <c r="X994" s="33" t="str">
        <f t="shared" si="28"/>
        <v/>
      </c>
      <c r="Y994" s="33" t="str">
        <f>IF(T994="","",IF(AND(T994&lt;&gt;'Tabelas auxiliares'!$B$239,T994&lt;&gt;'Tabelas auxiliares'!$B$240,T994&lt;&gt;'Tabelas auxiliares'!$C$239,T994&lt;&gt;'Tabelas auxiliares'!$C$240,T994&lt;&gt;'Tabelas auxiliares'!$D$239),"FOLHA DE PESSOAL",IF(X994='Tabelas auxiliares'!$A$240,"CUSTEIO",IF(X994='Tabelas auxiliares'!$A$239,"INVESTIMENTO","ERRO - VERIFICAR"))))</f>
        <v/>
      </c>
      <c r="Z994" s="46" t="str">
        <f t="shared" si="29"/>
        <v/>
      </c>
      <c r="AC994" s="26"/>
    </row>
    <row r="995" spans="6:29" x14ac:dyDescent="0.25">
      <c r="F995" s="33" t="str">
        <f>IFERROR(VLOOKUP(D995,'Tabelas auxiliares'!$A$3:$B$61,2,FALSE),"")</f>
        <v/>
      </c>
      <c r="G995" s="33" t="str">
        <f>IFERROR(VLOOKUP($B995,'Tabelas auxiliares'!$A$65:$C$102,2,FALSE),"")</f>
        <v/>
      </c>
      <c r="H995" s="33" t="str">
        <f>IFERROR(VLOOKUP($B995,'Tabelas auxiliares'!$A$65:$C$102,3,FALSE),"")</f>
        <v/>
      </c>
      <c r="X995" s="33" t="str">
        <f t="shared" si="28"/>
        <v/>
      </c>
      <c r="Y995" s="33" t="str">
        <f>IF(T995="","",IF(AND(T995&lt;&gt;'Tabelas auxiliares'!$B$239,T995&lt;&gt;'Tabelas auxiliares'!$B$240,T995&lt;&gt;'Tabelas auxiliares'!$C$239,T995&lt;&gt;'Tabelas auxiliares'!$C$240,T995&lt;&gt;'Tabelas auxiliares'!$D$239),"FOLHA DE PESSOAL",IF(X995='Tabelas auxiliares'!$A$240,"CUSTEIO",IF(X995='Tabelas auxiliares'!$A$239,"INVESTIMENTO","ERRO - VERIFICAR"))))</f>
        <v/>
      </c>
      <c r="Z995" s="46" t="str">
        <f t="shared" si="29"/>
        <v/>
      </c>
      <c r="AC995" s="26"/>
    </row>
    <row r="996" spans="6:29" x14ac:dyDescent="0.25">
      <c r="F996" s="33" t="str">
        <f>IFERROR(VLOOKUP(D996,'Tabelas auxiliares'!$A$3:$B$61,2,FALSE),"")</f>
        <v/>
      </c>
      <c r="G996" s="33" t="str">
        <f>IFERROR(VLOOKUP($B996,'Tabelas auxiliares'!$A$65:$C$102,2,FALSE),"")</f>
        <v/>
      </c>
      <c r="H996" s="33" t="str">
        <f>IFERROR(VLOOKUP($B996,'Tabelas auxiliares'!$A$65:$C$102,3,FALSE),"")</f>
        <v/>
      </c>
      <c r="X996" s="33" t="str">
        <f t="shared" si="28"/>
        <v/>
      </c>
      <c r="Y996" s="33" t="str">
        <f>IF(T996="","",IF(AND(T996&lt;&gt;'Tabelas auxiliares'!$B$239,T996&lt;&gt;'Tabelas auxiliares'!$B$240,T996&lt;&gt;'Tabelas auxiliares'!$C$239,T996&lt;&gt;'Tabelas auxiliares'!$C$240,T996&lt;&gt;'Tabelas auxiliares'!$D$239),"FOLHA DE PESSOAL",IF(X996='Tabelas auxiliares'!$A$240,"CUSTEIO",IF(X996='Tabelas auxiliares'!$A$239,"INVESTIMENTO","ERRO - VERIFICAR"))))</f>
        <v/>
      </c>
      <c r="Z996" s="46" t="str">
        <f t="shared" si="29"/>
        <v/>
      </c>
      <c r="AC996" s="26"/>
    </row>
    <row r="997" spans="6:29" x14ac:dyDescent="0.25">
      <c r="F997" s="33" t="str">
        <f>IFERROR(VLOOKUP(D997,'Tabelas auxiliares'!$A$3:$B$61,2,FALSE),"")</f>
        <v/>
      </c>
      <c r="G997" s="33" t="str">
        <f>IFERROR(VLOOKUP($B997,'Tabelas auxiliares'!$A$65:$C$102,2,FALSE),"")</f>
        <v/>
      </c>
      <c r="H997" s="33" t="str">
        <f>IFERROR(VLOOKUP($B997,'Tabelas auxiliares'!$A$65:$C$102,3,FALSE),"")</f>
        <v/>
      </c>
      <c r="X997" s="33" t="str">
        <f t="shared" si="28"/>
        <v/>
      </c>
      <c r="Y997" s="33" t="str">
        <f>IF(T997="","",IF(AND(T997&lt;&gt;'Tabelas auxiliares'!$B$239,T997&lt;&gt;'Tabelas auxiliares'!$B$240,T997&lt;&gt;'Tabelas auxiliares'!$C$239,T997&lt;&gt;'Tabelas auxiliares'!$C$240,T997&lt;&gt;'Tabelas auxiliares'!$D$239),"FOLHA DE PESSOAL",IF(X997='Tabelas auxiliares'!$A$240,"CUSTEIO",IF(X997='Tabelas auxiliares'!$A$239,"INVESTIMENTO","ERRO - VERIFICAR"))))</f>
        <v/>
      </c>
      <c r="Z997" s="46" t="str">
        <f t="shared" si="29"/>
        <v/>
      </c>
      <c r="AC997" s="26"/>
    </row>
    <row r="998" spans="6:29" x14ac:dyDescent="0.25">
      <c r="F998" s="33" t="str">
        <f>IFERROR(VLOOKUP(D998,'Tabelas auxiliares'!$A$3:$B$61,2,FALSE),"")</f>
        <v/>
      </c>
      <c r="G998" s="33" t="str">
        <f>IFERROR(VLOOKUP($B998,'Tabelas auxiliares'!$A$65:$C$102,2,FALSE),"")</f>
        <v/>
      </c>
      <c r="H998" s="33" t="str">
        <f>IFERROR(VLOOKUP($B998,'Tabelas auxiliares'!$A$65:$C$102,3,FALSE),"")</f>
        <v/>
      </c>
      <c r="X998" s="33" t="str">
        <f t="shared" si="28"/>
        <v/>
      </c>
      <c r="Y998" s="33" t="str">
        <f>IF(T998="","",IF(AND(T998&lt;&gt;'Tabelas auxiliares'!$B$239,T998&lt;&gt;'Tabelas auxiliares'!$B$240,T998&lt;&gt;'Tabelas auxiliares'!$C$239,T998&lt;&gt;'Tabelas auxiliares'!$C$240,T998&lt;&gt;'Tabelas auxiliares'!$D$239),"FOLHA DE PESSOAL",IF(X998='Tabelas auxiliares'!$A$240,"CUSTEIO",IF(X998='Tabelas auxiliares'!$A$239,"INVESTIMENTO","ERRO - VERIFICAR"))))</f>
        <v/>
      </c>
      <c r="Z998" s="46" t="str">
        <f t="shared" si="29"/>
        <v/>
      </c>
      <c r="AC998" s="26"/>
    </row>
    <row r="999" spans="6:29" x14ac:dyDescent="0.25">
      <c r="F999" s="33" t="str">
        <f>IFERROR(VLOOKUP(D999,'Tabelas auxiliares'!$A$3:$B$61,2,FALSE),"")</f>
        <v/>
      </c>
      <c r="G999" s="33" t="str">
        <f>IFERROR(VLOOKUP($B999,'Tabelas auxiliares'!$A$65:$C$102,2,FALSE),"")</f>
        <v/>
      </c>
      <c r="H999" s="33" t="str">
        <f>IFERROR(VLOOKUP($B999,'Tabelas auxiliares'!$A$65:$C$102,3,FALSE),"")</f>
        <v/>
      </c>
      <c r="X999" s="33" t="str">
        <f t="shared" si="28"/>
        <v/>
      </c>
      <c r="Y999" s="33" t="str">
        <f>IF(T999="","",IF(AND(T999&lt;&gt;'Tabelas auxiliares'!$B$239,T999&lt;&gt;'Tabelas auxiliares'!$B$240,T999&lt;&gt;'Tabelas auxiliares'!$C$239,T999&lt;&gt;'Tabelas auxiliares'!$C$240,T999&lt;&gt;'Tabelas auxiliares'!$D$239),"FOLHA DE PESSOAL",IF(X999='Tabelas auxiliares'!$A$240,"CUSTEIO",IF(X999='Tabelas auxiliares'!$A$239,"INVESTIMENTO","ERRO - VERIFICAR"))))</f>
        <v/>
      </c>
      <c r="Z999" s="46" t="str">
        <f t="shared" si="29"/>
        <v/>
      </c>
      <c r="AA999" s="26"/>
      <c r="AC999" s="26"/>
    </row>
    <row r="1000" spans="6:29" x14ac:dyDescent="0.25">
      <c r="F1000" s="33" t="str">
        <f>IFERROR(VLOOKUP(D1000,'Tabelas auxiliares'!$A$3:$B$61,2,FALSE),"")</f>
        <v/>
      </c>
      <c r="G1000" s="33" t="str">
        <f>IFERROR(VLOOKUP($B1000,'Tabelas auxiliares'!$A$65:$C$102,2,FALSE),"")</f>
        <v/>
      </c>
      <c r="H1000" s="33" t="str">
        <f>IFERROR(VLOOKUP($B1000,'Tabelas auxiliares'!$A$65:$C$102,3,FALSE),"")</f>
        <v/>
      </c>
      <c r="X1000" s="33" t="str">
        <f t="shared" si="28"/>
        <v/>
      </c>
      <c r="Y1000" s="33" t="str">
        <f>IF(T1000="","",IF(AND(T1000&lt;&gt;'Tabelas auxiliares'!$B$239,T1000&lt;&gt;'Tabelas auxiliares'!$B$240,T1000&lt;&gt;'Tabelas auxiliares'!$C$239,T1000&lt;&gt;'Tabelas auxiliares'!$C$240,T1000&lt;&gt;'Tabelas auxiliares'!$D$239),"FOLHA DE PESSOAL",IF(X1000='Tabelas auxiliares'!$A$240,"CUSTEIO",IF(X1000='Tabelas auxiliares'!$A$239,"INVESTIMENTO","ERRO - VERIFICAR"))))</f>
        <v/>
      </c>
      <c r="Z1000" s="46" t="str">
        <f t="shared" si="29"/>
        <v/>
      </c>
      <c r="AC1000" s="26"/>
    </row>
    <row r="1001" spans="6:29" x14ac:dyDescent="0.25">
      <c r="F1001" s="33" t="str">
        <f>IFERROR(VLOOKUP(D1001,'Tabelas auxiliares'!$A$3:$B$61,2,FALSE),"")</f>
        <v/>
      </c>
      <c r="G1001" s="33" t="str">
        <f>IFERROR(VLOOKUP($B1001,'Tabelas auxiliares'!$A$65:$C$102,2,FALSE),"")</f>
        <v/>
      </c>
      <c r="H1001" s="33" t="str">
        <f>IFERROR(VLOOKUP($B1001,'Tabelas auxiliares'!$A$65:$C$102,3,FALSE),"")</f>
        <v/>
      </c>
      <c r="X1001" s="33" t="str">
        <f t="shared" si="28"/>
        <v/>
      </c>
      <c r="Y1001" s="33" t="str">
        <f>IF(T1001="","",IF(AND(T1001&lt;&gt;'Tabelas auxiliares'!$B$239,T1001&lt;&gt;'Tabelas auxiliares'!$B$240,T1001&lt;&gt;'Tabelas auxiliares'!$C$239,T1001&lt;&gt;'Tabelas auxiliares'!$C$240,T1001&lt;&gt;'Tabelas auxiliares'!$D$239),"FOLHA DE PESSOAL",IF(X1001='Tabelas auxiliares'!$A$240,"CUSTEIO",IF(X1001='Tabelas auxiliares'!$A$239,"INVESTIMENTO","ERRO - VERIFICAR"))))</f>
        <v/>
      </c>
      <c r="Z1001" s="46" t="str">
        <f t="shared" si="29"/>
        <v/>
      </c>
      <c r="AC1001" s="26"/>
    </row>
    <row r="1002" spans="6:29" x14ac:dyDescent="0.25">
      <c r="F1002" s="33" t="str">
        <f>IFERROR(VLOOKUP(D1002,'Tabelas auxiliares'!$A$3:$B$61,2,FALSE),"")</f>
        <v/>
      </c>
      <c r="G1002" s="33" t="str">
        <f>IFERROR(VLOOKUP($B1002,'Tabelas auxiliares'!$A$65:$C$102,2,FALSE),"")</f>
        <v/>
      </c>
      <c r="H1002" s="33" t="str">
        <f>IFERROR(VLOOKUP($B1002,'Tabelas auxiliares'!$A$65:$C$102,3,FALSE),"")</f>
        <v/>
      </c>
      <c r="X1002" s="33" t="str">
        <f t="shared" si="28"/>
        <v/>
      </c>
      <c r="Y1002" s="33" t="str">
        <f>IF(T1002="","",IF(AND(T1002&lt;&gt;'Tabelas auxiliares'!$B$239,T1002&lt;&gt;'Tabelas auxiliares'!$B$240,T1002&lt;&gt;'Tabelas auxiliares'!$C$239,T1002&lt;&gt;'Tabelas auxiliares'!$C$240,T1002&lt;&gt;'Tabelas auxiliares'!$D$239),"FOLHA DE PESSOAL",IF(X1002='Tabelas auxiliares'!$A$240,"CUSTEIO",IF(X1002='Tabelas auxiliares'!$A$239,"INVESTIMENTO","ERRO - VERIFICAR"))))</f>
        <v/>
      </c>
      <c r="Z1002" s="46" t="str">
        <f t="shared" si="29"/>
        <v/>
      </c>
      <c r="AC1002" s="26"/>
    </row>
    <row r="1003" spans="6:29" x14ac:dyDescent="0.25">
      <c r="F1003" s="33" t="str">
        <f>IFERROR(VLOOKUP(D1003,'Tabelas auxiliares'!$A$3:$B$61,2,FALSE),"")</f>
        <v/>
      </c>
      <c r="G1003" s="33" t="str">
        <f>IFERROR(VLOOKUP($B1003,'Tabelas auxiliares'!$A$65:$C$102,2,FALSE),"")</f>
        <v/>
      </c>
      <c r="H1003" s="33" t="str">
        <f>IFERROR(VLOOKUP($B1003,'Tabelas auxiliares'!$A$65:$C$102,3,FALSE),"")</f>
        <v/>
      </c>
      <c r="X1003" s="33" t="str">
        <f t="shared" si="28"/>
        <v/>
      </c>
      <c r="Y1003" s="33" t="str">
        <f>IF(T1003="","",IF(AND(T1003&lt;&gt;'Tabelas auxiliares'!$B$239,T1003&lt;&gt;'Tabelas auxiliares'!$B$240,T1003&lt;&gt;'Tabelas auxiliares'!$C$239,T1003&lt;&gt;'Tabelas auxiliares'!$C$240,T1003&lt;&gt;'Tabelas auxiliares'!$D$239),"FOLHA DE PESSOAL",IF(X1003='Tabelas auxiliares'!$A$240,"CUSTEIO",IF(X1003='Tabelas auxiliares'!$A$239,"INVESTIMENTO","ERRO - VERIFICAR"))))</f>
        <v/>
      </c>
      <c r="Z1003" s="46" t="str">
        <f t="shared" si="29"/>
        <v/>
      </c>
      <c r="AC1003" s="26"/>
    </row>
    <row r="1004" spans="6:29" x14ac:dyDescent="0.25">
      <c r="F1004" s="33" t="str">
        <f>IFERROR(VLOOKUP(D1004,'Tabelas auxiliares'!$A$3:$B$61,2,FALSE),"")</f>
        <v/>
      </c>
      <c r="G1004" s="33" t="str">
        <f>IFERROR(VLOOKUP($B1004,'Tabelas auxiliares'!$A$65:$C$102,2,FALSE),"")</f>
        <v/>
      </c>
      <c r="H1004" s="33" t="str">
        <f>IFERROR(VLOOKUP($B1004,'Tabelas auxiliares'!$A$65:$C$102,3,FALSE),"")</f>
        <v/>
      </c>
      <c r="X1004" s="33" t="str">
        <f t="shared" ref="X1004:X1067" si="30">LEFT(V1004,1)</f>
        <v/>
      </c>
      <c r="Y1004" s="33" t="str">
        <f>IF(T1004="","",IF(AND(T1004&lt;&gt;'Tabelas auxiliares'!$B$239,T1004&lt;&gt;'Tabelas auxiliares'!$B$240,T1004&lt;&gt;'Tabelas auxiliares'!$C$239,T1004&lt;&gt;'Tabelas auxiliares'!$C$240,T1004&lt;&gt;'Tabelas auxiliares'!$D$239),"FOLHA DE PESSOAL",IF(X1004='Tabelas auxiliares'!$A$240,"CUSTEIO",IF(X1004='Tabelas auxiliares'!$A$239,"INVESTIMENTO","ERRO - VERIFICAR"))))</f>
        <v/>
      </c>
      <c r="Z1004" s="46" t="str">
        <f t="shared" si="29"/>
        <v/>
      </c>
      <c r="AA1004" s="26"/>
    </row>
    <row r="1005" spans="6:29" x14ac:dyDescent="0.25">
      <c r="F1005" s="33" t="str">
        <f>IFERROR(VLOOKUP(D1005,'Tabelas auxiliares'!$A$3:$B$61,2,FALSE),"")</f>
        <v/>
      </c>
      <c r="G1005" s="33" t="str">
        <f>IFERROR(VLOOKUP($B1005,'Tabelas auxiliares'!$A$65:$C$102,2,FALSE),"")</f>
        <v/>
      </c>
      <c r="H1005" s="33" t="str">
        <f>IFERROR(VLOOKUP($B1005,'Tabelas auxiliares'!$A$65:$C$102,3,FALSE),"")</f>
        <v/>
      </c>
      <c r="X1005" s="33" t="str">
        <f t="shared" si="30"/>
        <v/>
      </c>
      <c r="Y1005" s="33" t="str">
        <f>IF(T1005="","",IF(AND(T1005&lt;&gt;'Tabelas auxiliares'!$B$239,T1005&lt;&gt;'Tabelas auxiliares'!$B$240,T1005&lt;&gt;'Tabelas auxiliares'!$C$239,T1005&lt;&gt;'Tabelas auxiliares'!$C$240,T1005&lt;&gt;'Tabelas auxiliares'!$D$239),"FOLHA DE PESSOAL",IF(X1005='Tabelas auxiliares'!$A$240,"CUSTEIO",IF(X1005='Tabelas auxiliares'!$A$239,"INVESTIMENTO","ERRO - VERIFICAR"))))</f>
        <v/>
      </c>
      <c r="Z1005" s="46" t="str">
        <f t="shared" ref="Z1005:Z1068" si="31">IF(AA1005+AB1005+AC1005&lt;&gt;0,AA1005+AB1005+AC1005,"")</f>
        <v/>
      </c>
      <c r="AC1005" s="26"/>
    </row>
    <row r="1006" spans="6:29" x14ac:dyDescent="0.25">
      <c r="F1006" s="33" t="str">
        <f>IFERROR(VLOOKUP(D1006,'Tabelas auxiliares'!$A$3:$B$61,2,FALSE),"")</f>
        <v/>
      </c>
      <c r="G1006" s="33" t="str">
        <f>IFERROR(VLOOKUP($B1006,'Tabelas auxiliares'!$A$65:$C$102,2,FALSE),"")</f>
        <v/>
      </c>
      <c r="H1006" s="33" t="str">
        <f>IFERROR(VLOOKUP($B1006,'Tabelas auxiliares'!$A$65:$C$102,3,FALSE),"")</f>
        <v/>
      </c>
      <c r="X1006" s="33" t="str">
        <f t="shared" si="30"/>
        <v/>
      </c>
      <c r="Y1006" s="33" t="str">
        <f>IF(T1006="","",IF(AND(T1006&lt;&gt;'Tabelas auxiliares'!$B$239,T1006&lt;&gt;'Tabelas auxiliares'!$B$240,T1006&lt;&gt;'Tabelas auxiliares'!$C$239,T1006&lt;&gt;'Tabelas auxiliares'!$C$240,T1006&lt;&gt;'Tabelas auxiliares'!$D$239),"FOLHA DE PESSOAL",IF(X1006='Tabelas auxiliares'!$A$240,"CUSTEIO",IF(X1006='Tabelas auxiliares'!$A$239,"INVESTIMENTO","ERRO - VERIFICAR"))))</f>
        <v/>
      </c>
      <c r="Z1006" s="46" t="str">
        <f t="shared" si="31"/>
        <v/>
      </c>
      <c r="AC1006" s="26"/>
    </row>
    <row r="1007" spans="6:29" x14ac:dyDescent="0.25">
      <c r="F1007" s="33" t="str">
        <f>IFERROR(VLOOKUP(D1007,'Tabelas auxiliares'!$A$3:$B$61,2,FALSE),"")</f>
        <v/>
      </c>
      <c r="G1007" s="33" t="str">
        <f>IFERROR(VLOOKUP($B1007,'Tabelas auxiliares'!$A$65:$C$102,2,FALSE),"")</f>
        <v/>
      </c>
      <c r="H1007" s="33" t="str">
        <f>IFERROR(VLOOKUP($B1007,'Tabelas auxiliares'!$A$65:$C$102,3,FALSE),"")</f>
        <v/>
      </c>
      <c r="X1007" s="33" t="str">
        <f t="shared" si="30"/>
        <v/>
      </c>
      <c r="Y1007" s="33" t="str">
        <f>IF(T1007="","",IF(AND(T1007&lt;&gt;'Tabelas auxiliares'!$B$239,T1007&lt;&gt;'Tabelas auxiliares'!$B$240,T1007&lt;&gt;'Tabelas auxiliares'!$C$239,T1007&lt;&gt;'Tabelas auxiliares'!$C$240,T1007&lt;&gt;'Tabelas auxiliares'!$D$239),"FOLHA DE PESSOAL",IF(X1007='Tabelas auxiliares'!$A$240,"CUSTEIO",IF(X1007='Tabelas auxiliares'!$A$239,"INVESTIMENTO","ERRO - VERIFICAR"))))</f>
        <v/>
      </c>
      <c r="Z1007" s="46" t="str">
        <f t="shared" si="31"/>
        <v/>
      </c>
      <c r="AC1007" s="26"/>
    </row>
    <row r="1008" spans="6:29" x14ac:dyDescent="0.25">
      <c r="F1008" s="33" t="str">
        <f>IFERROR(VLOOKUP(D1008,'Tabelas auxiliares'!$A$3:$B$61,2,FALSE),"")</f>
        <v/>
      </c>
      <c r="G1008" s="33" t="str">
        <f>IFERROR(VLOOKUP($B1008,'Tabelas auxiliares'!$A$65:$C$102,2,FALSE),"")</f>
        <v/>
      </c>
      <c r="H1008" s="33" t="str">
        <f>IFERROR(VLOOKUP($B1008,'Tabelas auxiliares'!$A$65:$C$102,3,FALSE),"")</f>
        <v/>
      </c>
      <c r="X1008" s="33" t="str">
        <f t="shared" si="30"/>
        <v/>
      </c>
      <c r="Y1008" s="33" t="str">
        <f>IF(T1008="","",IF(AND(T1008&lt;&gt;'Tabelas auxiliares'!$B$239,T1008&lt;&gt;'Tabelas auxiliares'!$B$240,T1008&lt;&gt;'Tabelas auxiliares'!$C$239,T1008&lt;&gt;'Tabelas auxiliares'!$C$240,T1008&lt;&gt;'Tabelas auxiliares'!$D$239),"FOLHA DE PESSOAL",IF(X1008='Tabelas auxiliares'!$A$240,"CUSTEIO",IF(X1008='Tabelas auxiliares'!$A$239,"INVESTIMENTO","ERRO - VERIFICAR"))))</f>
        <v/>
      </c>
      <c r="Z1008" s="46" t="str">
        <f t="shared" si="31"/>
        <v/>
      </c>
      <c r="AC1008" s="26"/>
    </row>
    <row r="1009" spans="6:29" x14ac:dyDescent="0.25">
      <c r="F1009" s="33" t="str">
        <f>IFERROR(VLOOKUP(D1009,'Tabelas auxiliares'!$A$3:$B$61,2,FALSE),"")</f>
        <v/>
      </c>
      <c r="G1009" s="33" t="str">
        <f>IFERROR(VLOOKUP($B1009,'Tabelas auxiliares'!$A$65:$C$102,2,FALSE),"")</f>
        <v/>
      </c>
      <c r="H1009" s="33" t="str">
        <f>IFERROR(VLOOKUP($B1009,'Tabelas auxiliares'!$A$65:$C$102,3,FALSE),"")</f>
        <v/>
      </c>
      <c r="X1009" s="33" t="str">
        <f t="shared" si="30"/>
        <v/>
      </c>
      <c r="Y1009" s="33" t="str">
        <f>IF(T1009="","",IF(AND(T1009&lt;&gt;'Tabelas auxiliares'!$B$239,T1009&lt;&gt;'Tabelas auxiliares'!$B$240,T1009&lt;&gt;'Tabelas auxiliares'!$C$239,T1009&lt;&gt;'Tabelas auxiliares'!$C$240,T1009&lt;&gt;'Tabelas auxiliares'!$D$239),"FOLHA DE PESSOAL",IF(X1009='Tabelas auxiliares'!$A$240,"CUSTEIO",IF(X1009='Tabelas auxiliares'!$A$239,"INVESTIMENTO","ERRO - VERIFICAR"))))</f>
        <v/>
      </c>
      <c r="Z1009" s="46" t="str">
        <f t="shared" si="31"/>
        <v/>
      </c>
      <c r="AA1009" s="26"/>
    </row>
    <row r="1010" spans="6:29" x14ac:dyDescent="0.25">
      <c r="F1010" s="33" t="str">
        <f>IFERROR(VLOOKUP(D1010,'Tabelas auxiliares'!$A$3:$B$61,2,FALSE),"")</f>
        <v/>
      </c>
      <c r="G1010" s="33" t="str">
        <f>IFERROR(VLOOKUP($B1010,'Tabelas auxiliares'!$A$65:$C$102,2,FALSE),"")</f>
        <v/>
      </c>
      <c r="H1010" s="33" t="str">
        <f>IFERROR(VLOOKUP($B1010,'Tabelas auxiliares'!$A$65:$C$102,3,FALSE),"")</f>
        <v/>
      </c>
      <c r="X1010" s="33" t="str">
        <f t="shared" si="30"/>
        <v/>
      </c>
      <c r="Y1010" s="33" t="str">
        <f>IF(T1010="","",IF(AND(T1010&lt;&gt;'Tabelas auxiliares'!$B$239,T1010&lt;&gt;'Tabelas auxiliares'!$B$240,T1010&lt;&gt;'Tabelas auxiliares'!$C$239,T1010&lt;&gt;'Tabelas auxiliares'!$C$240,T1010&lt;&gt;'Tabelas auxiliares'!$D$239),"FOLHA DE PESSOAL",IF(X1010='Tabelas auxiliares'!$A$240,"CUSTEIO",IF(X1010='Tabelas auxiliares'!$A$239,"INVESTIMENTO","ERRO - VERIFICAR"))))</f>
        <v/>
      </c>
      <c r="Z1010" s="46" t="str">
        <f t="shared" si="31"/>
        <v/>
      </c>
      <c r="AC1010" s="26"/>
    </row>
    <row r="1011" spans="6:29" x14ac:dyDescent="0.25">
      <c r="F1011" s="33" t="str">
        <f>IFERROR(VLOOKUP(D1011,'Tabelas auxiliares'!$A$3:$B$61,2,FALSE),"")</f>
        <v/>
      </c>
      <c r="G1011" s="33" t="str">
        <f>IFERROR(VLOOKUP($B1011,'Tabelas auxiliares'!$A$65:$C$102,2,FALSE),"")</f>
        <v/>
      </c>
      <c r="H1011" s="33" t="str">
        <f>IFERROR(VLOOKUP($B1011,'Tabelas auxiliares'!$A$65:$C$102,3,FALSE),"")</f>
        <v/>
      </c>
      <c r="X1011" s="33" t="str">
        <f t="shared" si="30"/>
        <v/>
      </c>
      <c r="Y1011" s="33" t="str">
        <f>IF(T1011="","",IF(AND(T1011&lt;&gt;'Tabelas auxiliares'!$B$239,T1011&lt;&gt;'Tabelas auxiliares'!$B$240,T1011&lt;&gt;'Tabelas auxiliares'!$C$239,T1011&lt;&gt;'Tabelas auxiliares'!$C$240,T1011&lt;&gt;'Tabelas auxiliares'!$D$239),"FOLHA DE PESSOAL",IF(X1011='Tabelas auxiliares'!$A$240,"CUSTEIO",IF(X1011='Tabelas auxiliares'!$A$239,"INVESTIMENTO","ERRO - VERIFICAR"))))</f>
        <v/>
      </c>
      <c r="Z1011" s="46" t="str">
        <f t="shared" si="31"/>
        <v/>
      </c>
      <c r="AC1011" s="26"/>
    </row>
    <row r="1012" spans="6:29" x14ac:dyDescent="0.25">
      <c r="F1012" s="33" t="str">
        <f>IFERROR(VLOOKUP(D1012,'Tabelas auxiliares'!$A$3:$B$61,2,FALSE),"")</f>
        <v/>
      </c>
      <c r="G1012" s="33" t="str">
        <f>IFERROR(VLOOKUP($B1012,'Tabelas auxiliares'!$A$65:$C$102,2,FALSE),"")</f>
        <v/>
      </c>
      <c r="H1012" s="33" t="str">
        <f>IFERROR(VLOOKUP($B1012,'Tabelas auxiliares'!$A$65:$C$102,3,FALSE),"")</f>
        <v/>
      </c>
      <c r="X1012" s="33" t="str">
        <f t="shared" si="30"/>
        <v/>
      </c>
      <c r="Y1012" s="33" t="str">
        <f>IF(T1012="","",IF(AND(T1012&lt;&gt;'Tabelas auxiliares'!$B$239,T1012&lt;&gt;'Tabelas auxiliares'!$B$240,T1012&lt;&gt;'Tabelas auxiliares'!$C$239,T1012&lt;&gt;'Tabelas auxiliares'!$C$240,T1012&lt;&gt;'Tabelas auxiliares'!$D$239),"FOLHA DE PESSOAL",IF(X1012='Tabelas auxiliares'!$A$240,"CUSTEIO",IF(X1012='Tabelas auxiliares'!$A$239,"INVESTIMENTO","ERRO - VERIFICAR"))))</f>
        <v/>
      </c>
      <c r="Z1012" s="46" t="str">
        <f t="shared" si="31"/>
        <v/>
      </c>
      <c r="AA1012" s="26"/>
      <c r="AC1012" s="26"/>
    </row>
    <row r="1013" spans="6:29" x14ac:dyDescent="0.25">
      <c r="F1013" s="33" t="str">
        <f>IFERROR(VLOOKUP(D1013,'Tabelas auxiliares'!$A$3:$B$61,2,FALSE),"")</f>
        <v/>
      </c>
      <c r="G1013" s="33" t="str">
        <f>IFERROR(VLOOKUP($B1013,'Tabelas auxiliares'!$A$65:$C$102,2,FALSE),"")</f>
        <v/>
      </c>
      <c r="H1013" s="33" t="str">
        <f>IFERROR(VLOOKUP($B1013,'Tabelas auxiliares'!$A$65:$C$102,3,FALSE),"")</f>
        <v/>
      </c>
      <c r="X1013" s="33" t="str">
        <f t="shared" si="30"/>
        <v/>
      </c>
      <c r="Y1013" s="33" t="str">
        <f>IF(T1013="","",IF(AND(T1013&lt;&gt;'Tabelas auxiliares'!$B$239,T1013&lt;&gt;'Tabelas auxiliares'!$B$240,T1013&lt;&gt;'Tabelas auxiliares'!$C$239,T1013&lt;&gt;'Tabelas auxiliares'!$C$240,T1013&lt;&gt;'Tabelas auxiliares'!$D$239),"FOLHA DE PESSOAL",IF(X1013='Tabelas auxiliares'!$A$240,"CUSTEIO",IF(X1013='Tabelas auxiliares'!$A$239,"INVESTIMENTO","ERRO - VERIFICAR"))))</f>
        <v/>
      </c>
      <c r="Z1013" s="46" t="str">
        <f t="shared" si="31"/>
        <v/>
      </c>
      <c r="AC1013" s="26"/>
    </row>
    <row r="1014" spans="6:29" x14ac:dyDescent="0.25">
      <c r="F1014" s="33" t="str">
        <f>IFERROR(VLOOKUP(D1014,'Tabelas auxiliares'!$A$3:$B$61,2,FALSE),"")</f>
        <v/>
      </c>
      <c r="G1014" s="33" t="str">
        <f>IFERROR(VLOOKUP($B1014,'Tabelas auxiliares'!$A$65:$C$102,2,FALSE),"")</f>
        <v/>
      </c>
      <c r="H1014" s="33" t="str">
        <f>IFERROR(VLOOKUP($B1014,'Tabelas auxiliares'!$A$65:$C$102,3,FALSE),"")</f>
        <v/>
      </c>
      <c r="X1014" s="33" t="str">
        <f t="shared" si="30"/>
        <v/>
      </c>
      <c r="Y1014" s="33" t="str">
        <f>IF(T1014="","",IF(AND(T1014&lt;&gt;'Tabelas auxiliares'!$B$239,T1014&lt;&gt;'Tabelas auxiliares'!$B$240,T1014&lt;&gt;'Tabelas auxiliares'!$C$239,T1014&lt;&gt;'Tabelas auxiliares'!$C$240,T1014&lt;&gt;'Tabelas auxiliares'!$D$239),"FOLHA DE PESSOAL",IF(X1014='Tabelas auxiliares'!$A$240,"CUSTEIO",IF(X1014='Tabelas auxiliares'!$A$239,"INVESTIMENTO","ERRO - VERIFICAR"))))</f>
        <v/>
      </c>
      <c r="Z1014" s="46" t="str">
        <f t="shared" si="31"/>
        <v/>
      </c>
      <c r="AA1014" s="26"/>
      <c r="AC1014" s="26"/>
    </row>
    <row r="1015" spans="6:29" x14ac:dyDescent="0.25">
      <c r="F1015" s="33" t="str">
        <f>IFERROR(VLOOKUP(D1015,'Tabelas auxiliares'!$A$3:$B$61,2,FALSE),"")</f>
        <v/>
      </c>
      <c r="G1015" s="33" t="str">
        <f>IFERROR(VLOOKUP($B1015,'Tabelas auxiliares'!$A$65:$C$102,2,FALSE),"")</f>
        <v/>
      </c>
      <c r="H1015" s="33" t="str">
        <f>IFERROR(VLOOKUP($B1015,'Tabelas auxiliares'!$A$65:$C$102,3,FALSE),"")</f>
        <v/>
      </c>
      <c r="X1015" s="33" t="str">
        <f t="shared" si="30"/>
        <v/>
      </c>
      <c r="Y1015" s="33" t="str">
        <f>IF(T1015="","",IF(AND(T1015&lt;&gt;'Tabelas auxiliares'!$B$239,T1015&lt;&gt;'Tabelas auxiliares'!$B$240,T1015&lt;&gt;'Tabelas auxiliares'!$C$239,T1015&lt;&gt;'Tabelas auxiliares'!$C$240,T1015&lt;&gt;'Tabelas auxiliares'!$D$239),"FOLHA DE PESSOAL",IF(X1015='Tabelas auxiliares'!$A$240,"CUSTEIO",IF(X1015='Tabelas auxiliares'!$A$239,"INVESTIMENTO","ERRO - VERIFICAR"))))</f>
        <v/>
      </c>
      <c r="Z1015" s="46" t="str">
        <f t="shared" si="31"/>
        <v/>
      </c>
      <c r="AC1015" s="26"/>
    </row>
    <row r="1016" spans="6:29" x14ac:dyDescent="0.25">
      <c r="F1016" s="33" t="str">
        <f>IFERROR(VLOOKUP(D1016,'Tabelas auxiliares'!$A$3:$B$61,2,FALSE),"")</f>
        <v/>
      </c>
      <c r="G1016" s="33" t="str">
        <f>IFERROR(VLOOKUP($B1016,'Tabelas auxiliares'!$A$65:$C$102,2,FALSE),"")</f>
        <v/>
      </c>
      <c r="H1016" s="33" t="str">
        <f>IFERROR(VLOOKUP($B1016,'Tabelas auxiliares'!$A$65:$C$102,3,FALSE),"")</f>
        <v/>
      </c>
      <c r="X1016" s="33" t="str">
        <f t="shared" si="30"/>
        <v/>
      </c>
      <c r="Y1016" s="33" t="str">
        <f>IF(T1016="","",IF(AND(T1016&lt;&gt;'Tabelas auxiliares'!$B$239,T1016&lt;&gt;'Tabelas auxiliares'!$B$240,T1016&lt;&gt;'Tabelas auxiliares'!$C$239,T1016&lt;&gt;'Tabelas auxiliares'!$C$240,T1016&lt;&gt;'Tabelas auxiliares'!$D$239),"FOLHA DE PESSOAL",IF(X1016='Tabelas auxiliares'!$A$240,"CUSTEIO",IF(X1016='Tabelas auxiliares'!$A$239,"INVESTIMENTO","ERRO - VERIFICAR"))))</f>
        <v/>
      </c>
      <c r="Z1016" s="46" t="str">
        <f t="shared" si="31"/>
        <v/>
      </c>
      <c r="AC1016" s="26"/>
    </row>
    <row r="1017" spans="6:29" x14ac:dyDescent="0.25">
      <c r="F1017" s="33" t="str">
        <f>IFERROR(VLOOKUP(D1017,'Tabelas auxiliares'!$A$3:$B$61,2,FALSE),"")</f>
        <v/>
      </c>
      <c r="G1017" s="33" t="str">
        <f>IFERROR(VLOOKUP($B1017,'Tabelas auxiliares'!$A$65:$C$102,2,FALSE),"")</f>
        <v/>
      </c>
      <c r="H1017" s="33" t="str">
        <f>IFERROR(VLOOKUP($B1017,'Tabelas auxiliares'!$A$65:$C$102,3,FALSE),"")</f>
        <v/>
      </c>
      <c r="X1017" s="33" t="str">
        <f t="shared" si="30"/>
        <v/>
      </c>
      <c r="Y1017" s="33" t="str">
        <f>IF(T1017="","",IF(AND(T1017&lt;&gt;'Tabelas auxiliares'!$B$239,T1017&lt;&gt;'Tabelas auxiliares'!$B$240,T1017&lt;&gt;'Tabelas auxiliares'!$C$239,T1017&lt;&gt;'Tabelas auxiliares'!$C$240,T1017&lt;&gt;'Tabelas auxiliares'!$D$239),"FOLHA DE PESSOAL",IF(X1017='Tabelas auxiliares'!$A$240,"CUSTEIO",IF(X1017='Tabelas auxiliares'!$A$239,"INVESTIMENTO","ERRO - VERIFICAR"))))</f>
        <v/>
      </c>
      <c r="Z1017" s="46" t="str">
        <f t="shared" si="31"/>
        <v/>
      </c>
      <c r="AA1017" s="26"/>
    </row>
    <row r="1018" spans="6:29" x14ac:dyDescent="0.25">
      <c r="F1018" s="33" t="str">
        <f>IFERROR(VLOOKUP(D1018,'Tabelas auxiliares'!$A$3:$B$61,2,FALSE),"")</f>
        <v/>
      </c>
      <c r="G1018" s="33" t="str">
        <f>IFERROR(VLOOKUP($B1018,'Tabelas auxiliares'!$A$65:$C$102,2,FALSE),"")</f>
        <v/>
      </c>
      <c r="H1018" s="33" t="str">
        <f>IFERROR(VLOOKUP($B1018,'Tabelas auxiliares'!$A$65:$C$102,3,FALSE),"")</f>
        <v/>
      </c>
      <c r="X1018" s="33" t="str">
        <f t="shared" si="30"/>
        <v/>
      </c>
      <c r="Y1018" s="33" t="str">
        <f>IF(T1018="","",IF(AND(T1018&lt;&gt;'Tabelas auxiliares'!$B$239,T1018&lt;&gt;'Tabelas auxiliares'!$B$240,T1018&lt;&gt;'Tabelas auxiliares'!$C$239,T1018&lt;&gt;'Tabelas auxiliares'!$C$240,T1018&lt;&gt;'Tabelas auxiliares'!$D$239),"FOLHA DE PESSOAL",IF(X1018='Tabelas auxiliares'!$A$240,"CUSTEIO",IF(X1018='Tabelas auxiliares'!$A$239,"INVESTIMENTO","ERRO - VERIFICAR"))))</f>
        <v/>
      </c>
      <c r="Z1018" s="46" t="str">
        <f t="shared" si="31"/>
        <v/>
      </c>
      <c r="AC1018" s="26"/>
    </row>
    <row r="1019" spans="6:29" x14ac:dyDescent="0.25">
      <c r="F1019" s="33" t="str">
        <f>IFERROR(VLOOKUP(D1019,'Tabelas auxiliares'!$A$3:$B$61,2,FALSE),"")</f>
        <v/>
      </c>
      <c r="G1019" s="33" t="str">
        <f>IFERROR(VLOOKUP($B1019,'Tabelas auxiliares'!$A$65:$C$102,2,FALSE),"")</f>
        <v/>
      </c>
      <c r="H1019" s="33" t="str">
        <f>IFERROR(VLOOKUP($B1019,'Tabelas auxiliares'!$A$65:$C$102,3,FALSE),"")</f>
        <v/>
      </c>
      <c r="X1019" s="33" t="str">
        <f t="shared" si="30"/>
        <v/>
      </c>
      <c r="Y1019" s="33" t="str">
        <f>IF(T1019="","",IF(AND(T1019&lt;&gt;'Tabelas auxiliares'!$B$239,T1019&lt;&gt;'Tabelas auxiliares'!$B$240,T1019&lt;&gt;'Tabelas auxiliares'!$C$239,T1019&lt;&gt;'Tabelas auxiliares'!$C$240,T1019&lt;&gt;'Tabelas auxiliares'!$D$239),"FOLHA DE PESSOAL",IF(X1019='Tabelas auxiliares'!$A$240,"CUSTEIO",IF(X1019='Tabelas auxiliares'!$A$239,"INVESTIMENTO","ERRO - VERIFICAR"))))</f>
        <v/>
      </c>
      <c r="Z1019" s="46" t="str">
        <f t="shared" si="31"/>
        <v/>
      </c>
      <c r="AA1019" s="26"/>
      <c r="AC1019" s="26"/>
    </row>
    <row r="1020" spans="6:29" x14ac:dyDescent="0.25">
      <c r="F1020" s="33" t="str">
        <f>IFERROR(VLOOKUP(D1020,'Tabelas auxiliares'!$A$3:$B$61,2,FALSE),"")</f>
        <v/>
      </c>
      <c r="G1020" s="33" t="str">
        <f>IFERROR(VLOOKUP($B1020,'Tabelas auxiliares'!$A$65:$C$102,2,FALSE),"")</f>
        <v/>
      </c>
      <c r="H1020" s="33" t="str">
        <f>IFERROR(VLOOKUP($B1020,'Tabelas auxiliares'!$A$65:$C$102,3,FALSE),"")</f>
        <v/>
      </c>
      <c r="X1020" s="33" t="str">
        <f t="shared" si="30"/>
        <v/>
      </c>
      <c r="Y1020" s="33" t="str">
        <f>IF(T1020="","",IF(AND(T1020&lt;&gt;'Tabelas auxiliares'!$B$239,T1020&lt;&gt;'Tabelas auxiliares'!$B$240,T1020&lt;&gt;'Tabelas auxiliares'!$C$239,T1020&lt;&gt;'Tabelas auxiliares'!$C$240,T1020&lt;&gt;'Tabelas auxiliares'!$D$239),"FOLHA DE PESSOAL",IF(X1020='Tabelas auxiliares'!$A$240,"CUSTEIO",IF(X1020='Tabelas auxiliares'!$A$239,"INVESTIMENTO","ERRO - VERIFICAR"))))</f>
        <v/>
      </c>
      <c r="Z1020" s="46" t="str">
        <f t="shared" si="31"/>
        <v/>
      </c>
      <c r="AC1020" s="26"/>
    </row>
    <row r="1021" spans="6:29" x14ac:dyDescent="0.25">
      <c r="F1021" s="33" t="str">
        <f>IFERROR(VLOOKUP(D1021,'Tabelas auxiliares'!$A$3:$B$61,2,FALSE),"")</f>
        <v/>
      </c>
      <c r="G1021" s="33" t="str">
        <f>IFERROR(VLOOKUP($B1021,'Tabelas auxiliares'!$A$65:$C$102,2,FALSE),"")</f>
        <v/>
      </c>
      <c r="H1021" s="33" t="str">
        <f>IFERROR(VLOOKUP($B1021,'Tabelas auxiliares'!$A$65:$C$102,3,FALSE),"")</f>
        <v/>
      </c>
      <c r="X1021" s="33" t="str">
        <f t="shared" si="30"/>
        <v/>
      </c>
      <c r="Y1021" s="33" t="str">
        <f>IF(T1021="","",IF(AND(T1021&lt;&gt;'Tabelas auxiliares'!$B$239,T1021&lt;&gt;'Tabelas auxiliares'!$B$240,T1021&lt;&gt;'Tabelas auxiliares'!$C$239,T1021&lt;&gt;'Tabelas auxiliares'!$C$240,T1021&lt;&gt;'Tabelas auxiliares'!$D$239),"FOLHA DE PESSOAL",IF(X1021='Tabelas auxiliares'!$A$240,"CUSTEIO",IF(X1021='Tabelas auxiliares'!$A$239,"INVESTIMENTO","ERRO - VERIFICAR"))))</f>
        <v/>
      </c>
      <c r="Z1021" s="46" t="str">
        <f t="shared" si="31"/>
        <v/>
      </c>
      <c r="AC1021" s="26"/>
    </row>
    <row r="1022" spans="6:29" x14ac:dyDescent="0.25">
      <c r="F1022" s="33" t="str">
        <f>IFERROR(VLOOKUP(D1022,'Tabelas auxiliares'!$A$3:$B$61,2,FALSE),"")</f>
        <v/>
      </c>
      <c r="G1022" s="33" t="str">
        <f>IFERROR(VLOOKUP($B1022,'Tabelas auxiliares'!$A$65:$C$102,2,FALSE),"")</f>
        <v/>
      </c>
      <c r="H1022" s="33" t="str">
        <f>IFERROR(VLOOKUP($B1022,'Tabelas auxiliares'!$A$65:$C$102,3,FALSE),"")</f>
        <v/>
      </c>
      <c r="X1022" s="33" t="str">
        <f t="shared" si="30"/>
        <v/>
      </c>
      <c r="Y1022" s="33" t="str">
        <f>IF(T1022="","",IF(AND(T1022&lt;&gt;'Tabelas auxiliares'!$B$239,T1022&lt;&gt;'Tabelas auxiliares'!$B$240,T1022&lt;&gt;'Tabelas auxiliares'!$C$239,T1022&lt;&gt;'Tabelas auxiliares'!$C$240,T1022&lt;&gt;'Tabelas auxiliares'!$D$239),"FOLHA DE PESSOAL",IF(X1022='Tabelas auxiliares'!$A$240,"CUSTEIO",IF(X1022='Tabelas auxiliares'!$A$239,"INVESTIMENTO","ERRO - VERIFICAR"))))</f>
        <v/>
      </c>
      <c r="Z1022" s="46" t="str">
        <f t="shared" si="31"/>
        <v/>
      </c>
      <c r="AC1022" s="26"/>
    </row>
    <row r="1023" spans="6:29" x14ac:dyDescent="0.25">
      <c r="F1023" s="33" t="str">
        <f>IFERROR(VLOOKUP(D1023,'Tabelas auxiliares'!$A$3:$B$61,2,FALSE),"")</f>
        <v/>
      </c>
      <c r="G1023" s="33" t="str">
        <f>IFERROR(VLOOKUP($B1023,'Tabelas auxiliares'!$A$65:$C$102,2,FALSE),"")</f>
        <v/>
      </c>
      <c r="H1023" s="33" t="str">
        <f>IFERROR(VLOOKUP($B1023,'Tabelas auxiliares'!$A$65:$C$102,3,FALSE),"")</f>
        <v/>
      </c>
      <c r="X1023" s="33" t="str">
        <f t="shared" si="30"/>
        <v/>
      </c>
      <c r="Y1023" s="33" t="str">
        <f>IF(T1023="","",IF(AND(T1023&lt;&gt;'Tabelas auxiliares'!$B$239,T1023&lt;&gt;'Tabelas auxiliares'!$B$240,T1023&lt;&gt;'Tabelas auxiliares'!$C$239,T1023&lt;&gt;'Tabelas auxiliares'!$C$240,T1023&lt;&gt;'Tabelas auxiliares'!$D$239),"FOLHA DE PESSOAL",IF(X1023='Tabelas auxiliares'!$A$240,"CUSTEIO",IF(X1023='Tabelas auxiliares'!$A$239,"INVESTIMENTO","ERRO - VERIFICAR"))))</f>
        <v/>
      </c>
      <c r="Z1023" s="46" t="str">
        <f t="shared" si="31"/>
        <v/>
      </c>
      <c r="AA1023" s="26"/>
      <c r="AB1023" s="26"/>
      <c r="AC1023" s="26"/>
    </row>
    <row r="1024" spans="6:29" x14ac:dyDescent="0.25">
      <c r="F1024" s="33" t="str">
        <f>IFERROR(VLOOKUP(D1024,'Tabelas auxiliares'!$A$3:$B$61,2,FALSE),"")</f>
        <v/>
      </c>
      <c r="G1024" s="33" t="str">
        <f>IFERROR(VLOOKUP($B1024,'Tabelas auxiliares'!$A$65:$C$102,2,FALSE),"")</f>
        <v/>
      </c>
      <c r="H1024" s="33" t="str">
        <f>IFERROR(VLOOKUP($B1024,'Tabelas auxiliares'!$A$65:$C$102,3,FALSE),"")</f>
        <v/>
      </c>
      <c r="X1024" s="33" t="str">
        <f t="shared" si="30"/>
        <v/>
      </c>
      <c r="Y1024" s="33" t="str">
        <f>IF(T1024="","",IF(AND(T1024&lt;&gt;'Tabelas auxiliares'!$B$239,T1024&lt;&gt;'Tabelas auxiliares'!$B$240,T1024&lt;&gt;'Tabelas auxiliares'!$C$239,T1024&lt;&gt;'Tabelas auxiliares'!$C$240,T1024&lt;&gt;'Tabelas auxiliares'!$D$239),"FOLHA DE PESSOAL",IF(X1024='Tabelas auxiliares'!$A$240,"CUSTEIO",IF(X1024='Tabelas auxiliares'!$A$239,"INVESTIMENTO","ERRO - VERIFICAR"))))</f>
        <v/>
      </c>
      <c r="Z1024" s="46" t="str">
        <f t="shared" si="31"/>
        <v/>
      </c>
      <c r="AC1024" s="26"/>
    </row>
    <row r="1025" spans="6:29" x14ac:dyDescent="0.25">
      <c r="F1025" s="33" t="str">
        <f>IFERROR(VLOOKUP(D1025,'Tabelas auxiliares'!$A$3:$B$61,2,FALSE),"")</f>
        <v/>
      </c>
      <c r="G1025" s="33" t="str">
        <f>IFERROR(VLOOKUP($B1025,'Tabelas auxiliares'!$A$65:$C$102,2,FALSE),"")</f>
        <v/>
      </c>
      <c r="H1025" s="33" t="str">
        <f>IFERROR(VLOOKUP($B1025,'Tabelas auxiliares'!$A$65:$C$102,3,FALSE),"")</f>
        <v/>
      </c>
      <c r="X1025" s="33" t="str">
        <f t="shared" si="30"/>
        <v/>
      </c>
      <c r="Y1025" s="33" t="str">
        <f>IF(T1025="","",IF(AND(T1025&lt;&gt;'Tabelas auxiliares'!$B$239,T1025&lt;&gt;'Tabelas auxiliares'!$B$240,T1025&lt;&gt;'Tabelas auxiliares'!$C$239,T1025&lt;&gt;'Tabelas auxiliares'!$C$240,T1025&lt;&gt;'Tabelas auxiliares'!$D$239),"FOLHA DE PESSOAL",IF(X1025='Tabelas auxiliares'!$A$240,"CUSTEIO",IF(X1025='Tabelas auxiliares'!$A$239,"INVESTIMENTO","ERRO - VERIFICAR"))))</f>
        <v/>
      </c>
      <c r="Z1025" s="46" t="str">
        <f t="shared" si="31"/>
        <v/>
      </c>
      <c r="AA1025" s="26"/>
      <c r="AC1025" s="26"/>
    </row>
    <row r="1026" spans="6:29" x14ac:dyDescent="0.25">
      <c r="F1026" s="33" t="str">
        <f>IFERROR(VLOOKUP(D1026,'Tabelas auxiliares'!$A$3:$B$61,2,FALSE),"")</f>
        <v/>
      </c>
      <c r="G1026" s="33" t="str">
        <f>IFERROR(VLOOKUP($B1026,'Tabelas auxiliares'!$A$65:$C$102,2,FALSE),"")</f>
        <v/>
      </c>
      <c r="H1026" s="33" t="str">
        <f>IFERROR(VLOOKUP($B1026,'Tabelas auxiliares'!$A$65:$C$102,3,FALSE),"")</f>
        <v/>
      </c>
      <c r="X1026" s="33" t="str">
        <f t="shared" si="30"/>
        <v/>
      </c>
      <c r="Y1026" s="33" t="str">
        <f>IF(T1026="","",IF(AND(T1026&lt;&gt;'Tabelas auxiliares'!$B$239,T1026&lt;&gt;'Tabelas auxiliares'!$B$240,T1026&lt;&gt;'Tabelas auxiliares'!$C$239,T1026&lt;&gt;'Tabelas auxiliares'!$C$240,T1026&lt;&gt;'Tabelas auxiliares'!$D$239),"FOLHA DE PESSOAL",IF(X1026='Tabelas auxiliares'!$A$240,"CUSTEIO",IF(X1026='Tabelas auxiliares'!$A$239,"INVESTIMENTO","ERRO - VERIFICAR"))))</f>
        <v/>
      </c>
      <c r="Z1026" s="46" t="str">
        <f t="shared" si="31"/>
        <v/>
      </c>
      <c r="AA1026" s="26"/>
      <c r="AB1026" s="26"/>
      <c r="AC1026" s="26"/>
    </row>
    <row r="1027" spans="6:29" x14ac:dyDescent="0.25">
      <c r="F1027" s="33" t="str">
        <f>IFERROR(VLOOKUP(D1027,'Tabelas auxiliares'!$A$3:$B$61,2,FALSE),"")</f>
        <v/>
      </c>
      <c r="G1027" s="33" t="str">
        <f>IFERROR(VLOOKUP($B1027,'Tabelas auxiliares'!$A$65:$C$102,2,FALSE),"")</f>
        <v/>
      </c>
      <c r="H1027" s="33" t="str">
        <f>IFERROR(VLOOKUP($B1027,'Tabelas auxiliares'!$A$65:$C$102,3,FALSE),"")</f>
        <v/>
      </c>
      <c r="X1027" s="33" t="str">
        <f t="shared" si="30"/>
        <v/>
      </c>
      <c r="Y1027" s="33" t="str">
        <f>IF(T1027="","",IF(AND(T1027&lt;&gt;'Tabelas auxiliares'!$B$239,T1027&lt;&gt;'Tabelas auxiliares'!$B$240,T1027&lt;&gt;'Tabelas auxiliares'!$C$239,T1027&lt;&gt;'Tabelas auxiliares'!$C$240,T1027&lt;&gt;'Tabelas auxiliares'!$D$239),"FOLHA DE PESSOAL",IF(X1027='Tabelas auxiliares'!$A$240,"CUSTEIO",IF(X1027='Tabelas auxiliares'!$A$239,"INVESTIMENTO","ERRO - VERIFICAR"))))</f>
        <v/>
      </c>
      <c r="Z1027" s="46" t="str">
        <f t="shared" si="31"/>
        <v/>
      </c>
      <c r="AC1027" s="26"/>
    </row>
    <row r="1028" spans="6:29" x14ac:dyDescent="0.25">
      <c r="F1028" s="33" t="str">
        <f>IFERROR(VLOOKUP(D1028,'Tabelas auxiliares'!$A$3:$B$61,2,FALSE),"")</f>
        <v/>
      </c>
      <c r="G1028" s="33" t="str">
        <f>IFERROR(VLOOKUP($B1028,'Tabelas auxiliares'!$A$65:$C$102,2,FALSE),"")</f>
        <v/>
      </c>
      <c r="H1028" s="33" t="str">
        <f>IFERROR(VLOOKUP($B1028,'Tabelas auxiliares'!$A$65:$C$102,3,FALSE),"")</f>
        <v/>
      </c>
      <c r="X1028" s="33" t="str">
        <f t="shared" si="30"/>
        <v/>
      </c>
      <c r="Y1028" s="33" t="str">
        <f>IF(T1028="","",IF(AND(T1028&lt;&gt;'Tabelas auxiliares'!$B$239,T1028&lt;&gt;'Tabelas auxiliares'!$B$240,T1028&lt;&gt;'Tabelas auxiliares'!$C$239,T1028&lt;&gt;'Tabelas auxiliares'!$C$240,T1028&lt;&gt;'Tabelas auxiliares'!$D$239),"FOLHA DE PESSOAL",IF(X1028='Tabelas auxiliares'!$A$240,"CUSTEIO",IF(X1028='Tabelas auxiliares'!$A$239,"INVESTIMENTO","ERRO - VERIFICAR"))))</f>
        <v/>
      </c>
      <c r="Z1028" s="46" t="str">
        <f t="shared" si="31"/>
        <v/>
      </c>
      <c r="AC1028" s="26"/>
    </row>
    <row r="1029" spans="6:29" x14ac:dyDescent="0.25">
      <c r="F1029" s="33" t="str">
        <f>IFERROR(VLOOKUP(D1029,'Tabelas auxiliares'!$A$3:$B$61,2,FALSE),"")</f>
        <v/>
      </c>
      <c r="G1029" s="33" t="str">
        <f>IFERROR(VLOOKUP($B1029,'Tabelas auxiliares'!$A$65:$C$102,2,FALSE),"")</f>
        <v/>
      </c>
      <c r="H1029" s="33" t="str">
        <f>IFERROR(VLOOKUP($B1029,'Tabelas auxiliares'!$A$65:$C$102,3,FALSE),"")</f>
        <v/>
      </c>
      <c r="X1029" s="33" t="str">
        <f t="shared" si="30"/>
        <v/>
      </c>
      <c r="Y1029" s="33" t="str">
        <f>IF(T1029="","",IF(AND(T1029&lt;&gt;'Tabelas auxiliares'!$B$239,T1029&lt;&gt;'Tabelas auxiliares'!$B$240,T1029&lt;&gt;'Tabelas auxiliares'!$C$239,T1029&lt;&gt;'Tabelas auxiliares'!$C$240,T1029&lt;&gt;'Tabelas auxiliares'!$D$239),"FOLHA DE PESSOAL",IF(X1029='Tabelas auxiliares'!$A$240,"CUSTEIO",IF(X1029='Tabelas auxiliares'!$A$239,"INVESTIMENTO","ERRO - VERIFICAR"))))</f>
        <v/>
      </c>
      <c r="Z1029" s="46" t="str">
        <f t="shared" si="31"/>
        <v/>
      </c>
      <c r="AC1029" s="26"/>
    </row>
    <row r="1030" spans="6:29" x14ac:dyDescent="0.25">
      <c r="F1030" s="33" t="str">
        <f>IFERROR(VLOOKUP(D1030,'Tabelas auxiliares'!$A$3:$B$61,2,FALSE),"")</f>
        <v/>
      </c>
      <c r="G1030" s="33" t="str">
        <f>IFERROR(VLOOKUP($B1030,'Tabelas auxiliares'!$A$65:$C$102,2,FALSE),"")</f>
        <v/>
      </c>
      <c r="H1030" s="33" t="str">
        <f>IFERROR(VLOOKUP($B1030,'Tabelas auxiliares'!$A$65:$C$102,3,FALSE),"")</f>
        <v/>
      </c>
      <c r="X1030" s="33" t="str">
        <f t="shared" si="30"/>
        <v/>
      </c>
      <c r="Y1030" s="33" t="str">
        <f>IF(T1030="","",IF(AND(T1030&lt;&gt;'Tabelas auxiliares'!$B$239,T1030&lt;&gt;'Tabelas auxiliares'!$B$240,T1030&lt;&gt;'Tabelas auxiliares'!$C$239,T1030&lt;&gt;'Tabelas auxiliares'!$C$240,T1030&lt;&gt;'Tabelas auxiliares'!$D$239),"FOLHA DE PESSOAL",IF(X1030='Tabelas auxiliares'!$A$240,"CUSTEIO",IF(X1030='Tabelas auxiliares'!$A$239,"INVESTIMENTO","ERRO - VERIFICAR"))))</f>
        <v/>
      </c>
      <c r="Z1030" s="46" t="str">
        <f t="shared" si="31"/>
        <v/>
      </c>
      <c r="AC1030" s="26"/>
    </row>
    <row r="1031" spans="6:29" x14ac:dyDescent="0.25">
      <c r="F1031" s="33" t="str">
        <f>IFERROR(VLOOKUP(D1031,'Tabelas auxiliares'!$A$3:$B$61,2,FALSE),"")</f>
        <v/>
      </c>
      <c r="G1031" s="33" t="str">
        <f>IFERROR(VLOOKUP($B1031,'Tabelas auxiliares'!$A$65:$C$102,2,FALSE),"")</f>
        <v/>
      </c>
      <c r="H1031" s="33" t="str">
        <f>IFERROR(VLOOKUP($B1031,'Tabelas auxiliares'!$A$65:$C$102,3,FALSE),"")</f>
        <v/>
      </c>
      <c r="X1031" s="33" t="str">
        <f t="shared" si="30"/>
        <v/>
      </c>
      <c r="Y1031" s="33" t="str">
        <f>IF(T1031="","",IF(AND(T1031&lt;&gt;'Tabelas auxiliares'!$B$239,T1031&lt;&gt;'Tabelas auxiliares'!$B$240,T1031&lt;&gt;'Tabelas auxiliares'!$C$239,T1031&lt;&gt;'Tabelas auxiliares'!$C$240,T1031&lt;&gt;'Tabelas auxiliares'!$D$239),"FOLHA DE PESSOAL",IF(X1031='Tabelas auxiliares'!$A$240,"CUSTEIO",IF(X1031='Tabelas auxiliares'!$A$239,"INVESTIMENTO","ERRO - VERIFICAR"))))</f>
        <v/>
      </c>
      <c r="Z1031" s="46" t="str">
        <f t="shared" si="31"/>
        <v/>
      </c>
      <c r="AC1031" s="26"/>
    </row>
    <row r="1032" spans="6:29" x14ac:dyDescent="0.25">
      <c r="F1032" s="33" t="str">
        <f>IFERROR(VLOOKUP(D1032,'Tabelas auxiliares'!$A$3:$B$61,2,FALSE),"")</f>
        <v/>
      </c>
      <c r="G1032" s="33" t="str">
        <f>IFERROR(VLOOKUP($B1032,'Tabelas auxiliares'!$A$65:$C$102,2,FALSE),"")</f>
        <v/>
      </c>
      <c r="H1032" s="33" t="str">
        <f>IFERROR(VLOOKUP($B1032,'Tabelas auxiliares'!$A$65:$C$102,3,FALSE),"")</f>
        <v/>
      </c>
      <c r="X1032" s="33" t="str">
        <f t="shared" si="30"/>
        <v/>
      </c>
      <c r="Y1032" s="33" t="str">
        <f>IF(T1032="","",IF(AND(T1032&lt;&gt;'Tabelas auxiliares'!$B$239,T1032&lt;&gt;'Tabelas auxiliares'!$B$240,T1032&lt;&gt;'Tabelas auxiliares'!$C$239,T1032&lt;&gt;'Tabelas auxiliares'!$C$240,T1032&lt;&gt;'Tabelas auxiliares'!$D$239),"FOLHA DE PESSOAL",IF(X1032='Tabelas auxiliares'!$A$240,"CUSTEIO",IF(X1032='Tabelas auxiliares'!$A$239,"INVESTIMENTO","ERRO - VERIFICAR"))))</f>
        <v/>
      </c>
      <c r="Z1032" s="46" t="str">
        <f t="shared" si="31"/>
        <v/>
      </c>
      <c r="AC1032" s="26"/>
    </row>
    <row r="1033" spans="6:29" x14ac:dyDescent="0.25">
      <c r="F1033" s="33" t="str">
        <f>IFERROR(VLOOKUP(D1033,'Tabelas auxiliares'!$A$3:$B$61,2,FALSE),"")</f>
        <v/>
      </c>
      <c r="G1033" s="33" t="str">
        <f>IFERROR(VLOOKUP($B1033,'Tabelas auxiliares'!$A$65:$C$102,2,FALSE),"")</f>
        <v/>
      </c>
      <c r="H1033" s="33" t="str">
        <f>IFERROR(VLOOKUP($B1033,'Tabelas auxiliares'!$A$65:$C$102,3,FALSE),"")</f>
        <v/>
      </c>
      <c r="X1033" s="33" t="str">
        <f t="shared" si="30"/>
        <v/>
      </c>
      <c r="Y1033" s="33" t="str">
        <f>IF(T1033="","",IF(AND(T1033&lt;&gt;'Tabelas auxiliares'!$B$239,T1033&lt;&gt;'Tabelas auxiliares'!$B$240,T1033&lt;&gt;'Tabelas auxiliares'!$C$239,T1033&lt;&gt;'Tabelas auxiliares'!$C$240,T1033&lt;&gt;'Tabelas auxiliares'!$D$239),"FOLHA DE PESSOAL",IF(X1033='Tabelas auxiliares'!$A$240,"CUSTEIO",IF(X1033='Tabelas auxiliares'!$A$239,"INVESTIMENTO","ERRO - VERIFICAR"))))</f>
        <v/>
      </c>
      <c r="Z1033" s="46" t="str">
        <f t="shared" si="31"/>
        <v/>
      </c>
      <c r="AC1033" s="26"/>
    </row>
    <row r="1034" spans="6:29" x14ac:dyDescent="0.25">
      <c r="F1034" s="33" t="str">
        <f>IFERROR(VLOOKUP(D1034,'Tabelas auxiliares'!$A$3:$B$61,2,FALSE),"")</f>
        <v/>
      </c>
      <c r="G1034" s="33" t="str">
        <f>IFERROR(VLOOKUP($B1034,'Tabelas auxiliares'!$A$65:$C$102,2,FALSE),"")</f>
        <v/>
      </c>
      <c r="H1034" s="33" t="str">
        <f>IFERROR(VLOOKUP($B1034,'Tabelas auxiliares'!$A$65:$C$102,3,FALSE),"")</f>
        <v/>
      </c>
      <c r="X1034" s="33" t="str">
        <f t="shared" si="30"/>
        <v/>
      </c>
      <c r="Y1034" s="33" t="str">
        <f>IF(T1034="","",IF(AND(T1034&lt;&gt;'Tabelas auxiliares'!$B$239,T1034&lt;&gt;'Tabelas auxiliares'!$B$240,T1034&lt;&gt;'Tabelas auxiliares'!$C$239,T1034&lt;&gt;'Tabelas auxiliares'!$C$240,T1034&lt;&gt;'Tabelas auxiliares'!$D$239),"FOLHA DE PESSOAL",IF(X1034='Tabelas auxiliares'!$A$240,"CUSTEIO",IF(X1034='Tabelas auxiliares'!$A$239,"INVESTIMENTO","ERRO - VERIFICAR"))))</f>
        <v/>
      </c>
      <c r="Z1034" s="46" t="str">
        <f t="shared" si="31"/>
        <v/>
      </c>
      <c r="AA1034" s="26"/>
      <c r="AB1034" s="26"/>
      <c r="AC1034" s="26"/>
    </row>
    <row r="1035" spans="6:29" x14ac:dyDescent="0.25">
      <c r="F1035" s="33" t="str">
        <f>IFERROR(VLOOKUP(D1035,'Tabelas auxiliares'!$A$3:$B$61,2,FALSE),"")</f>
        <v/>
      </c>
      <c r="G1035" s="33" t="str">
        <f>IFERROR(VLOOKUP($B1035,'Tabelas auxiliares'!$A$65:$C$102,2,FALSE),"")</f>
        <v/>
      </c>
      <c r="H1035" s="33" t="str">
        <f>IFERROR(VLOOKUP($B1035,'Tabelas auxiliares'!$A$65:$C$102,3,FALSE),"")</f>
        <v/>
      </c>
      <c r="X1035" s="33" t="str">
        <f t="shared" si="30"/>
        <v/>
      </c>
      <c r="Y1035" s="33" t="str">
        <f>IF(T1035="","",IF(AND(T1035&lt;&gt;'Tabelas auxiliares'!$B$239,T1035&lt;&gt;'Tabelas auxiliares'!$B$240,T1035&lt;&gt;'Tabelas auxiliares'!$C$239,T1035&lt;&gt;'Tabelas auxiliares'!$C$240,T1035&lt;&gt;'Tabelas auxiliares'!$D$239),"FOLHA DE PESSOAL",IF(X1035='Tabelas auxiliares'!$A$240,"CUSTEIO",IF(X1035='Tabelas auxiliares'!$A$239,"INVESTIMENTO","ERRO - VERIFICAR"))))</f>
        <v/>
      </c>
      <c r="Z1035" s="46" t="str">
        <f t="shared" si="31"/>
        <v/>
      </c>
      <c r="AC1035" s="26"/>
    </row>
    <row r="1036" spans="6:29" x14ac:dyDescent="0.25">
      <c r="F1036" s="33" t="str">
        <f>IFERROR(VLOOKUP(D1036,'Tabelas auxiliares'!$A$3:$B$61,2,FALSE),"")</f>
        <v/>
      </c>
      <c r="G1036" s="33" t="str">
        <f>IFERROR(VLOOKUP($B1036,'Tabelas auxiliares'!$A$65:$C$102,2,FALSE),"")</f>
        <v/>
      </c>
      <c r="H1036" s="33" t="str">
        <f>IFERROR(VLOOKUP($B1036,'Tabelas auxiliares'!$A$65:$C$102,3,FALSE),"")</f>
        <v/>
      </c>
      <c r="X1036" s="33" t="str">
        <f t="shared" si="30"/>
        <v/>
      </c>
      <c r="Y1036" s="33" t="str">
        <f>IF(T1036="","",IF(AND(T1036&lt;&gt;'Tabelas auxiliares'!$B$239,T1036&lt;&gt;'Tabelas auxiliares'!$B$240,T1036&lt;&gt;'Tabelas auxiliares'!$C$239,T1036&lt;&gt;'Tabelas auxiliares'!$C$240,T1036&lt;&gt;'Tabelas auxiliares'!$D$239),"FOLHA DE PESSOAL",IF(X1036='Tabelas auxiliares'!$A$240,"CUSTEIO",IF(X1036='Tabelas auxiliares'!$A$239,"INVESTIMENTO","ERRO - VERIFICAR"))))</f>
        <v/>
      </c>
      <c r="Z1036" s="46" t="str">
        <f t="shared" si="31"/>
        <v/>
      </c>
      <c r="AA1036" s="26"/>
    </row>
    <row r="1037" spans="6:29" x14ac:dyDescent="0.25">
      <c r="F1037" s="33" t="str">
        <f>IFERROR(VLOOKUP(D1037,'Tabelas auxiliares'!$A$3:$B$61,2,FALSE),"")</f>
        <v/>
      </c>
      <c r="G1037" s="33" t="str">
        <f>IFERROR(VLOOKUP($B1037,'Tabelas auxiliares'!$A$65:$C$102,2,FALSE),"")</f>
        <v/>
      </c>
      <c r="H1037" s="33" t="str">
        <f>IFERROR(VLOOKUP($B1037,'Tabelas auxiliares'!$A$65:$C$102,3,FALSE),"")</f>
        <v/>
      </c>
      <c r="X1037" s="33" t="str">
        <f t="shared" si="30"/>
        <v/>
      </c>
      <c r="Y1037" s="33" t="str">
        <f>IF(T1037="","",IF(AND(T1037&lt;&gt;'Tabelas auxiliares'!$B$239,T1037&lt;&gt;'Tabelas auxiliares'!$B$240,T1037&lt;&gt;'Tabelas auxiliares'!$C$239,T1037&lt;&gt;'Tabelas auxiliares'!$C$240,T1037&lt;&gt;'Tabelas auxiliares'!$D$239),"FOLHA DE PESSOAL",IF(X1037='Tabelas auxiliares'!$A$240,"CUSTEIO",IF(X1037='Tabelas auxiliares'!$A$239,"INVESTIMENTO","ERRO - VERIFICAR"))))</f>
        <v/>
      </c>
      <c r="Z1037" s="46" t="str">
        <f t="shared" si="31"/>
        <v/>
      </c>
      <c r="AC1037" s="26"/>
    </row>
    <row r="1038" spans="6:29" x14ac:dyDescent="0.25">
      <c r="F1038" s="33" t="str">
        <f>IFERROR(VLOOKUP(D1038,'Tabelas auxiliares'!$A$3:$B$61,2,FALSE),"")</f>
        <v/>
      </c>
      <c r="G1038" s="33" t="str">
        <f>IFERROR(VLOOKUP($B1038,'Tabelas auxiliares'!$A$65:$C$102,2,FALSE),"")</f>
        <v/>
      </c>
      <c r="H1038" s="33" t="str">
        <f>IFERROR(VLOOKUP($B1038,'Tabelas auxiliares'!$A$65:$C$102,3,FALSE),"")</f>
        <v/>
      </c>
      <c r="X1038" s="33" t="str">
        <f t="shared" si="30"/>
        <v/>
      </c>
      <c r="Y1038" s="33" t="str">
        <f>IF(T1038="","",IF(AND(T1038&lt;&gt;'Tabelas auxiliares'!$B$239,T1038&lt;&gt;'Tabelas auxiliares'!$B$240,T1038&lt;&gt;'Tabelas auxiliares'!$C$239,T1038&lt;&gt;'Tabelas auxiliares'!$C$240,T1038&lt;&gt;'Tabelas auxiliares'!$D$239),"FOLHA DE PESSOAL",IF(X1038='Tabelas auxiliares'!$A$240,"CUSTEIO",IF(X1038='Tabelas auxiliares'!$A$239,"INVESTIMENTO","ERRO - VERIFICAR"))))</f>
        <v/>
      </c>
      <c r="Z1038" s="46" t="str">
        <f t="shared" si="31"/>
        <v/>
      </c>
      <c r="AA1038" s="26"/>
      <c r="AC1038" s="26"/>
    </row>
    <row r="1039" spans="6:29" x14ac:dyDescent="0.25">
      <c r="F1039" s="33" t="str">
        <f>IFERROR(VLOOKUP(D1039,'Tabelas auxiliares'!$A$3:$B$61,2,FALSE),"")</f>
        <v/>
      </c>
      <c r="G1039" s="33" t="str">
        <f>IFERROR(VLOOKUP($B1039,'Tabelas auxiliares'!$A$65:$C$102,2,FALSE),"")</f>
        <v/>
      </c>
      <c r="H1039" s="33" t="str">
        <f>IFERROR(VLOOKUP($B1039,'Tabelas auxiliares'!$A$65:$C$102,3,FALSE),"")</f>
        <v/>
      </c>
      <c r="X1039" s="33" t="str">
        <f t="shared" si="30"/>
        <v/>
      </c>
      <c r="Y1039" s="33" t="str">
        <f>IF(T1039="","",IF(AND(T1039&lt;&gt;'Tabelas auxiliares'!$B$239,T1039&lt;&gt;'Tabelas auxiliares'!$B$240,T1039&lt;&gt;'Tabelas auxiliares'!$C$239,T1039&lt;&gt;'Tabelas auxiliares'!$C$240,T1039&lt;&gt;'Tabelas auxiliares'!$D$239),"FOLHA DE PESSOAL",IF(X1039='Tabelas auxiliares'!$A$240,"CUSTEIO",IF(X1039='Tabelas auxiliares'!$A$239,"INVESTIMENTO","ERRO - VERIFICAR"))))</f>
        <v/>
      </c>
      <c r="Z1039" s="46" t="str">
        <f t="shared" si="31"/>
        <v/>
      </c>
      <c r="AC1039" s="26"/>
    </row>
    <row r="1040" spans="6:29" x14ac:dyDescent="0.25">
      <c r="F1040" s="33" t="str">
        <f>IFERROR(VLOOKUP(D1040,'Tabelas auxiliares'!$A$3:$B$61,2,FALSE),"")</f>
        <v/>
      </c>
      <c r="G1040" s="33" t="str">
        <f>IFERROR(VLOOKUP($B1040,'Tabelas auxiliares'!$A$65:$C$102,2,FALSE),"")</f>
        <v/>
      </c>
      <c r="H1040" s="33" t="str">
        <f>IFERROR(VLOOKUP($B1040,'Tabelas auxiliares'!$A$65:$C$102,3,FALSE),"")</f>
        <v/>
      </c>
      <c r="X1040" s="33" t="str">
        <f t="shared" si="30"/>
        <v/>
      </c>
      <c r="Y1040" s="33" t="str">
        <f>IF(T1040="","",IF(AND(T1040&lt;&gt;'Tabelas auxiliares'!$B$239,T1040&lt;&gt;'Tabelas auxiliares'!$B$240,T1040&lt;&gt;'Tabelas auxiliares'!$C$239,T1040&lt;&gt;'Tabelas auxiliares'!$C$240,T1040&lt;&gt;'Tabelas auxiliares'!$D$239),"FOLHA DE PESSOAL",IF(X1040='Tabelas auxiliares'!$A$240,"CUSTEIO",IF(X1040='Tabelas auxiliares'!$A$239,"INVESTIMENTO","ERRO - VERIFICAR"))))</f>
        <v/>
      </c>
      <c r="Z1040" s="46" t="str">
        <f t="shared" si="31"/>
        <v/>
      </c>
      <c r="AC1040" s="26"/>
    </row>
    <row r="1041" spans="6:29" x14ac:dyDescent="0.25">
      <c r="F1041" s="33" t="str">
        <f>IFERROR(VLOOKUP(D1041,'Tabelas auxiliares'!$A$3:$B$61,2,FALSE),"")</f>
        <v/>
      </c>
      <c r="G1041" s="33" t="str">
        <f>IFERROR(VLOOKUP($B1041,'Tabelas auxiliares'!$A$65:$C$102,2,FALSE),"")</f>
        <v/>
      </c>
      <c r="H1041" s="33" t="str">
        <f>IFERROR(VLOOKUP($B1041,'Tabelas auxiliares'!$A$65:$C$102,3,FALSE),"")</f>
        <v/>
      </c>
      <c r="X1041" s="33" t="str">
        <f t="shared" si="30"/>
        <v/>
      </c>
      <c r="Y1041" s="33" t="str">
        <f>IF(T1041="","",IF(AND(T1041&lt;&gt;'Tabelas auxiliares'!$B$239,T1041&lt;&gt;'Tabelas auxiliares'!$B$240,T1041&lt;&gt;'Tabelas auxiliares'!$C$239,T1041&lt;&gt;'Tabelas auxiliares'!$C$240,T1041&lt;&gt;'Tabelas auxiliares'!$D$239),"FOLHA DE PESSOAL",IF(X1041='Tabelas auxiliares'!$A$240,"CUSTEIO",IF(X1041='Tabelas auxiliares'!$A$239,"INVESTIMENTO","ERRO - VERIFICAR"))))</f>
        <v/>
      </c>
      <c r="Z1041" s="46" t="str">
        <f t="shared" si="31"/>
        <v/>
      </c>
      <c r="AC1041" s="26"/>
    </row>
    <row r="1042" spans="6:29" x14ac:dyDescent="0.25">
      <c r="F1042" s="33" t="str">
        <f>IFERROR(VLOOKUP(D1042,'Tabelas auxiliares'!$A$3:$B$61,2,FALSE),"")</f>
        <v/>
      </c>
      <c r="G1042" s="33" t="str">
        <f>IFERROR(VLOOKUP($B1042,'Tabelas auxiliares'!$A$65:$C$102,2,FALSE),"")</f>
        <v/>
      </c>
      <c r="H1042" s="33" t="str">
        <f>IFERROR(VLOOKUP($B1042,'Tabelas auxiliares'!$A$65:$C$102,3,FALSE),"")</f>
        <v/>
      </c>
      <c r="X1042" s="33" t="str">
        <f t="shared" si="30"/>
        <v/>
      </c>
      <c r="Y1042" s="33" t="str">
        <f>IF(T1042="","",IF(AND(T1042&lt;&gt;'Tabelas auxiliares'!$B$239,T1042&lt;&gt;'Tabelas auxiliares'!$B$240,T1042&lt;&gt;'Tabelas auxiliares'!$C$239,T1042&lt;&gt;'Tabelas auxiliares'!$C$240,T1042&lt;&gt;'Tabelas auxiliares'!$D$239),"FOLHA DE PESSOAL",IF(X1042='Tabelas auxiliares'!$A$240,"CUSTEIO",IF(X1042='Tabelas auxiliares'!$A$239,"INVESTIMENTO","ERRO - VERIFICAR"))))</f>
        <v/>
      </c>
      <c r="Z1042" s="46" t="str">
        <f t="shared" si="31"/>
        <v/>
      </c>
      <c r="AA1042" s="26"/>
      <c r="AC1042" s="26"/>
    </row>
    <row r="1043" spans="6:29" x14ac:dyDescent="0.25">
      <c r="F1043" s="33" t="str">
        <f>IFERROR(VLOOKUP(D1043,'Tabelas auxiliares'!$A$3:$B$61,2,FALSE),"")</f>
        <v/>
      </c>
      <c r="G1043" s="33" t="str">
        <f>IFERROR(VLOOKUP($B1043,'Tabelas auxiliares'!$A$65:$C$102,2,FALSE),"")</f>
        <v/>
      </c>
      <c r="H1043" s="33" t="str">
        <f>IFERROR(VLOOKUP($B1043,'Tabelas auxiliares'!$A$65:$C$102,3,FALSE),"")</f>
        <v/>
      </c>
      <c r="X1043" s="33" t="str">
        <f t="shared" si="30"/>
        <v/>
      </c>
      <c r="Y1043" s="33" t="str">
        <f>IF(T1043="","",IF(AND(T1043&lt;&gt;'Tabelas auxiliares'!$B$239,T1043&lt;&gt;'Tabelas auxiliares'!$B$240,T1043&lt;&gt;'Tabelas auxiliares'!$C$239,T1043&lt;&gt;'Tabelas auxiliares'!$C$240,T1043&lt;&gt;'Tabelas auxiliares'!$D$239),"FOLHA DE PESSOAL",IF(X1043='Tabelas auxiliares'!$A$240,"CUSTEIO",IF(X1043='Tabelas auxiliares'!$A$239,"INVESTIMENTO","ERRO - VERIFICAR"))))</f>
        <v/>
      </c>
      <c r="Z1043" s="46" t="str">
        <f t="shared" si="31"/>
        <v/>
      </c>
      <c r="AA1043" s="26"/>
      <c r="AC1043" s="26"/>
    </row>
    <row r="1044" spans="6:29" x14ac:dyDescent="0.25">
      <c r="F1044" s="33" t="str">
        <f>IFERROR(VLOOKUP(D1044,'Tabelas auxiliares'!$A$3:$B$61,2,FALSE),"")</f>
        <v/>
      </c>
      <c r="G1044" s="33" t="str">
        <f>IFERROR(VLOOKUP($B1044,'Tabelas auxiliares'!$A$65:$C$102,2,FALSE),"")</f>
        <v/>
      </c>
      <c r="H1044" s="33" t="str">
        <f>IFERROR(VLOOKUP($B1044,'Tabelas auxiliares'!$A$65:$C$102,3,FALSE),"")</f>
        <v/>
      </c>
      <c r="X1044" s="33" t="str">
        <f t="shared" si="30"/>
        <v/>
      </c>
      <c r="Y1044" s="33" t="str">
        <f>IF(T1044="","",IF(AND(T1044&lt;&gt;'Tabelas auxiliares'!$B$239,T1044&lt;&gt;'Tabelas auxiliares'!$B$240,T1044&lt;&gt;'Tabelas auxiliares'!$C$239,T1044&lt;&gt;'Tabelas auxiliares'!$C$240,T1044&lt;&gt;'Tabelas auxiliares'!$D$239),"FOLHA DE PESSOAL",IF(X1044='Tabelas auxiliares'!$A$240,"CUSTEIO",IF(X1044='Tabelas auxiliares'!$A$239,"INVESTIMENTO","ERRO - VERIFICAR"))))</f>
        <v/>
      </c>
      <c r="Z1044" s="46" t="str">
        <f t="shared" si="31"/>
        <v/>
      </c>
      <c r="AA1044" s="26"/>
    </row>
    <row r="1045" spans="6:29" x14ac:dyDescent="0.25">
      <c r="F1045" s="33" t="str">
        <f>IFERROR(VLOOKUP(D1045,'Tabelas auxiliares'!$A$3:$B$61,2,FALSE),"")</f>
        <v/>
      </c>
      <c r="G1045" s="33" t="str">
        <f>IFERROR(VLOOKUP($B1045,'Tabelas auxiliares'!$A$65:$C$102,2,FALSE),"")</f>
        <v/>
      </c>
      <c r="H1045" s="33" t="str">
        <f>IFERROR(VLOOKUP($B1045,'Tabelas auxiliares'!$A$65:$C$102,3,FALSE),"")</f>
        <v/>
      </c>
      <c r="X1045" s="33" t="str">
        <f t="shared" si="30"/>
        <v/>
      </c>
      <c r="Y1045" s="33" t="str">
        <f>IF(T1045="","",IF(AND(T1045&lt;&gt;'Tabelas auxiliares'!$B$239,T1045&lt;&gt;'Tabelas auxiliares'!$B$240,T1045&lt;&gt;'Tabelas auxiliares'!$C$239,T1045&lt;&gt;'Tabelas auxiliares'!$C$240,T1045&lt;&gt;'Tabelas auxiliares'!$D$239),"FOLHA DE PESSOAL",IF(X1045='Tabelas auxiliares'!$A$240,"CUSTEIO",IF(X1045='Tabelas auxiliares'!$A$239,"INVESTIMENTO","ERRO - VERIFICAR"))))</f>
        <v/>
      </c>
      <c r="Z1045" s="46" t="str">
        <f t="shared" si="31"/>
        <v/>
      </c>
      <c r="AA1045" s="26"/>
    </row>
    <row r="1046" spans="6:29" x14ac:dyDescent="0.25">
      <c r="F1046" s="33" t="str">
        <f>IFERROR(VLOOKUP(D1046,'Tabelas auxiliares'!$A$3:$B$61,2,FALSE),"")</f>
        <v/>
      </c>
      <c r="G1046" s="33" t="str">
        <f>IFERROR(VLOOKUP($B1046,'Tabelas auxiliares'!$A$65:$C$102,2,FALSE),"")</f>
        <v/>
      </c>
      <c r="H1046" s="33" t="str">
        <f>IFERROR(VLOOKUP($B1046,'Tabelas auxiliares'!$A$65:$C$102,3,FALSE),"")</f>
        <v/>
      </c>
      <c r="X1046" s="33" t="str">
        <f t="shared" si="30"/>
        <v/>
      </c>
      <c r="Y1046" s="33" t="str">
        <f>IF(T1046="","",IF(AND(T1046&lt;&gt;'Tabelas auxiliares'!$B$239,T1046&lt;&gt;'Tabelas auxiliares'!$B$240,T1046&lt;&gt;'Tabelas auxiliares'!$C$239,T1046&lt;&gt;'Tabelas auxiliares'!$C$240,T1046&lt;&gt;'Tabelas auxiliares'!$D$239),"FOLHA DE PESSOAL",IF(X1046='Tabelas auxiliares'!$A$240,"CUSTEIO",IF(X1046='Tabelas auxiliares'!$A$239,"INVESTIMENTO","ERRO - VERIFICAR"))))</f>
        <v/>
      </c>
      <c r="Z1046" s="46" t="str">
        <f t="shared" si="31"/>
        <v/>
      </c>
      <c r="AA1046" s="26"/>
    </row>
    <row r="1047" spans="6:29" x14ac:dyDescent="0.25">
      <c r="F1047" s="33" t="str">
        <f>IFERROR(VLOOKUP(D1047,'Tabelas auxiliares'!$A$3:$B$61,2,FALSE),"")</f>
        <v/>
      </c>
      <c r="G1047" s="33" t="str">
        <f>IFERROR(VLOOKUP($B1047,'Tabelas auxiliares'!$A$65:$C$102,2,FALSE),"")</f>
        <v/>
      </c>
      <c r="H1047" s="33" t="str">
        <f>IFERROR(VLOOKUP($B1047,'Tabelas auxiliares'!$A$65:$C$102,3,FALSE),"")</f>
        <v/>
      </c>
      <c r="X1047" s="33" t="str">
        <f t="shared" si="30"/>
        <v/>
      </c>
      <c r="Y1047" s="33" t="str">
        <f>IF(T1047="","",IF(AND(T1047&lt;&gt;'Tabelas auxiliares'!$B$239,T1047&lt;&gt;'Tabelas auxiliares'!$B$240,T1047&lt;&gt;'Tabelas auxiliares'!$C$239,T1047&lt;&gt;'Tabelas auxiliares'!$C$240,T1047&lt;&gt;'Tabelas auxiliares'!$D$239),"FOLHA DE PESSOAL",IF(X1047='Tabelas auxiliares'!$A$240,"CUSTEIO",IF(X1047='Tabelas auxiliares'!$A$239,"INVESTIMENTO","ERRO - VERIFICAR"))))</f>
        <v/>
      </c>
      <c r="Z1047" s="46" t="str">
        <f t="shared" si="31"/>
        <v/>
      </c>
      <c r="AA1047" s="26"/>
    </row>
    <row r="1048" spans="6:29" x14ac:dyDescent="0.25">
      <c r="F1048" s="33" t="str">
        <f>IFERROR(VLOOKUP(D1048,'Tabelas auxiliares'!$A$3:$B$61,2,FALSE),"")</f>
        <v/>
      </c>
      <c r="G1048" s="33" t="str">
        <f>IFERROR(VLOOKUP($B1048,'Tabelas auxiliares'!$A$65:$C$102,2,FALSE),"")</f>
        <v/>
      </c>
      <c r="H1048" s="33" t="str">
        <f>IFERROR(VLOOKUP($B1048,'Tabelas auxiliares'!$A$65:$C$102,3,FALSE),"")</f>
        <v/>
      </c>
      <c r="X1048" s="33" t="str">
        <f t="shared" si="30"/>
        <v/>
      </c>
      <c r="Y1048" s="33" t="str">
        <f>IF(T1048="","",IF(AND(T1048&lt;&gt;'Tabelas auxiliares'!$B$239,T1048&lt;&gt;'Tabelas auxiliares'!$B$240,T1048&lt;&gt;'Tabelas auxiliares'!$C$239,T1048&lt;&gt;'Tabelas auxiliares'!$C$240,T1048&lt;&gt;'Tabelas auxiliares'!$D$239),"FOLHA DE PESSOAL",IF(X1048='Tabelas auxiliares'!$A$240,"CUSTEIO",IF(X1048='Tabelas auxiliares'!$A$239,"INVESTIMENTO","ERRO - VERIFICAR"))))</f>
        <v/>
      </c>
      <c r="Z1048" s="46" t="str">
        <f t="shared" si="31"/>
        <v/>
      </c>
      <c r="AA1048" s="26"/>
      <c r="AB1048" s="26"/>
      <c r="AC1048" s="26"/>
    </row>
    <row r="1049" spans="6:29" x14ac:dyDescent="0.25">
      <c r="F1049" s="33" t="str">
        <f>IFERROR(VLOOKUP(D1049,'Tabelas auxiliares'!$A$3:$B$61,2,FALSE),"")</f>
        <v/>
      </c>
      <c r="G1049" s="33" t="str">
        <f>IFERROR(VLOOKUP($B1049,'Tabelas auxiliares'!$A$65:$C$102,2,FALSE),"")</f>
        <v/>
      </c>
      <c r="H1049" s="33" t="str">
        <f>IFERROR(VLOOKUP($B1049,'Tabelas auxiliares'!$A$65:$C$102,3,FALSE),"")</f>
        <v/>
      </c>
      <c r="X1049" s="33" t="str">
        <f t="shared" si="30"/>
        <v/>
      </c>
      <c r="Y1049" s="33" t="str">
        <f>IF(T1049="","",IF(AND(T1049&lt;&gt;'Tabelas auxiliares'!$B$239,T1049&lt;&gt;'Tabelas auxiliares'!$B$240,T1049&lt;&gt;'Tabelas auxiliares'!$C$239,T1049&lt;&gt;'Tabelas auxiliares'!$C$240,T1049&lt;&gt;'Tabelas auxiliares'!$D$239),"FOLHA DE PESSOAL",IF(X1049='Tabelas auxiliares'!$A$240,"CUSTEIO",IF(X1049='Tabelas auxiliares'!$A$239,"INVESTIMENTO","ERRO - VERIFICAR"))))</f>
        <v/>
      </c>
      <c r="Z1049" s="46" t="str">
        <f t="shared" si="31"/>
        <v/>
      </c>
      <c r="AB1049" s="26"/>
    </row>
    <row r="1050" spans="6:29" x14ac:dyDescent="0.25">
      <c r="F1050" s="33" t="str">
        <f>IFERROR(VLOOKUP(D1050,'Tabelas auxiliares'!$A$3:$B$61,2,FALSE),"")</f>
        <v/>
      </c>
      <c r="G1050" s="33" t="str">
        <f>IFERROR(VLOOKUP($B1050,'Tabelas auxiliares'!$A$65:$C$102,2,FALSE),"")</f>
        <v/>
      </c>
      <c r="H1050" s="33" t="str">
        <f>IFERROR(VLOOKUP($B1050,'Tabelas auxiliares'!$A$65:$C$102,3,FALSE),"")</f>
        <v/>
      </c>
      <c r="X1050" s="33" t="str">
        <f t="shared" si="30"/>
        <v/>
      </c>
      <c r="Y1050" s="33" t="str">
        <f>IF(T1050="","",IF(AND(T1050&lt;&gt;'Tabelas auxiliares'!$B$239,T1050&lt;&gt;'Tabelas auxiliares'!$B$240,T1050&lt;&gt;'Tabelas auxiliares'!$C$239,T1050&lt;&gt;'Tabelas auxiliares'!$C$240,T1050&lt;&gt;'Tabelas auxiliares'!$D$239),"FOLHA DE PESSOAL",IF(X1050='Tabelas auxiliares'!$A$240,"CUSTEIO",IF(X1050='Tabelas auxiliares'!$A$239,"INVESTIMENTO","ERRO - VERIFICAR"))))</f>
        <v/>
      </c>
      <c r="Z1050" s="46" t="str">
        <f t="shared" si="31"/>
        <v/>
      </c>
      <c r="AC1050" s="26"/>
    </row>
    <row r="1051" spans="6:29" x14ac:dyDescent="0.25">
      <c r="F1051" s="33" t="str">
        <f>IFERROR(VLOOKUP(D1051,'Tabelas auxiliares'!$A$3:$B$61,2,FALSE),"")</f>
        <v/>
      </c>
      <c r="G1051" s="33" t="str">
        <f>IFERROR(VLOOKUP($B1051,'Tabelas auxiliares'!$A$65:$C$102,2,FALSE),"")</f>
        <v/>
      </c>
      <c r="H1051" s="33" t="str">
        <f>IFERROR(VLOOKUP($B1051,'Tabelas auxiliares'!$A$65:$C$102,3,FALSE),"")</f>
        <v/>
      </c>
      <c r="X1051" s="33" t="str">
        <f t="shared" si="30"/>
        <v/>
      </c>
      <c r="Y1051" s="33" t="str">
        <f>IF(T1051="","",IF(AND(T1051&lt;&gt;'Tabelas auxiliares'!$B$239,T1051&lt;&gt;'Tabelas auxiliares'!$B$240,T1051&lt;&gt;'Tabelas auxiliares'!$C$239,T1051&lt;&gt;'Tabelas auxiliares'!$C$240,T1051&lt;&gt;'Tabelas auxiliares'!$D$239),"FOLHA DE PESSOAL",IF(X1051='Tabelas auxiliares'!$A$240,"CUSTEIO",IF(X1051='Tabelas auxiliares'!$A$239,"INVESTIMENTO","ERRO - VERIFICAR"))))</f>
        <v/>
      </c>
      <c r="Z1051" s="46" t="str">
        <f t="shared" si="31"/>
        <v/>
      </c>
      <c r="AA1051" s="26"/>
    </row>
    <row r="1052" spans="6:29" x14ac:dyDescent="0.25">
      <c r="F1052" s="33" t="str">
        <f>IFERROR(VLOOKUP(D1052,'Tabelas auxiliares'!$A$3:$B$61,2,FALSE),"")</f>
        <v/>
      </c>
      <c r="G1052" s="33" t="str">
        <f>IFERROR(VLOOKUP($B1052,'Tabelas auxiliares'!$A$65:$C$102,2,FALSE),"")</f>
        <v/>
      </c>
      <c r="H1052" s="33" t="str">
        <f>IFERROR(VLOOKUP($B1052,'Tabelas auxiliares'!$A$65:$C$102,3,FALSE),"")</f>
        <v/>
      </c>
      <c r="X1052" s="33" t="str">
        <f t="shared" si="30"/>
        <v/>
      </c>
      <c r="Y1052" s="33" t="str">
        <f>IF(T1052="","",IF(AND(T1052&lt;&gt;'Tabelas auxiliares'!$B$239,T1052&lt;&gt;'Tabelas auxiliares'!$B$240,T1052&lt;&gt;'Tabelas auxiliares'!$C$239,T1052&lt;&gt;'Tabelas auxiliares'!$C$240,T1052&lt;&gt;'Tabelas auxiliares'!$D$239),"FOLHA DE PESSOAL",IF(X1052='Tabelas auxiliares'!$A$240,"CUSTEIO",IF(X1052='Tabelas auxiliares'!$A$239,"INVESTIMENTO","ERRO - VERIFICAR"))))</f>
        <v/>
      </c>
      <c r="Z1052" s="46" t="str">
        <f t="shared" si="31"/>
        <v/>
      </c>
      <c r="AA1052" s="26"/>
      <c r="AB1052" s="26"/>
      <c r="AC1052" s="26"/>
    </row>
    <row r="1053" spans="6:29" x14ac:dyDescent="0.25">
      <c r="F1053" s="33" t="str">
        <f>IFERROR(VLOOKUP(D1053,'Tabelas auxiliares'!$A$3:$B$61,2,FALSE),"")</f>
        <v/>
      </c>
      <c r="G1053" s="33" t="str">
        <f>IFERROR(VLOOKUP($B1053,'Tabelas auxiliares'!$A$65:$C$102,2,FALSE),"")</f>
        <v/>
      </c>
      <c r="H1053" s="33" t="str">
        <f>IFERROR(VLOOKUP($B1053,'Tabelas auxiliares'!$A$65:$C$102,3,FALSE),"")</f>
        <v/>
      </c>
      <c r="X1053" s="33" t="str">
        <f t="shared" si="30"/>
        <v/>
      </c>
      <c r="Y1053" s="33" t="str">
        <f>IF(T1053="","",IF(AND(T1053&lt;&gt;'Tabelas auxiliares'!$B$239,T1053&lt;&gt;'Tabelas auxiliares'!$B$240,T1053&lt;&gt;'Tabelas auxiliares'!$C$239,T1053&lt;&gt;'Tabelas auxiliares'!$C$240,T1053&lt;&gt;'Tabelas auxiliares'!$D$239),"FOLHA DE PESSOAL",IF(X1053='Tabelas auxiliares'!$A$240,"CUSTEIO",IF(X1053='Tabelas auxiliares'!$A$239,"INVESTIMENTO","ERRO - VERIFICAR"))))</f>
        <v/>
      </c>
      <c r="Z1053" s="46" t="str">
        <f t="shared" si="31"/>
        <v/>
      </c>
      <c r="AA1053" s="26"/>
    </row>
    <row r="1054" spans="6:29" x14ac:dyDescent="0.25">
      <c r="F1054" s="33" t="str">
        <f>IFERROR(VLOOKUP(D1054,'Tabelas auxiliares'!$A$3:$B$61,2,FALSE),"")</f>
        <v/>
      </c>
      <c r="G1054" s="33" t="str">
        <f>IFERROR(VLOOKUP($B1054,'Tabelas auxiliares'!$A$65:$C$102,2,FALSE),"")</f>
        <v/>
      </c>
      <c r="H1054" s="33" t="str">
        <f>IFERROR(VLOOKUP($B1054,'Tabelas auxiliares'!$A$65:$C$102,3,FALSE),"")</f>
        <v/>
      </c>
      <c r="X1054" s="33" t="str">
        <f t="shared" si="30"/>
        <v/>
      </c>
      <c r="Y1054" s="33" t="str">
        <f>IF(T1054="","",IF(AND(T1054&lt;&gt;'Tabelas auxiliares'!$B$239,T1054&lt;&gt;'Tabelas auxiliares'!$B$240,T1054&lt;&gt;'Tabelas auxiliares'!$C$239,T1054&lt;&gt;'Tabelas auxiliares'!$C$240,T1054&lt;&gt;'Tabelas auxiliares'!$D$239),"FOLHA DE PESSOAL",IF(X1054='Tabelas auxiliares'!$A$240,"CUSTEIO",IF(X1054='Tabelas auxiliares'!$A$239,"INVESTIMENTO","ERRO - VERIFICAR"))))</f>
        <v/>
      </c>
      <c r="Z1054" s="46" t="str">
        <f t="shared" si="31"/>
        <v/>
      </c>
      <c r="AB1054" s="26"/>
      <c r="AC1054" s="26"/>
    </row>
    <row r="1055" spans="6:29" x14ac:dyDescent="0.25">
      <c r="F1055" s="33" t="str">
        <f>IFERROR(VLOOKUP(D1055,'Tabelas auxiliares'!$A$3:$B$61,2,FALSE),"")</f>
        <v/>
      </c>
      <c r="G1055" s="33" t="str">
        <f>IFERROR(VLOOKUP($B1055,'Tabelas auxiliares'!$A$65:$C$102,2,FALSE),"")</f>
        <v/>
      </c>
      <c r="H1055" s="33" t="str">
        <f>IFERROR(VLOOKUP($B1055,'Tabelas auxiliares'!$A$65:$C$102,3,FALSE),"")</f>
        <v/>
      </c>
      <c r="X1055" s="33" t="str">
        <f t="shared" si="30"/>
        <v/>
      </c>
      <c r="Y1055" s="33" t="str">
        <f>IF(T1055="","",IF(AND(T1055&lt;&gt;'Tabelas auxiliares'!$B$239,T1055&lt;&gt;'Tabelas auxiliares'!$B$240,T1055&lt;&gt;'Tabelas auxiliares'!$C$239,T1055&lt;&gt;'Tabelas auxiliares'!$C$240,T1055&lt;&gt;'Tabelas auxiliares'!$D$239),"FOLHA DE PESSOAL",IF(X1055='Tabelas auxiliares'!$A$240,"CUSTEIO",IF(X1055='Tabelas auxiliares'!$A$239,"INVESTIMENTO","ERRO - VERIFICAR"))))</f>
        <v/>
      </c>
      <c r="Z1055" s="46" t="str">
        <f t="shared" si="31"/>
        <v/>
      </c>
      <c r="AA1055" s="26"/>
    </row>
    <row r="1056" spans="6:29" x14ac:dyDescent="0.25">
      <c r="F1056" s="33" t="str">
        <f>IFERROR(VLOOKUP(D1056,'Tabelas auxiliares'!$A$3:$B$61,2,FALSE),"")</f>
        <v/>
      </c>
      <c r="G1056" s="33" t="str">
        <f>IFERROR(VLOOKUP($B1056,'Tabelas auxiliares'!$A$65:$C$102,2,FALSE),"")</f>
        <v/>
      </c>
      <c r="H1056" s="33" t="str">
        <f>IFERROR(VLOOKUP($B1056,'Tabelas auxiliares'!$A$65:$C$102,3,FALSE),"")</f>
        <v/>
      </c>
      <c r="X1056" s="33" t="str">
        <f t="shared" si="30"/>
        <v/>
      </c>
      <c r="Y1056" s="33" t="str">
        <f>IF(T1056="","",IF(AND(T1056&lt;&gt;'Tabelas auxiliares'!$B$239,T1056&lt;&gt;'Tabelas auxiliares'!$B$240,T1056&lt;&gt;'Tabelas auxiliares'!$C$239,T1056&lt;&gt;'Tabelas auxiliares'!$C$240,T1056&lt;&gt;'Tabelas auxiliares'!$D$239),"FOLHA DE PESSOAL",IF(X1056='Tabelas auxiliares'!$A$240,"CUSTEIO",IF(X1056='Tabelas auxiliares'!$A$239,"INVESTIMENTO","ERRO - VERIFICAR"))))</f>
        <v/>
      </c>
      <c r="Z1056" s="46" t="str">
        <f t="shared" si="31"/>
        <v/>
      </c>
      <c r="AA1056" s="26"/>
    </row>
    <row r="1057" spans="6:29" x14ac:dyDescent="0.25">
      <c r="F1057" s="33" t="str">
        <f>IFERROR(VLOOKUP(D1057,'Tabelas auxiliares'!$A$3:$B$61,2,FALSE),"")</f>
        <v/>
      </c>
      <c r="G1057" s="33" t="str">
        <f>IFERROR(VLOOKUP($B1057,'Tabelas auxiliares'!$A$65:$C$102,2,FALSE),"")</f>
        <v/>
      </c>
      <c r="H1057" s="33" t="str">
        <f>IFERROR(VLOOKUP($B1057,'Tabelas auxiliares'!$A$65:$C$102,3,FALSE),"")</f>
        <v/>
      </c>
      <c r="X1057" s="33" t="str">
        <f t="shared" si="30"/>
        <v/>
      </c>
      <c r="Y1057" s="33" t="str">
        <f>IF(T1057="","",IF(AND(T1057&lt;&gt;'Tabelas auxiliares'!$B$239,T1057&lt;&gt;'Tabelas auxiliares'!$B$240,T1057&lt;&gt;'Tabelas auxiliares'!$C$239,T1057&lt;&gt;'Tabelas auxiliares'!$C$240,T1057&lt;&gt;'Tabelas auxiliares'!$D$239),"FOLHA DE PESSOAL",IF(X1057='Tabelas auxiliares'!$A$240,"CUSTEIO",IF(X1057='Tabelas auxiliares'!$A$239,"INVESTIMENTO","ERRO - VERIFICAR"))))</f>
        <v/>
      </c>
      <c r="Z1057" s="46" t="str">
        <f t="shared" si="31"/>
        <v/>
      </c>
      <c r="AA1057" s="26"/>
      <c r="AB1057" s="26"/>
    </row>
    <row r="1058" spans="6:29" x14ac:dyDescent="0.25">
      <c r="F1058" s="33" t="str">
        <f>IFERROR(VLOOKUP(D1058,'Tabelas auxiliares'!$A$3:$B$61,2,FALSE),"")</f>
        <v/>
      </c>
      <c r="G1058" s="33" t="str">
        <f>IFERROR(VLOOKUP($B1058,'Tabelas auxiliares'!$A$65:$C$102,2,FALSE),"")</f>
        <v/>
      </c>
      <c r="H1058" s="33" t="str">
        <f>IFERROR(VLOOKUP($B1058,'Tabelas auxiliares'!$A$65:$C$102,3,FALSE),"")</f>
        <v/>
      </c>
      <c r="X1058" s="33" t="str">
        <f t="shared" si="30"/>
        <v/>
      </c>
      <c r="Y1058" s="33" t="str">
        <f>IF(T1058="","",IF(AND(T1058&lt;&gt;'Tabelas auxiliares'!$B$239,T1058&lt;&gt;'Tabelas auxiliares'!$B$240,T1058&lt;&gt;'Tabelas auxiliares'!$C$239,T1058&lt;&gt;'Tabelas auxiliares'!$C$240,T1058&lt;&gt;'Tabelas auxiliares'!$D$239),"FOLHA DE PESSOAL",IF(X1058='Tabelas auxiliares'!$A$240,"CUSTEIO",IF(X1058='Tabelas auxiliares'!$A$239,"INVESTIMENTO","ERRO - VERIFICAR"))))</f>
        <v/>
      </c>
      <c r="Z1058" s="46" t="str">
        <f t="shared" si="31"/>
        <v/>
      </c>
      <c r="AC1058" s="26"/>
    </row>
    <row r="1059" spans="6:29" x14ac:dyDescent="0.25">
      <c r="F1059" s="33" t="str">
        <f>IFERROR(VLOOKUP(D1059,'Tabelas auxiliares'!$A$3:$B$61,2,FALSE),"")</f>
        <v/>
      </c>
      <c r="G1059" s="33" t="str">
        <f>IFERROR(VLOOKUP($B1059,'Tabelas auxiliares'!$A$65:$C$102,2,FALSE),"")</f>
        <v/>
      </c>
      <c r="H1059" s="33" t="str">
        <f>IFERROR(VLOOKUP($B1059,'Tabelas auxiliares'!$A$65:$C$102,3,FALSE),"")</f>
        <v/>
      </c>
      <c r="X1059" s="33" t="str">
        <f t="shared" si="30"/>
        <v/>
      </c>
      <c r="Y1059" s="33" t="str">
        <f>IF(T1059="","",IF(AND(T1059&lt;&gt;'Tabelas auxiliares'!$B$239,T1059&lt;&gt;'Tabelas auxiliares'!$B$240,T1059&lt;&gt;'Tabelas auxiliares'!$C$239,T1059&lt;&gt;'Tabelas auxiliares'!$C$240,T1059&lt;&gt;'Tabelas auxiliares'!$D$239),"FOLHA DE PESSOAL",IF(X1059='Tabelas auxiliares'!$A$240,"CUSTEIO",IF(X1059='Tabelas auxiliares'!$A$239,"INVESTIMENTO","ERRO - VERIFICAR"))))</f>
        <v/>
      </c>
      <c r="Z1059" s="46" t="str">
        <f t="shared" si="31"/>
        <v/>
      </c>
      <c r="AA1059" s="26"/>
    </row>
    <row r="1060" spans="6:29" x14ac:dyDescent="0.25">
      <c r="F1060" s="33" t="str">
        <f>IFERROR(VLOOKUP(D1060,'Tabelas auxiliares'!$A$3:$B$61,2,FALSE),"")</f>
        <v/>
      </c>
      <c r="G1060" s="33" t="str">
        <f>IFERROR(VLOOKUP($B1060,'Tabelas auxiliares'!$A$65:$C$102,2,FALSE),"")</f>
        <v/>
      </c>
      <c r="H1060" s="33" t="str">
        <f>IFERROR(VLOOKUP($B1060,'Tabelas auxiliares'!$A$65:$C$102,3,FALSE),"")</f>
        <v/>
      </c>
      <c r="X1060" s="33" t="str">
        <f t="shared" si="30"/>
        <v/>
      </c>
      <c r="Y1060" s="33" t="str">
        <f>IF(T1060="","",IF(AND(T1060&lt;&gt;'Tabelas auxiliares'!$B$239,T1060&lt;&gt;'Tabelas auxiliares'!$B$240,T1060&lt;&gt;'Tabelas auxiliares'!$C$239,T1060&lt;&gt;'Tabelas auxiliares'!$C$240,T1060&lt;&gt;'Tabelas auxiliares'!$D$239),"FOLHA DE PESSOAL",IF(X1060='Tabelas auxiliares'!$A$240,"CUSTEIO",IF(X1060='Tabelas auxiliares'!$A$239,"INVESTIMENTO","ERRO - VERIFICAR"))))</f>
        <v/>
      </c>
      <c r="Z1060" s="46" t="str">
        <f t="shared" si="31"/>
        <v/>
      </c>
      <c r="AA1060" s="26"/>
      <c r="AB1060" s="26"/>
      <c r="AC1060" s="26"/>
    </row>
    <row r="1061" spans="6:29" x14ac:dyDescent="0.25">
      <c r="F1061" s="33" t="str">
        <f>IFERROR(VLOOKUP(D1061,'Tabelas auxiliares'!$A$3:$B$61,2,FALSE),"")</f>
        <v/>
      </c>
      <c r="G1061" s="33" t="str">
        <f>IFERROR(VLOOKUP($B1061,'Tabelas auxiliares'!$A$65:$C$102,2,FALSE),"")</f>
        <v/>
      </c>
      <c r="H1061" s="33" t="str">
        <f>IFERROR(VLOOKUP($B1061,'Tabelas auxiliares'!$A$65:$C$102,3,FALSE),"")</f>
        <v/>
      </c>
      <c r="X1061" s="33" t="str">
        <f t="shared" si="30"/>
        <v/>
      </c>
      <c r="Y1061" s="33" t="str">
        <f>IF(T1061="","",IF(AND(T1061&lt;&gt;'Tabelas auxiliares'!$B$239,T1061&lt;&gt;'Tabelas auxiliares'!$B$240,T1061&lt;&gt;'Tabelas auxiliares'!$C$239,T1061&lt;&gt;'Tabelas auxiliares'!$C$240,T1061&lt;&gt;'Tabelas auxiliares'!$D$239),"FOLHA DE PESSOAL",IF(X1061='Tabelas auxiliares'!$A$240,"CUSTEIO",IF(X1061='Tabelas auxiliares'!$A$239,"INVESTIMENTO","ERRO - VERIFICAR"))))</f>
        <v/>
      </c>
      <c r="Z1061" s="46" t="str">
        <f t="shared" si="31"/>
        <v/>
      </c>
      <c r="AB1061" s="26"/>
      <c r="AC1061" s="26"/>
    </row>
    <row r="1062" spans="6:29" x14ac:dyDescent="0.25">
      <c r="F1062" s="33" t="str">
        <f>IFERROR(VLOOKUP(D1062,'Tabelas auxiliares'!$A$3:$B$61,2,FALSE),"")</f>
        <v/>
      </c>
      <c r="G1062" s="33" t="str">
        <f>IFERROR(VLOOKUP($B1062,'Tabelas auxiliares'!$A$65:$C$102,2,FALSE),"")</f>
        <v/>
      </c>
      <c r="H1062" s="33" t="str">
        <f>IFERROR(VLOOKUP($B1062,'Tabelas auxiliares'!$A$65:$C$102,3,FALSE),"")</f>
        <v/>
      </c>
      <c r="X1062" s="33" t="str">
        <f t="shared" si="30"/>
        <v/>
      </c>
      <c r="Y1062" s="33" t="str">
        <f>IF(T1062="","",IF(AND(T1062&lt;&gt;'Tabelas auxiliares'!$B$239,T1062&lt;&gt;'Tabelas auxiliares'!$B$240,T1062&lt;&gt;'Tabelas auxiliares'!$C$239,T1062&lt;&gt;'Tabelas auxiliares'!$C$240,T1062&lt;&gt;'Tabelas auxiliares'!$D$239),"FOLHA DE PESSOAL",IF(X1062='Tabelas auxiliares'!$A$240,"CUSTEIO",IF(X1062='Tabelas auxiliares'!$A$239,"INVESTIMENTO","ERRO - VERIFICAR"))))</f>
        <v/>
      </c>
      <c r="Z1062" s="46" t="str">
        <f t="shared" si="31"/>
        <v/>
      </c>
      <c r="AC1062" s="26"/>
    </row>
    <row r="1063" spans="6:29" x14ac:dyDescent="0.25">
      <c r="F1063" s="33" t="str">
        <f>IFERROR(VLOOKUP(D1063,'Tabelas auxiliares'!$A$3:$B$61,2,FALSE),"")</f>
        <v/>
      </c>
      <c r="G1063" s="33" t="str">
        <f>IFERROR(VLOOKUP($B1063,'Tabelas auxiliares'!$A$65:$C$102,2,FALSE),"")</f>
        <v/>
      </c>
      <c r="H1063" s="33" t="str">
        <f>IFERROR(VLOOKUP($B1063,'Tabelas auxiliares'!$A$65:$C$102,3,FALSE),"")</f>
        <v/>
      </c>
      <c r="X1063" s="33" t="str">
        <f t="shared" si="30"/>
        <v/>
      </c>
      <c r="Y1063" s="33" t="str">
        <f>IF(T1063="","",IF(AND(T1063&lt;&gt;'Tabelas auxiliares'!$B$239,T1063&lt;&gt;'Tabelas auxiliares'!$B$240,T1063&lt;&gt;'Tabelas auxiliares'!$C$239,T1063&lt;&gt;'Tabelas auxiliares'!$C$240,T1063&lt;&gt;'Tabelas auxiliares'!$D$239),"FOLHA DE PESSOAL",IF(X1063='Tabelas auxiliares'!$A$240,"CUSTEIO",IF(X1063='Tabelas auxiliares'!$A$239,"INVESTIMENTO","ERRO - VERIFICAR"))))</f>
        <v/>
      </c>
      <c r="Z1063" s="46" t="str">
        <f t="shared" si="31"/>
        <v/>
      </c>
      <c r="AC1063" s="26"/>
    </row>
    <row r="1064" spans="6:29" x14ac:dyDescent="0.25">
      <c r="F1064" s="33" t="str">
        <f>IFERROR(VLOOKUP(D1064,'Tabelas auxiliares'!$A$3:$B$61,2,FALSE),"")</f>
        <v/>
      </c>
      <c r="G1064" s="33" t="str">
        <f>IFERROR(VLOOKUP($B1064,'Tabelas auxiliares'!$A$65:$C$102,2,FALSE),"")</f>
        <v/>
      </c>
      <c r="H1064" s="33" t="str">
        <f>IFERROR(VLOOKUP($B1064,'Tabelas auxiliares'!$A$65:$C$102,3,FALSE),"")</f>
        <v/>
      </c>
      <c r="X1064" s="33" t="str">
        <f t="shared" si="30"/>
        <v/>
      </c>
      <c r="Y1064" s="33" t="str">
        <f>IF(T1064="","",IF(AND(T1064&lt;&gt;'Tabelas auxiliares'!$B$239,T1064&lt;&gt;'Tabelas auxiliares'!$B$240,T1064&lt;&gt;'Tabelas auxiliares'!$C$239,T1064&lt;&gt;'Tabelas auxiliares'!$C$240,T1064&lt;&gt;'Tabelas auxiliares'!$D$239),"FOLHA DE PESSOAL",IF(X1064='Tabelas auxiliares'!$A$240,"CUSTEIO",IF(X1064='Tabelas auxiliares'!$A$239,"INVESTIMENTO","ERRO - VERIFICAR"))))</f>
        <v/>
      </c>
      <c r="Z1064" s="46" t="str">
        <f t="shared" si="31"/>
        <v/>
      </c>
      <c r="AA1064" s="26"/>
      <c r="AC1064" s="26"/>
    </row>
    <row r="1065" spans="6:29" x14ac:dyDescent="0.25">
      <c r="F1065" s="33" t="str">
        <f>IFERROR(VLOOKUP(D1065,'Tabelas auxiliares'!$A$3:$B$61,2,FALSE),"")</f>
        <v/>
      </c>
      <c r="G1065" s="33" t="str">
        <f>IFERROR(VLOOKUP($B1065,'Tabelas auxiliares'!$A$65:$C$102,2,FALSE),"")</f>
        <v/>
      </c>
      <c r="H1065" s="33" t="str">
        <f>IFERROR(VLOOKUP($B1065,'Tabelas auxiliares'!$A$65:$C$102,3,FALSE),"")</f>
        <v/>
      </c>
      <c r="X1065" s="33" t="str">
        <f t="shared" si="30"/>
        <v/>
      </c>
      <c r="Y1065" s="33" t="str">
        <f>IF(T1065="","",IF(AND(T1065&lt;&gt;'Tabelas auxiliares'!$B$239,T1065&lt;&gt;'Tabelas auxiliares'!$B$240,T1065&lt;&gt;'Tabelas auxiliares'!$C$239,T1065&lt;&gt;'Tabelas auxiliares'!$C$240,T1065&lt;&gt;'Tabelas auxiliares'!$D$239),"FOLHA DE PESSOAL",IF(X1065='Tabelas auxiliares'!$A$240,"CUSTEIO",IF(X1065='Tabelas auxiliares'!$A$239,"INVESTIMENTO","ERRO - VERIFICAR"))))</f>
        <v/>
      </c>
      <c r="Z1065" s="46" t="str">
        <f t="shared" si="31"/>
        <v/>
      </c>
      <c r="AA1065" s="26"/>
    </row>
    <row r="1066" spans="6:29" x14ac:dyDescent="0.25">
      <c r="F1066" s="33" t="str">
        <f>IFERROR(VLOOKUP(D1066,'Tabelas auxiliares'!$A$3:$B$61,2,FALSE),"")</f>
        <v/>
      </c>
      <c r="G1066" s="33" t="str">
        <f>IFERROR(VLOOKUP($B1066,'Tabelas auxiliares'!$A$65:$C$102,2,FALSE),"")</f>
        <v/>
      </c>
      <c r="H1066" s="33" t="str">
        <f>IFERROR(VLOOKUP($B1066,'Tabelas auxiliares'!$A$65:$C$102,3,FALSE),"")</f>
        <v/>
      </c>
      <c r="X1066" s="33" t="str">
        <f t="shared" si="30"/>
        <v/>
      </c>
      <c r="Y1066" s="33" t="str">
        <f>IF(T1066="","",IF(AND(T1066&lt;&gt;'Tabelas auxiliares'!$B$239,T1066&lt;&gt;'Tabelas auxiliares'!$B$240,T1066&lt;&gt;'Tabelas auxiliares'!$C$239,T1066&lt;&gt;'Tabelas auxiliares'!$C$240,T1066&lt;&gt;'Tabelas auxiliares'!$D$239),"FOLHA DE PESSOAL",IF(X1066='Tabelas auxiliares'!$A$240,"CUSTEIO",IF(X1066='Tabelas auxiliares'!$A$239,"INVESTIMENTO","ERRO - VERIFICAR"))))</f>
        <v/>
      </c>
      <c r="Z1066" s="46" t="str">
        <f t="shared" si="31"/>
        <v/>
      </c>
      <c r="AC1066" s="26"/>
    </row>
    <row r="1067" spans="6:29" x14ac:dyDescent="0.25">
      <c r="F1067" s="33" t="str">
        <f>IFERROR(VLOOKUP(D1067,'Tabelas auxiliares'!$A$3:$B$61,2,FALSE),"")</f>
        <v/>
      </c>
      <c r="G1067" s="33" t="str">
        <f>IFERROR(VLOOKUP($B1067,'Tabelas auxiliares'!$A$65:$C$102,2,FALSE),"")</f>
        <v/>
      </c>
      <c r="H1067" s="33" t="str">
        <f>IFERROR(VLOOKUP($B1067,'Tabelas auxiliares'!$A$65:$C$102,3,FALSE),"")</f>
        <v/>
      </c>
      <c r="X1067" s="33" t="str">
        <f t="shared" si="30"/>
        <v/>
      </c>
      <c r="Y1067" s="33" t="str">
        <f>IF(T1067="","",IF(AND(T1067&lt;&gt;'Tabelas auxiliares'!$B$239,T1067&lt;&gt;'Tabelas auxiliares'!$B$240,T1067&lt;&gt;'Tabelas auxiliares'!$C$239,T1067&lt;&gt;'Tabelas auxiliares'!$C$240,T1067&lt;&gt;'Tabelas auxiliares'!$D$239),"FOLHA DE PESSOAL",IF(X1067='Tabelas auxiliares'!$A$240,"CUSTEIO",IF(X1067='Tabelas auxiliares'!$A$239,"INVESTIMENTO","ERRO - VERIFICAR"))))</f>
        <v/>
      </c>
      <c r="Z1067" s="46" t="str">
        <f t="shared" si="31"/>
        <v/>
      </c>
      <c r="AA1067" s="26"/>
      <c r="AC1067" s="26"/>
    </row>
    <row r="1068" spans="6:29" x14ac:dyDescent="0.25">
      <c r="F1068" s="33" t="str">
        <f>IFERROR(VLOOKUP(D1068,'Tabelas auxiliares'!$A$3:$B$61,2,FALSE),"")</f>
        <v/>
      </c>
      <c r="G1068" s="33" t="str">
        <f>IFERROR(VLOOKUP($B1068,'Tabelas auxiliares'!$A$65:$C$102,2,FALSE),"")</f>
        <v/>
      </c>
      <c r="H1068" s="33" t="str">
        <f>IFERROR(VLOOKUP($B1068,'Tabelas auxiliares'!$A$65:$C$102,3,FALSE),"")</f>
        <v/>
      </c>
      <c r="X1068" s="33" t="str">
        <f t="shared" ref="X1068:X1480" si="32">LEFT(V1068,1)</f>
        <v/>
      </c>
      <c r="Y1068" s="33" t="str">
        <f>IF(T1068="","",IF(AND(T1068&lt;&gt;'Tabelas auxiliares'!$B$239,T1068&lt;&gt;'Tabelas auxiliares'!$B$240,T1068&lt;&gt;'Tabelas auxiliares'!$C$239,T1068&lt;&gt;'Tabelas auxiliares'!$C$240,T1068&lt;&gt;'Tabelas auxiliares'!$D$239),"FOLHA DE PESSOAL",IF(X1068='Tabelas auxiliares'!$A$240,"CUSTEIO",IF(X1068='Tabelas auxiliares'!$A$239,"INVESTIMENTO","ERRO - VERIFICAR"))))</f>
        <v/>
      </c>
      <c r="Z1068" s="46" t="str">
        <f t="shared" si="31"/>
        <v/>
      </c>
      <c r="AA1068" s="26"/>
      <c r="AC1068" s="26"/>
    </row>
    <row r="1069" spans="6:29" x14ac:dyDescent="0.25">
      <c r="F1069" s="33" t="str">
        <f>IFERROR(VLOOKUP(D1069,'Tabelas auxiliares'!$A$3:$B$61,2,FALSE),"")</f>
        <v/>
      </c>
      <c r="G1069" s="33" t="str">
        <f>IFERROR(VLOOKUP($B1069,'Tabelas auxiliares'!$A$65:$C$102,2,FALSE),"")</f>
        <v/>
      </c>
      <c r="H1069" s="33" t="str">
        <f>IFERROR(VLOOKUP($B1069,'Tabelas auxiliares'!$A$65:$C$102,3,FALSE),"")</f>
        <v/>
      </c>
      <c r="X1069" s="33" t="str">
        <f t="shared" si="32"/>
        <v/>
      </c>
      <c r="Y1069" s="33" t="str">
        <f>IF(T1069="","",IF(AND(T1069&lt;&gt;'Tabelas auxiliares'!$B$239,T1069&lt;&gt;'Tabelas auxiliares'!$B$240,T1069&lt;&gt;'Tabelas auxiliares'!$C$239,T1069&lt;&gt;'Tabelas auxiliares'!$C$240,T1069&lt;&gt;'Tabelas auxiliares'!$D$239),"FOLHA DE PESSOAL",IF(X1069='Tabelas auxiliares'!$A$240,"CUSTEIO",IF(X1069='Tabelas auxiliares'!$A$239,"INVESTIMENTO","ERRO - VERIFICAR"))))</f>
        <v/>
      </c>
      <c r="Z1069" s="46" t="str">
        <f t="shared" ref="Z1069:Z1480" si="33">IF(AA1069+AB1069+AC1069&lt;&gt;0,AA1069+AB1069+AC1069,"")</f>
        <v/>
      </c>
      <c r="AA1069" s="26"/>
      <c r="AC1069" s="26"/>
    </row>
    <row r="1070" spans="6:29" x14ac:dyDescent="0.25">
      <c r="F1070" s="33" t="str">
        <f>IFERROR(VLOOKUP(D1070,'Tabelas auxiliares'!$A$3:$B$61,2,FALSE),"")</f>
        <v/>
      </c>
      <c r="G1070" s="33" t="str">
        <f>IFERROR(VLOOKUP($B1070,'Tabelas auxiliares'!$A$65:$C$102,2,FALSE),"")</f>
        <v/>
      </c>
      <c r="H1070" s="33" t="str">
        <f>IFERROR(VLOOKUP($B1070,'Tabelas auxiliares'!$A$65:$C$102,3,FALSE),"")</f>
        <v/>
      </c>
      <c r="X1070" s="33" t="str">
        <f t="shared" si="32"/>
        <v/>
      </c>
      <c r="Y1070" s="33" t="str">
        <f>IF(T1070="","",IF(AND(T1070&lt;&gt;'Tabelas auxiliares'!$B$239,T1070&lt;&gt;'Tabelas auxiliares'!$B$240,T1070&lt;&gt;'Tabelas auxiliares'!$C$239,T1070&lt;&gt;'Tabelas auxiliares'!$C$240,T1070&lt;&gt;'Tabelas auxiliares'!$D$239),"FOLHA DE PESSOAL",IF(X1070='Tabelas auxiliares'!$A$240,"CUSTEIO",IF(X1070='Tabelas auxiliares'!$A$239,"INVESTIMENTO","ERRO - VERIFICAR"))))</f>
        <v/>
      </c>
      <c r="Z1070" s="46" t="str">
        <f t="shared" si="33"/>
        <v/>
      </c>
      <c r="AC1070" s="26"/>
    </row>
    <row r="1071" spans="6:29" x14ac:dyDescent="0.25">
      <c r="F1071" s="33" t="str">
        <f>IFERROR(VLOOKUP(D1071,'Tabelas auxiliares'!$A$3:$B$61,2,FALSE),"")</f>
        <v/>
      </c>
      <c r="G1071" s="33" t="str">
        <f>IFERROR(VLOOKUP($B1071,'Tabelas auxiliares'!$A$65:$C$102,2,FALSE),"")</f>
        <v/>
      </c>
      <c r="H1071" s="33" t="str">
        <f>IFERROR(VLOOKUP($B1071,'Tabelas auxiliares'!$A$65:$C$102,3,FALSE),"")</f>
        <v/>
      </c>
      <c r="X1071" s="33" t="str">
        <f t="shared" si="32"/>
        <v/>
      </c>
      <c r="Y1071" s="33" t="str">
        <f>IF(T1071="","",IF(AND(T1071&lt;&gt;'Tabelas auxiliares'!$B$239,T1071&lt;&gt;'Tabelas auxiliares'!$B$240,T1071&lt;&gt;'Tabelas auxiliares'!$C$239,T1071&lt;&gt;'Tabelas auxiliares'!$C$240,T1071&lt;&gt;'Tabelas auxiliares'!$D$239),"FOLHA DE PESSOAL",IF(X1071='Tabelas auxiliares'!$A$240,"CUSTEIO",IF(X1071='Tabelas auxiliares'!$A$239,"INVESTIMENTO","ERRO - VERIFICAR"))))</f>
        <v/>
      </c>
      <c r="Z1071" s="46" t="str">
        <f t="shared" si="33"/>
        <v/>
      </c>
      <c r="AA1071" s="26"/>
      <c r="AC1071" s="26"/>
    </row>
    <row r="1072" spans="6:29" x14ac:dyDescent="0.25">
      <c r="F1072" s="33" t="str">
        <f>IFERROR(VLOOKUP(D1072,'Tabelas auxiliares'!$A$3:$B$61,2,FALSE),"")</f>
        <v/>
      </c>
      <c r="G1072" s="33" t="str">
        <f>IFERROR(VLOOKUP($B1072,'Tabelas auxiliares'!$A$65:$C$102,2,FALSE),"")</f>
        <v/>
      </c>
      <c r="H1072" s="33" t="str">
        <f>IFERROR(VLOOKUP($B1072,'Tabelas auxiliares'!$A$65:$C$102,3,FALSE),"")</f>
        <v/>
      </c>
      <c r="X1072" s="33" t="str">
        <f t="shared" si="32"/>
        <v/>
      </c>
      <c r="Y1072" s="33" t="str">
        <f>IF(T1072="","",IF(AND(T1072&lt;&gt;'Tabelas auxiliares'!$B$239,T1072&lt;&gt;'Tabelas auxiliares'!$B$240,T1072&lt;&gt;'Tabelas auxiliares'!$C$239,T1072&lt;&gt;'Tabelas auxiliares'!$C$240,T1072&lt;&gt;'Tabelas auxiliares'!$D$239),"FOLHA DE PESSOAL",IF(X1072='Tabelas auxiliares'!$A$240,"CUSTEIO",IF(X1072='Tabelas auxiliares'!$A$239,"INVESTIMENTO","ERRO - VERIFICAR"))))</f>
        <v/>
      </c>
      <c r="Z1072" s="46" t="str">
        <f t="shared" si="33"/>
        <v/>
      </c>
      <c r="AC1072" s="26"/>
    </row>
    <row r="1073" spans="6:29" x14ac:dyDescent="0.25">
      <c r="F1073" s="33" t="str">
        <f>IFERROR(VLOOKUP(D1073,'Tabelas auxiliares'!$A$3:$B$61,2,FALSE),"")</f>
        <v/>
      </c>
      <c r="G1073" s="33" t="str">
        <f>IFERROR(VLOOKUP($B1073,'Tabelas auxiliares'!$A$65:$C$102,2,FALSE),"")</f>
        <v/>
      </c>
      <c r="H1073" s="33" t="str">
        <f>IFERROR(VLOOKUP($B1073,'Tabelas auxiliares'!$A$65:$C$102,3,FALSE),"")</f>
        <v/>
      </c>
      <c r="X1073" s="33" t="str">
        <f t="shared" si="32"/>
        <v/>
      </c>
      <c r="Y1073" s="33" t="str">
        <f>IF(T1073="","",IF(AND(T1073&lt;&gt;'Tabelas auxiliares'!$B$239,T1073&lt;&gt;'Tabelas auxiliares'!$B$240,T1073&lt;&gt;'Tabelas auxiliares'!$C$239,T1073&lt;&gt;'Tabelas auxiliares'!$C$240,T1073&lt;&gt;'Tabelas auxiliares'!$D$239),"FOLHA DE PESSOAL",IF(X1073='Tabelas auxiliares'!$A$240,"CUSTEIO",IF(X1073='Tabelas auxiliares'!$A$239,"INVESTIMENTO","ERRO - VERIFICAR"))))</f>
        <v/>
      </c>
      <c r="Z1073" s="46" t="str">
        <f t="shared" si="33"/>
        <v/>
      </c>
      <c r="AC1073" s="26"/>
    </row>
    <row r="1074" spans="6:29" x14ac:dyDescent="0.25">
      <c r="F1074" s="33" t="str">
        <f>IFERROR(VLOOKUP(D1074,'Tabelas auxiliares'!$A$3:$B$61,2,FALSE),"")</f>
        <v/>
      </c>
      <c r="G1074" s="33" t="str">
        <f>IFERROR(VLOOKUP($B1074,'Tabelas auxiliares'!$A$65:$C$102,2,FALSE),"")</f>
        <v/>
      </c>
      <c r="H1074" s="33" t="str">
        <f>IFERROR(VLOOKUP($B1074,'Tabelas auxiliares'!$A$65:$C$102,3,FALSE),"")</f>
        <v/>
      </c>
      <c r="X1074" s="33" t="str">
        <f t="shared" si="32"/>
        <v/>
      </c>
      <c r="Y1074" s="33" t="str">
        <f>IF(T1074="","",IF(AND(T1074&lt;&gt;'Tabelas auxiliares'!$B$239,T1074&lt;&gt;'Tabelas auxiliares'!$B$240,T1074&lt;&gt;'Tabelas auxiliares'!$C$239,T1074&lt;&gt;'Tabelas auxiliares'!$C$240,T1074&lt;&gt;'Tabelas auxiliares'!$D$239),"FOLHA DE PESSOAL",IF(X1074='Tabelas auxiliares'!$A$240,"CUSTEIO",IF(X1074='Tabelas auxiliares'!$A$239,"INVESTIMENTO","ERRO - VERIFICAR"))))</f>
        <v/>
      </c>
      <c r="Z1074" s="46" t="str">
        <f t="shared" si="33"/>
        <v/>
      </c>
      <c r="AC1074" s="26"/>
    </row>
    <row r="1075" spans="6:29" x14ac:dyDescent="0.25">
      <c r="F1075" s="33" t="str">
        <f>IFERROR(VLOOKUP(D1075,'Tabelas auxiliares'!$A$3:$B$61,2,FALSE),"")</f>
        <v/>
      </c>
      <c r="G1075" s="33" t="str">
        <f>IFERROR(VLOOKUP($B1075,'Tabelas auxiliares'!$A$65:$C$102,2,FALSE),"")</f>
        <v/>
      </c>
      <c r="H1075" s="33" t="str">
        <f>IFERROR(VLOOKUP($B1075,'Tabelas auxiliares'!$A$65:$C$102,3,FALSE),"")</f>
        <v/>
      </c>
      <c r="X1075" s="33" t="str">
        <f t="shared" si="32"/>
        <v/>
      </c>
      <c r="Y1075" s="33" t="str">
        <f>IF(T1075="","",IF(AND(T1075&lt;&gt;'Tabelas auxiliares'!$B$239,T1075&lt;&gt;'Tabelas auxiliares'!$B$240,T1075&lt;&gt;'Tabelas auxiliares'!$C$239,T1075&lt;&gt;'Tabelas auxiliares'!$C$240,T1075&lt;&gt;'Tabelas auxiliares'!$D$239),"FOLHA DE PESSOAL",IF(X1075='Tabelas auxiliares'!$A$240,"CUSTEIO",IF(X1075='Tabelas auxiliares'!$A$239,"INVESTIMENTO","ERRO - VERIFICAR"))))</f>
        <v/>
      </c>
      <c r="Z1075" s="46" t="str">
        <f t="shared" si="33"/>
        <v/>
      </c>
      <c r="AA1075" s="26"/>
    </row>
    <row r="1076" spans="6:29" x14ac:dyDescent="0.25">
      <c r="F1076" s="33" t="str">
        <f>IFERROR(VLOOKUP(D1076,'Tabelas auxiliares'!$A$3:$B$61,2,FALSE),"")</f>
        <v/>
      </c>
      <c r="G1076" s="33" t="str">
        <f>IFERROR(VLOOKUP($B1076,'Tabelas auxiliares'!$A$65:$C$102,2,FALSE),"")</f>
        <v/>
      </c>
      <c r="H1076" s="33" t="str">
        <f>IFERROR(VLOOKUP($B1076,'Tabelas auxiliares'!$A$65:$C$102,3,FALSE),"")</f>
        <v/>
      </c>
      <c r="X1076" s="33" t="str">
        <f t="shared" si="32"/>
        <v/>
      </c>
      <c r="Y1076" s="33" t="str">
        <f>IF(T1076="","",IF(AND(T1076&lt;&gt;'Tabelas auxiliares'!$B$239,T1076&lt;&gt;'Tabelas auxiliares'!$B$240,T1076&lt;&gt;'Tabelas auxiliares'!$C$239,T1076&lt;&gt;'Tabelas auxiliares'!$C$240,T1076&lt;&gt;'Tabelas auxiliares'!$D$239),"FOLHA DE PESSOAL",IF(X1076='Tabelas auxiliares'!$A$240,"CUSTEIO",IF(X1076='Tabelas auxiliares'!$A$239,"INVESTIMENTO","ERRO - VERIFICAR"))))</f>
        <v/>
      </c>
      <c r="Z1076" s="46" t="str">
        <f t="shared" si="33"/>
        <v/>
      </c>
      <c r="AA1076" s="26"/>
    </row>
    <row r="1077" spans="6:29" x14ac:dyDescent="0.25">
      <c r="F1077" s="33" t="str">
        <f>IFERROR(VLOOKUP(D1077,'Tabelas auxiliares'!$A$3:$B$61,2,FALSE),"")</f>
        <v/>
      </c>
      <c r="G1077" s="33" t="str">
        <f>IFERROR(VLOOKUP($B1077,'Tabelas auxiliares'!$A$65:$C$102,2,FALSE),"")</f>
        <v/>
      </c>
      <c r="H1077" s="33" t="str">
        <f>IFERROR(VLOOKUP($B1077,'Tabelas auxiliares'!$A$65:$C$102,3,FALSE),"")</f>
        <v/>
      </c>
      <c r="X1077" s="33" t="str">
        <f t="shared" si="32"/>
        <v/>
      </c>
      <c r="Y1077" s="33" t="str">
        <f>IF(T1077="","",IF(AND(T1077&lt;&gt;'Tabelas auxiliares'!$B$239,T1077&lt;&gt;'Tabelas auxiliares'!$B$240,T1077&lt;&gt;'Tabelas auxiliares'!$C$239,T1077&lt;&gt;'Tabelas auxiliares'!$C$240,T1077&lt;&gt;'Tabelas auxiliares'!$D$239),"FOLHA DE PESSOAL",IF(X1077='Tabelas auxiliares'!$A$240,"CUSTEIO",IF(X1077='Tabelas auxiliares'!$A$239,"INVESTIMENTO","ERRO - VERIFICAR"))))</f>
        <v/>
      </c>
      <c r="Z1077" s="46" t="str">
        <f t="shared" si="33"/>
        <v/>
      </c>
      <c r="AA1077" s="26"/>
    </row>
    <row r="1078" spans="6:29" x14ac:dyDescent="0.25">
      <c r="F1078" s="33" t="str">
        <f>IFERROR(VLOOKUP(D1078,'Tabelas auxiliares'!$A$3:$B$61,2,FALSE),"")</f>
        <v/>
      </c>
      <c r="G1078" s="33" t="str">
        <f>IFERROR(VLOOKUP($B1078,'Tabelas auxiliares'!$A$65:$C$102,2,FALSE),"")</f>
        <v/>
      </c>
      <c r="H1078" s="33" t="str">
        <f>IFERROR(VLOOKUP($B1078,'Tabelas auxiliares'!$A$65:$C$102,3,FALSE),"")</f>
        <v/>
      </c>
      <c r="X1078" s="33" t="str">
        <f t="shared" si="32"/>
        <v/>
      </c>
      <c r="Y1078" s="33" t="str">
        <f>IF(T1078="","",IF(AND(T1078&lt;&gt;'Tabelas auxiliares'!$B$239,T1078&lt;&gt;'Tabelas auxiliares'!$B$240,T1078&lt;&gt;'Tabelas auxiliares'!$C$239,T1078&lt;&gt;'Tabelas auxiliares'!$C$240,T1078&lt;&gt;'Tabelas auxiliares'!$D$239),"FOLHA DE PESSOAL",IF(X1078='Tabelas auxiliares'!$A$240,"CUSTEIO",IF(X1078='Tabelas auxiliares'!$A$239,"INVESTIMENTO","ERRO - VERIFICAR"))))</f>
        <v/>
      </c>
      <c r="Z1078" s="46" t="str">
        <f t="shared" si="33"/>
        <v/>
      </c>
      <c r="AA1078" s="26"/>
    </row>
    <row r="1079" spans="6:29" x14ac:dyDescent="0.25">
      <c r="F1079" s="33" t="str">
        <f>IFERROR(VLOOKUP(D1079,'Tabelas auxiliares'!$A$3:$B$61,2,FALSE),"")</f>
        <v/>
      </c>
      <c r="G1079" s="33" t="str">
        <f>IFERROR(VLOOKUP($B1079,'Tabelas auxiliares'!$A$65:$C$102,2,FALSE),"")</f>
        <v/>
      </c>
      <c r="H1079" s="33" t="str">
        <f>IFERROR(VLOOKUP($B1079,'Tabelas auxiliares'!$A$65:$C$102,3,FALSE),"")</f>
        <v/>
      </c>
      <c r="X1079" s="33" t="str">
        <f t="shared" si="32"/>
        <v/>
      </c>
      <c r="Y1079" s="33" t="str">
        <f>IF(T1079="","",IF(AND(T1079&lt;&gt;'Tabelas auxiliares'!$B$239,T1079&lt;&gt;'Tabelas auxiliares'!$B$240,T1079&lt;&gt;'Tabelas auxiliares'!$C$239,T1079&lt;&gt;'Tabelas auxiliares'!$C$240,T1079&lt;&gt;'Tabelas auxiliares'!$D$239),"FOLHA DE PESSOAL",IF(X1079='Tabelas auxiliares'!$A$240,"CUSTEIO",IF(X1079='Tabelas auxiliares'!$A$239,"INVESTIMENTO","ERRO - VERIFICAR"))))</f>
        <v/>
      </c>
      <c r="Z1079" s="46" t="str">
        <f t="shared" si="33"/>
        <v/>
      </c>
      <c r="AA1079" s="26"/>
    </row>
    <row r="1080" spans="6:29" x14ac:dyDescent="0.25">
      <c r="F1080" s="33" t="str">
        <f>IFERROR(VLOOKUP(D1080,'Tabelas auxiliares'!$A$3:$B$61,2,FALSE),"")</f>
        <v/>
      </c>
      <c r="G1080" s="33" t="str">
        <f>IFERROR(VLOOKUP($B1080,'Tabelas auxiliares'!$A$65:$C$102,2,FALSE),"")</f>
        <v/>
      </c>
      <c r="H1080" s="33" t="str">
        <f>IFERROR(VLOOKUP($B1080,'Tabelas auxiliares'!$A$65:$C$102,3,FALSE),"")</f>
        <v/>
      </c>
      <c r="X1080" s="33" t="str">
        <f t="shared" si="32"/>
        <v/>
      </c>
      <c r="Y1080" s="33" t="str">
        <f>IF(T1080="","",IF(AND(T1080&lt;&gt;'Tabelas auxiliares'!$B$239,T1080&lt;&gt;'Tabelas auxiliares'!$B$240,T1080&lt;&gt;'Tabelas auxiliares'!$C$239,T1080&lt;&gt;'Tabelas auxiliares'!$C$240,T1080&lt;&gt;'Tabelas auxiliares'!$D$239),"FOLHA DE PESSOAL",IF(X1080='Tabelas auxiliares'!$A$240,"CUSTEIO",IF(X1080='Tabelas auxiliares'!$A$239,"INVESTIMENTO","ERRO - VERIFICAR"))))</f>
        <v/>
      </c>
      <c r="Z1080" s="46" t="str">
        <f t="shared" si="33"/>
        <v/>
      </c>
      <c r="AA1080" s="26"/>
    </row>
    <row r="1081" spans="6:29" x14ac:dyDescent="0.25">
      <c r="F1081" s="33" t="str">
        <f>IFERROR(VLOOKUP(D1081,'Tabelas auxiliares'!$A$3:$B$61,2,FALSE),"")</f>
        <v/>
      </c>
      <c r="G1081" s="33" t="str">
        <f>IFERROR(VLOOKUP($B1081,'Tabelas auxiliares'!$A$65:$C$102,2,FALSE),"")</f>
        <v/>
      </c>
      <c r="H1081" s="33" t="str">
        <f>IFERROR(VLOOKUP($B1081,'Tabelas auxiliares'!$A$65:$C$102,3,FALSE),"")</f>
        <v/>
      </c>
      <c r="X1081" s="33" t="str">
        <f t="shared" si="32"/>
        <v/>
      </c>
      <c r="Y1081" s="33" t="str">
        <f>IF(T1081="","",IF(AND(T1081&lt;&gt;'Tabelas auxiliares'!$B$239,T1081&lt;&gt;'Tabelas auxiliares'!$B$240,T1081&lt;&gt;'Tabelas auxiliares'!$C$239,T1081&lt;&gt;'Tabelas auxiliares'!$C$240,T1081&lt;&gt;'Tabelas auxiliares'!$D$239),"FOLHA DE PESSOAL",IF(X1081='Tabelas auxiliares'!$A$240,"CUSTEIO",IF(X1081='Tabelas auxiliares'!$A$239,"INVESTIMENTO","ERRO - VERIFICAR"))))</f>
        <v/>
      </c>
      <c r="Z1081" s="46" t="str">
        <f t="shared" si="33"/>
        <v/>
      </c>
      <c r="AA1081" s="26"/>
    </row>
    <row r="1082" spans="6:29" x14ac:dyDescent="0.25">
      <c r="F1082" s="33" t="str">
        <f>IFERROR(VLOOKUP(D1082,'Tabelas auxiliares'!$A$3:$B$61,2,FALSE),"")</f>
        <v/>
      </c>
      <c r="G1082" s="33" t="str">
        <f>IFERROR(VLOOKUP($B1082,'Tabelas auxiliares'!$A$65:$C$102,2,FALSE),"")</f>
        <v/>
      </c>
      <c r="H1082" s="33" t="str">
        <f>IFERROR(VLOOKUP($B1082,'Tabelas auxiliares'!$A$65:$C$102,3,FALSE),"")</f>
        <v/>
      </c>
      <c r="X1082" s="33" t="str">
        <f t="shared" si="32"/>
        <v/>
      </c>
      <c r="Y1082" s="33" t="str">
        <f>IF(T1082="","",IF(AND(T1082&lt;&gt;'Tabelas auxiliares'!$B$239,T1082&lt;&gt;'Tabelas auxiliares'!$B$240,T1082&lt;&gt;'Tabelas auxiliares'!$C$239,T1082&lt;&gt;'Tabelas auxiliares'!$C$240,T1082&lt;&gt;'Tabelas auxiliares'!$D$239),"FOLHA DE PESSOAL",IF(X1082='Tabelas auxiliares'!$A$240,"CUSTEIO",IF(X1082='Tabelas auxiliares'!$A$239,"INVESTIMENTO","ERRO - VERIFICAR"))))</f>
        <v/>
      </c>
      <c r="Z1082" s="46" t="str">
        <f t="shared" si="33"/>
        <v/>
      </c>
      <c r="AC1082" s="26"/>
    </row>
    <row r="1083" spans="6:29" x14ac:dyDescent="0.25">
      <c r="F1083" s="33" t="str">
        <f>IFERROR(VLOOKUP(D1083,'Tabelas auxiliares'!$A$3:$B$61,2,FALSE),"")</f>
        <v/>
      </c>
      <c r="G1083" s="33" t="str">
        <f>IFERROR(VLOOKUP($B1083,'Tabelas auxiliares'!$A$65:$C$102,2,FALSE),"")</f>
        <v/>
      </c>
      <c r="H1083" s="33" t="str">
        <f>IFERROR(VLOOKUP($B1083,'Tabelas auxiliares'!$A$65:$C$102,3,FALSE),"")</f>
        <v/>
      </c>
      <c r="X1083" s="33" t="str">
        <f t="shared" si="32"/>
        <v/>
      </c>
      <c r="Y1083" s="33" t="str">
        <f>IF(T1083="","",IF(AND(T1083&lt;&gt;'Tabelas auxiliares'!$B$239,T1083&lt;&gt;'Tabelas auxiliares'!$B$240,T1083&lt;&gt;'Tabelas auxiliares'!$C$239,T1083&lt;&gt;'Tabelas auxiliares'!$C$240,T1083&lt;&gt;'Tabelas auxiliares'!$D$239),"FOLHA DE PESSOAL",IF(X1083='Tabelas auxiliares'!$A$240,"CUSTEIO",IF(X1083='Tabelas auxiliares'!$A$239,"INVESTIMENTO","ERRO - VERIFICAR"))))</f>
        <v/>
      </c>
      <c r="Z1083" s="46" t="str">
        <f t="shared" si="33"/>
        <v/>
      </c>
      <c r="AA1083" s="26"/>
    </row>
    <row r="1084" spans="6:29" x14ac:dyDescent="0.25">
      <c r="F1084" s="33" t="str">
        <f>IFERROR(VLOOKUP(D1084,'Tabelas auxiliares'!$A$3:$B$61,2,FALSE),"")</f>
        <v/>
      </c>
      <c r="G1084" s="33" t="str">
        <f>IFERROR(VLOOKUP($B1084,'Tabelas auxiliares'!$A$65:$C$102,2,FALSE),"")</f>
        <v/>
      </c>
      <c r="H1084" s="33" t="str">
        <f>IFERROR(VLOOKUP($B1084,'Tabelas auxiliares'!$A$65:$C$102,3,FALSE),"")</f>
        <v/>
      </c>
      <c r="X1084" s="33" t="str">
        <f t="shared" si="32"/>
        <v/>
      </c>
      <c r="Y1084" s="33" t="str">
        <f>IF(T1084="","",IF(AND(T1084&lt;&gt;'Tabelas auxiliares'!$B$239,T1084&lt;&gt;'Tabelas auxiliares'!$B$240,T1084&lt;&gt;'Tabelas auxiliares'!$C$239,T1084&lt;&gt;'Tabelas auxiliares'!$C$240,T1084&lt;&gt;'Tabelas auxiliares'!$D$239),"FOLHA DE PESSOAL",IF(X1084='Tabelas auxiliares'!$A$240,"CUSTEIO",IF(X1084='Tabelas auxiliares'!$A$239,"INVESTIMENTO","ERRO - VERIFICAR"))))</f>
        <v/>
      </c>
      <c r="Z1084" s="46" t="str">
        <f t="shared" si="33"/>
        <v/>
      </c>
      <c r="AA1084" s="26"/>
      <c r="AC1084" s="26"/>
    </row>
    <row r="1085" spans="6:29" x14ac:dyDescent="0.25">
      <c r="F1085" s="33" t="str">
        <f>IFERROR(VLOOKUP(D1085,'Tabelas auxiliares'!$A$3:$B$61,2,FALSE),"")</f>
        <v/>
      </c>
      <c r="G1085" s="33" t="str">
        <f>IFERROR(VLOOKUP($B1085,'Tabelas auxiliares'!$A$65:$C$102,2,FALSE),"")</f>
        <v/>
      </c>
      <c r="H1085" s="33" t="str">
        <f>IFERROR(VLOOKUP($B1085,'Tabelas auxiliares'!$A$65:$C$102,3,FALSE),"")</f>
        <v/>
      </c>
      <c r="X1085" s="33" t="str">
        <f t="shared" si="32"/>
        <v/>
      </c>
      <c r="Y1085" s="33" t="str">
        <f>IF(T1085="","",IF(AND(T1085&lt;&gt;'Tabelas auxiliares'!$B$239,T1085&lt;&gt;'Tabelas auxiliares'!$B$240,T1085&lt;&gt;'Tabelas auxiliares'!$C$239,T1085&lt;&gt;'Tabelas auxiliares'!$C$240,T1085&lt;&gt;'Tabelas auxiliares'!$D$239),"FOLHA DE PESSOAL",IF(X1085='Tabelas auxiliares'!$A$240,"CUSTEIO",IF(X1085='Tabelas auxiliares'!$A$239,"INVESTIMENTO","ERRO - VERIFICAR"))))</f>
        <v/>
      </c>
      <c r="Z1085" s="46" t="str">
        <f t="shared" si="33"/>
        <v/>
      </c>
      <c r="AC1085" s="26"/>
    </row>
    <row r="1086" spans="6:29" x14ac:dyDescent="0.25">
      <c r="F1086" s="33" t="str">
        <f>IFERROR(VLOOKUP(D1086,'Tabelas auxiliares'!$A$3:$B$61,2,FALSE),"")</f>
        <v/>
      </c>
      <c r="G1086" s="33" t="str">
        <f>IFERROR(VLOOKUP($B1086,'Tabelas auxiliares'!$A$65:$C$102,2,FALSE),"")</f>
        <v/>
      </c>
      <c r="H1086" s="33" t="str">
        <f>IFERROR(VLOOKUP($B1086,'Tabelas auxiliares'!$A$65:$C$102,3,FALSE),"")</f>
        <v/>
      </c>
      <c r="X1086" s="33" t="str">
        <f t="shared" si="32"/>
        <v/>
      </c>
      <c r="Y1086" s="33" t="str">
        <f>IF(T1086="","",IF(AND(T1086&lt;&gt;'Tabelas auxiliares'!$B$239,T1086&lt;&gt;'Tabelas auxiliares'!$B$240,T1086&lt;&gt;'Tabelas auxiliares'!$C$239,T1086&lt;&gt;'Tabelas auxiliares'!$C$240,T1086&lt;&gt;'Tabelas auxiliares'!$D$239),"FOLHA DE PESSOAL",IF(X1086='Tabelas auxiliares'!$A$240,"CUSTEIO",IF(X1086='Tabelas auxiliares'!$A$239,"INVESTIMENTO","ERRO - VERIFICAR"))))</f>
        <v/>
      </c>
      <c r="Z1086" s="46" t="str">
        <f t="shared" si="33"/>
        <v/>
      </c>
      <c r="AC1086" s="26"/>
    </row>
    <row r="1087" spans="6:29" x14ac:dyDescent="0.25">
      <c r="F1087" s="33" t="str">
        <f>IFERROR(VLOOKUP(D1087,'Tabelas auxiliares'!$A$3:$B$61,2,FALSE),"")</f>
        <v/>
      </c>
      <c r="G1087" s="33" t="str">
        <f>IFERROR(VLOOKUP($B1087,'Tabelas auxiliares'!$A$65:$C$102,2,FALSE),"")</f>
        <v/>
      </c>
      <c r="H1087" s="33" t="str">
        <f>IFERROR(VLOOKUP($B1087,'Tabelas auxiliares'!$A$65:$C$102,3,FALSE),"")</f>
        <v/>
      </c>
      <c r="X1087" s="33" t="str">
        <f t="shared" si="32"/>
        <v/>
      </c>
      <c r="Y1087" s="33" t="str">
        <f>IF(T1087="","",IF(AND(T1087&lt;&gt;'Tabelas auxiliares'!$B$239,T1087&lt;&gt;'Tabelas auxiliares'!$B$240,T1087&lt;&gt;'Tabelas auxiliares'!$C$239,T1087&lt;&gt;'Tabelas auxiliares'!$C$240,T1087&lt;&gt;'Tabelas auxiliares'!$D$239),"FOLHA DE PESSOAL",IF(X1087='Tabelas auxiliares'!$A$240,"CUSTEIO",IF(X1087='Tabelas auxiliares'!$A$239,"INVESTIMENTO","ERRO - VERIFICAR"))))</f>
        <v/>
      </c>
      <c r="Z1087" s="46" t="str">
        <f t="shared" si="33"/>
        <v/>
      </c>
      <c r="AC1087" s="26"/>
    </row>
    <row r="1088" spans="6:29" x14ac:dyDescent="0.25">
      <c r="F1088" s="33" t="str">
        <f>IFERROR(VLOOKUP(D1088,'Tabelas auxiliares'!$A$3:$B$61,2,FALSE),"")</f>
        <v/>
      </c>
      <c r="G1088" s="33" t="str">
        <f>IFERROR(VLOOKUP($B1088,'Tabelas auxiliares'!$A$65:$C$102,2,FALSE),"")</f>
        <v/>
      </c>
      <c r="H1088" s="33" t="str">
        <f>IFERROR(VLOOKUP($B1088,'Tabelas auxiliares'!$A$65:$C$102,3,FALSE),"")</f>
        <v/>
      </c>
      <c r="X1088" s="33" t="str">
        <f t="shared" si="32"/>
        <v/>
      </c>
      <c r="Y1088" s="33" t="str">
        <f>IF(T1088="","",IF(AND(T1088&lt;&gt;'Tabelas auxiliares'!$B$239,T1088&lt;&gt;'Tabelas auxiliares'!$B$240,T1088&lt;&gt;'Tabelas auxiliares'!$C$239,T1088&lt;&gt;'Tabelas auxiliares'!$C$240,T1088&lt;&gt;'Tabelas auxiliares'!$D$239),"FOLHA DE PESSOAL",IF(X1088='Tabelas auxiliares'!$A$240,"CUSTEIO",IF(X1088='Tabelas auxiliares'!$A$239,"INVESTIMENTO","ERRO - VERIFICAR"))))</f>
        <v/>
      </c>
      <c r="Z1088" s="46" t="str">
        <f t="shared" si="33"/>
        <v/>
      </c>
      <c r="AC1088" s="26"/>
    </row>
    <row r="1089" spans="6:41" x14ac:dyDescent="0.25">
      <c r="F1089" s="33" t="str">
        <f>IFERROR(VLOOKUP(D1089,'Tabelas auxiliares'!$A$3:$B$61,2,FALSE),"")</f>
        <v/>
      </c>
      <c r="G1089" s="33" t="str">
        <f>IFERROR(VLOOKUP($B1089,'Tabelas auxiliares'!$A$65:$C$102,2,FALSE),"")</f>
        <v/>
      </c>
      <c r="H1089" s="33" t="str">
        <f>IFERROR(VLOOKUP($B1089,'Tabelas auxiliares'!$A$65:$C$102,3,FALSE),"")</f>
        <v/>
      </c>
      <c r="X1089" s="33" t="str">
        <f t="shared" si="32"/>
        <v/>
      </c>
      <c r="Y1089" s="33" t="str">
        <f>IF(T1089="","",IF(AND(T1089&lt;&gt;'Tabelas auxiliares'!$B$239,T1089&lt;&gt;'Tabelas auxiliares'!$B$240,T1089&lt;&gt;'Tabelas auxiliares'!$C$239,T1089&lt;&gt;'Tabelas auxiliares'!$C$240,T1089&lt;&gt;'Tabelas auxiliares'!$D$239),"FOLHA DE PESSOAL",IF(X1089='Tabelas auxiliares'!$A$240,"CUSTEIO",IF(X1089='Tabelas auxiliares'!$A$239,"INVESTIMENTO","ERRO - VERIFICAR"))))</f>
        <v/>
      </c>
      <c r="Z1089" s="46" t="str">
        <f t="shared" si="33"/>
        <v/>
      </c>
      <c r="AC1089" s="26"/>
    </row>
    <row r="1090" spans="6:41" x14ac:dyDescent="0.25">
      <c r="F1090" s="33" t="str">
        <f>IFERROR(VLOOKUP(D1090,'Tabelas auxiliares'!$A$3:$B$61,2,FALSE),"")</f>
        <v/>
      </c>
      <c r="G1090" s="33" t="str">
        <f>IFERROR(VLOOKUP($B1090,'Tabelas auxiliares'!$A$65:$C$102,2,FALSE),"")</f>
        <v/>
      </c>
      <c r="H1090" s="33" t="str">
        <f>IFERROR(VLOOKUP($B1090,'Tabelas auxiliares'!$A$65:$C$102,3,FALSE),"")</f>
        <v/>
      </c>
      <c r="X1090" s="33" t="str">
        <f t="shared" si="32"/>
        <v/>
      </c>
      <c r="Y1090" s="33" t="str">
        <f>IF(T1090="","",IF(AND(T1090&lt;&gt;'Tabelas auxiliares'!$B$239,T1090&lt;&gt;'Tabelas auxiliares'!$B$240,T1090&lt;&gt;'Tabelas auxiliares'!$C$239,T1090&lt;&gt;'Tabelas auxiliares'!$C$240,T1090&lt;&gt;'Tabelas auxiliares'!$D$239),"FOLHA DE PESSOAL",IF(X1090='Tabelas auxiliares'!$A$240,"CUSTEIO",IF(X1090='Tabelas auxiliares'!$A$239,"INVESTIMENTO","ERRO - VERIFICAR"))))</f>
        <v/>
      </c>
      <c r="Z1090" s="46" t="str">
        <f t="shared" si="33"/>
        <v/>
      </c>
      <c r="AC1090" s="26"/>
    </row>
    <row r="1091" spans="6:41" x14ac:dyDescent="0.25">
      <c r="F1091" s="33" t="str">
        <f>IFERROR(VLOOKUP(D1091,'Tabelas auxiliares'!$A$3:$B$61,2,FALSE),"")</f>
        <v/>
      </c>
      <c r="G1091" s="33" t="str">
        <f>IFERROR(VLOOKUP($B1091,'Tabelas auxiliares'!$A$65:$C$102,2,FALSE),"")</f>
        <v/>
      </c>
      <c r="H1091" s="33" t="str">
        <f>IFERROR(VLOOKUP($B1091,'Tabelas auxiliares'!$A$65:$C$102,3,FALSE),"")</f>
        <v/>
      </c>
      <c r="X1091" s="33" t="str">
        <f t="shared" si="32"/>
        <v/>
      </c>
      <c r="Y1091" s="33" t="str">
        <f>IF(T1091="","",IF(AND(T1091&lt;&gt;'Tabelas auxiliares'!$B$239,T1091&lt;&gt;'Tabelas auxiliares'!$B$240,T1091&lt;&gt;'Tabelas auxiliares'!$C$239,T1091&lt;&gt;'Tabelas auxiliares'!$C$240,T1091&lt;&gt;'Tabelas auxiliares'!$D$239),"FOLHA DE PESSOAL",IF(X1091='Tabelas auxiliares'!$A$240,"CUSTEIO",IF(X1091='Tabelas auxiliares'!$A$239,"INVESTIMENTO","ERRO - VERIFICAR"))))</f>
        <v/>
      </c>
      <c r="Z1091" s="46" t="str">
        <f t="shared" si="33"/>
        <v/>
      </c>
      <c r="AC1091" s="26"/>
    </row>
    <row r="1092" spans="6:41" x14ac:dyDescent="0.25">
      <c r="F1092" s="33" t="str">
        <f>IFERROR(VLOOKUP(D1092,'Tabelas auxiliares'!$A$3:$B$61,2,FALSE),"")</f>
        <v/>
      </c>
      <c r="G1092" s="33" t="str">
        <f>IFERROR(VLOOKUP($B1092,'Tabelas auxiliares'!$A$65:$C$102,2,FALSE),"")</f>
        <v/>
      </c>
      <c r="H1092" s="33" t="str">
        <f>IFERROR(VLOOKUP($B1092,'Tabelas auxiliares'!$A$65:$C$102,3,FALSE),"")</f>
        <v/>
      </c>
      <c r="X1092" s="33" t="str">
        <f t="shared" si="32"/>
        <v/>
      </c>
      <c r="Y1092" s="33" t="str">
        <f>IF(T1092="","",IF(AND(T1092&lt;&gt;'Tabelas auxiliares'!$B$239,T1092&lt;&gt;'Tabelas auxiliares'!$B$240,T1092&lt;&gt;'Tabelas auxiliares'!$C$239,T1092&lt;&gt;'Tabelas auxiliares'!$C$240,T1092&lt;&gt;'Tabelas auxiliares'!$D$239),"FOLHA DE PESSOAL",IF(X1092='Tabelas auxiliares'!$A$240,"CUSTEIO",IF(X1092='Tabelas auxiliares'!$A$239,"INVESTIMENTO","ERRO - VERIFICAR"))))</f>
        <v/>
      </c>
      <c r="Z1092" s="46" t="str">
        <f t="shared" si="33"/>
        <v/>
      </c>
      <c r="AC1092" s="26"/>
    </row>
    <row r="1093" spans="6:41" x14ac:dyDescent="0.25">
      <c r="F1093" s="33" t="str">
        <f>IFERROR(VLOOKUP(D1093,'Tabelas auxiliares'!$A$3:$B$61,2,FALSE),"")</f>
        <v/>
      </c>
      <c r="G1093" s="33" t="str">
        <f>IFERROR(VLOOKUP($B1093,'Tabelas auxiliares'!$A$65:$C$102,2,FALSE),"")</f>
        <v/>
      </c>
      <c r="H1093" s="33" t="str">
        <f>IFERROR(VLOOKUP($B1093,'Tabelas auxiliares'!$A$65:$C$102,3,FALSE),"")</f>
        <v/>
      </c>
      <c r="X1093" s="33" t="str">
        <f t="shared" si="32"/>
        <v/>
      </c>
      <c r="Y1093" s="33" t="str">
        <f>IF(T1093="","",IF(AND(T1093&lt;&gt;'Tabelas auxiliares'!$B$239,T1093&lt;&gt;'Tabelas auxiliares'!$B$240,T1093&lt;&gt;'Tabelas auxiliares'!$C$239,T1093&lt;&gt;'Tabelas auxiliares'!$C$240,T1093&lt;&gt;'Tabelas auxiliares'!$D$239),"FOLHA DE PESSOAL",IF(X1093='Tabelas auxiliares'!$A$240,"CUSTEIO",IF(X1093='Tabelas auxiliares'!$A$239,"INVESTIMENTO","ERRO - VERIFICAR"))))</f>
        <v/>
      </c>
      <c r="Z1093" s="46" t="str">
        <f t="shared" si="33"/>
        <v/>
      </c>
      <c r="AC1093" s="26"/>
    </row>
    <row r="1094" spans="6:41" x14ac:dyDescent="0.25">
      <c r="F1094" s="33" t="str">
        <f>IFERROR(VLOOKUP(D1094,'Tabelas auxiliares'!$A$3:$B$61,2,FALSE),"")</f>
        <v/>
      </c>
      <c r="G1094" s="33" t="str">
        <f>IFERROR(VLOOKUP($B1094,'Tabelas auxiliares'!$A$65:$C$102,2,FALSE),"")</f>
        <v/>
      </c>
      <c r="H1094" s="33" t="str">
        <f>IFERROR(VLOOKUP($B1094,'Tabelas auxiliares'!$A$65:$C$102,3,FALSE),"")</f>
        <v/>
      </c>
      <c r="X1094" s="33" t="str">
        <f t="shared" si="32"/>
        <v/>
      </c>
      <c r="Y1094" s="33" t="str">
        <f>IF(T1094="","",IF(AND(T1094&lt;&gt;'Tabelas auxiliares'!$B$239,T1094&lt;&gt;'Tabelas auxiliares'!$B$240,T1094&lt;&gt;'Tabelas auxiliares'!$C$239,T1094&lt;&gt;'Tabelas auxiliares'!$C$240,T1094&lt;&gt;'Tabelas auxiliares'!$D$239),"FOLHA DE PESSOAL",IF(X1094='Tabelas auxiliares'!$A$240,"CUSTEIO",IF(X1094='Tabelas auxiliares'!$A$239,"INVESTIMENTO","ERRO - VERIFICAR"))))</f>
        <v/>
      </c>
      <c r="Z1094" s="46" t="str">
        <f t="shared" si="33"/>
        <v/>
      </c>
      <c r="AC1094" s="26"/>
    </row>
    <row r="1095" spans="6:41" x14ac:dyDescent="0.25">
      <c r="F1095" s="33" t="str">
        <f>IFERROR(VLOOKUP(D1095,'Tabelas auxiliares'!$A$3:$B$61,2,FALSE),"")</f>
        <v/>
      </c>
      <c r="G1095" s="33" t="str">
        <f>IFERROR(VLOOKUP($B1095,'Tabelas auxiliares'!$A$65:$C$102,2,FALSE),"")</f>
        <v/>
      </c>
      <c r="H1095" s="33" t="str">
        <f>IFERROR(VLOOKUP($B1095,'Tabelas auxiliares'!$A$65:$C$102,3,FALSE),"")</f>
        <v/>
      </c>
      <c r="X1095" s="33" t="str">
        <f t="shared" si="32"/>
        <v/>
      </c>
      <c r="Y1095" s="33" t="str">
        <f>IF(T1095="","",IF(AND(T1095&lt;&gt;'Tabelas auxiliares'!$B$239,T1095&lt;&gt;'Tabelas auxiliares'!$B$240,T1095&lt;&gt;'Tabelas auxiliares'!$C$239,T1095&lt;&gt;'Tabelas auxiliares'!$C$240,T1095&lt;&gt;'Tabelas auxiliares'!$D$239),"FOLHA DE PESSOAL",IF(X1095='Tabelas auxiliares'!$A$240,"CUSTEIO",IF(X1095='Tabelas auxiliares'!$A$239,"INVESTIMENTO","ERRO - VERIFICAR"))))</f>
        <v/>
      </c>
      <c r="Z1095" s="46" t="str">
        <f t="shared" si="33"/>
        <v/>
      </c>
      <c r="AA1095" s="26"/>
      <c r="AD1095" s="54"/>
      <c r="AE1095" s="54"/>
      <c r="AF1095" s="54"/>
      <c r="AG1095" s="54"/>
      <c r="AH1095" s="54"/>
      <c r="AI1095" s="54"/>
      <c r="AJ1095" s="54"/>
      <c r="AK1095" s="54"/>
      <c r="AL1095" s="54"/>
      <c r="AM1095" s="54"/>
      <c r="AN1095" s="54"/>
      <c r="AO1095" s="54"/>
    </row>
    <row r="1096" spans="6:41" x14ac:dyDescent="0.25">
      <c r="F1096" s="33" t="str">
        <f>IFERROR(VLOOKUP(D1096,'Tabelas auxiliares'!$A$3:$B$61,2,FALSE),"")</f>
        <v/>
      </c>
      <c r="G1096" s="33" t="str">
        <f>IFERROR(VLOOKUP($B1096,'Tabelas auxiliares'!$A$65:$C$102,2,FALSE),"")</f>
        <v/>
      </c>
      <c r="H1096" s="33" t="str">
        <f>IFERROR(VLOOKUP($B1096,'Tabelas auxiliares'!$A$65:$C$102,3,FALSE),"")</f>
        <v/>
      </c>
      <c r="X1096" s="33" t="str">
        <f t="shared" si="32"/>
        <v/>
      </c>
      <c r="Y1096" s="33" t="str">
        <f>IF(T1096="","",IF(AND(T1096&lt;&gt;'Tabelas auxiliares'!$B$239,T1096&lt;&gt;'Tabelas auxiliares'!$B$240,T1096&lt;&gt;'Tabelas auxiliares'!$C$239,T1096&lt;&gt;'Tabelas auxiliares'!$C$240,T1096&lt;&gt;'Tabelas auxiliares'!$D$239),"FOLHA DE PESSOAL",IF(X1096='Tabelas auxiliares'!$A$240,"CUSTEIO",IF(X1096='Tabelas auxiliares'!$A$239,"INVESTIMENTO","ERRO - VERIFICAR"))))</f>
        <v/>
      </c>
      <c r="Z1096" s="46" t="str">
        <f t="shared" si="33"/>
        <v/>
      </c>
      <c r="AC1096" s="26"/>
      <c r="AD1096" s="54"/>
      <c r="AE1096" s="54"/>
      <c r="AF1096" s="54"/>
      <c r="AG1096" s="54"/>
      <c r="AH1096" s="54"/>
      <c r="AI1096" s="54"/>
      <c r="AJ1096" s="54"/>
      <c r="AK1096" s="54"/>
      <c r="AL1096" s="54"/>
      <c r="AM1096" s="54"/>
      <c r="AN1096" s="54"/>
      <c r="AO1096" s="54"/>
    </row>
    <row r="1097" spans="6:41" x14ac:dyDescent="0.25">
      <c r="F1097" s="33" t="str">
        <f>IFERROR(VLOOKUP(D1097,'Tabelas auxiliares'!$A$3:$B$61,2,FALSE),"")</f>
        <v/>
      </c>
      <c r="G1097" s="33" t="str">
        <f>IFERROR(VLOOKUP($B1097,'Tabelas auxiliares'!$A$65:$C$102,2,FALSE),"")</f>
        <v/>
      </c>
      <c r="H1097" s="33" t="str">
        <f>IFERROR(VLOOKUP($B1097,'Tabelas auxiliares'!$A$65:$C$102,3,FALSE),"")</f>
        <v/>
      </c>
      <c r="X1097" s="33" t="str">
        <f t="shared" si="32"/>
        <v/>
      </c>
      <c r="Y1097" s="33" t="str">
        <f>IF(T1097="","",IF(AND(T1097&lt;&gt;'Tabelas auxiliares'!$B$239,T1097&lt;&gt;'Tabelas auxiliares'!$B$240,T1097&lt;&gt;'Tabelas auxiliares'!$C$239,T1097&lt;&gt;'Tabelas auxiliares'!$C$240,T1097&lt;&gt;'Tabelas auxiliares'!$D$239),"FOLHA DE PESSOAL",IF(X1097='Tabelas auxiliares'!$A$240,"CUSTEIO",IF(X1097='Tabelas auxiliares'!$A$239,"INVESTIMENTO","ERRO - VERIFICAR"))))</f>
        <v/>
      </c>
      <c r="Z1097" s="46" t="str">
        <f t="shared" si="33"/>
        <v/>
      </c>
      <c r="AC1097" s="26"/>
      <c r="AD1097" s="54"/>
      <c r="AE1097" s="54"/>
      <c r="AF1097" s="54"/>
      <c r="AG1097" s="54"/>
      <c r="AH1097" s="54"/>
      <c r="AI1097" s="54"/>
      <c r="AJ1097" s="54"/>
      <c r="AK1097" s="54"/>
      <c r="AL1097" s="54"/>
      <c r="AM1097" s="54"/>
      <c r="AN1097" s="54"/>
      <c r="AO1097" s="54"/>
    </row>
    <row r="1098" spans="6:41" x14ac:dyDescent="0.25">
      <c r="F1098" s="33" t="str">
        <f>IFERROR(VLOOKUP(D1098,'Tabelas auxiliares'!$A$3:$B$61,2,FALSE),"")</f>
        <v/>
      </c>
      <c r="G1098" s="33" t="str">
        <f>IFERROR(VLOOKUP($B1098,'Tabelas auxiliares'!$A$65:$C$102,2,FALSE),"")</f>
        <v/>
      </c>
      <c r="H1098" s="33" t="str">
        <f>IFERROR(VLOOKUP($B1098,'Tabelas auxiliares'!$A$65:$C$102,3,FALSE),"")</f>
        <v/>
      </c>
      <c r="X1098" s="33" t="str">
        <f t="shared" si="32"/>
        <v/>
      </c>
      <c r="Y1098" s="33" t="str">
        <f>IF(T1098="","",IF(AND(T1098&lt;&gt;'Tabelas auxiliares'!$B$239,T1098&lt;&gt;'Tabelas auxiliares'!$B$240,T1098&lt;&gt;'Tabelas auxiliares'!$C$239,T1098&lt;&gt;'Tabelas auxiliares'!$C$240,T1098&lt;&gt;'Tabelas auxiliares'!$D$239),"FOLHA DE PESSOAL",IF(X1098='Tabelas auxiliares'!$A$240,"CUSTEIO",IF(X1098='Tabelas auxiliares'!$A$239,"INVESTIMENTO","ERRO - VERIFICAR"))))</f>
        <v/>
      </c>
      <c r="Z1098" s="46" t="str">
        <f t="shared" si="33"/>
        <v/>
      </c>
      <c r="AC1098" s="26"/>
      <c r="AD1098" s="54"/>
      <c r="AE1098" s="54"/>
      <c r="AF1098" s="54"/>
      <c r="AG1098" s="54"/>
      <c r="AH1098" s="54"/>
      <c r="AI1098" s="54"/>
      <c r="AJ1098" s="54"/>
      <c r="AK1098" s="54"/>
      <c r="AL1098" s="54"/>
      <c r="AM1098" s="54"/>
      <c r="AN1098" s="54"/>
      <c r="AO1098" s="54"/>
    </row>
    <row r="1099" spans="6:41" x14ac:dyDescent="0.25">
      <c r="F1099" s="33" t="str">
        <f>IFERROR(VLOOKUP(D1099,'Tabelas auxiliares'!$A$3:$B$61,2,FALSE),"")</f>
        <v/>
      </c>
      <c r="G1099" s="33" t="str">
        <f>IFERROR(VLOOKUP($B1099,'Tabelas auxiliares'!$A$65:$C$102,2,FALSE),"")</f>
        <v/>
      </c>
      <c r="H1099" s="33" t="str">
        <f>IFERROR(VLOOKUP($B1099,'Tabelas auxiliares'!$A$65:$C$102,3,FALSE),"")</f>
        <v/>
      </c>
      <c r="X1099" s="33" t="str">
        <f t="shared" si="32"/>
        <v/>
      </c>
      <c r="Y1099" s="33" t="str">
        <f>IF(T1099="","",IF(AND(T1099&lt;&gt;'Tabelas auxiliares'!$B$239,T1099&lt;&gt;'Tabelas auxiliares'!$B$240,T1099&lt;&gt;'Tabelas auxiliares'!$C$239,T1099&lt;&gt;'Tabelas auxiliares'!$C$240,T1099&lt;&gt;'Tabelas auxiliares'!$D$239),"FOLHA DE PESSOAL",IF(X1099='Tabelas auxiliares'!$A$240,"CUSTEIO",IF(X1099='Tabelas auxiliares'!$A$239,"INVESTIMENTO","ERRO - VERIFICAR"))))</f>
        <v/>
      </c>
      <c r="Z1099" s="46" t="str">
        <f t="shared" si="33"/>
        <v/>
      </c>
      <c r="AC1099" s="26"/>
      <c r="AD1099" s="54"/>
      <c r="AE1099" s="54"/>
      <c r="AF1099" s="54"/>
      <c r="AG1099" s="54"/>
      <c r="AH1099" s="54"/>
      <c r="AI1099" s="54"/>
      <c r="AJ1099" s="54"/>
      <c r="AK1099" s="54"/>
      <c r="AL1099" s="54"/>
      <c r="AM1099" s="54"/>
      <c r="AN1099" s="54"/>
      <c r="AO1099" s="54"/>
    </row>
    <row r="1100" spans="6:41" x14ac:dyDescent="0.25">
      <c r="F1100" s="33" t="str">
        <f>IFERROR(VLOOKUP(D1100,'Tabelas auxiliares'!$A$3:$B$61,2,FALSE),"")</f>
        <v/>
      </c>
      <c r="G1100" s="33" t="str">
        <f>IFERROR(VLOOKUP($B1100,'Tabelas auxiliares'!$A$65:$C$102,2,FALSE),"")</f>
        <v/>
      </c>
      <c r="H1100" s="33" t="str">
        <f>IFERROR(VLOOKUP($B1100,'Tabelas auxiliares'!$A$65:$C$102,3,FALSE),"")</f>
        <v/>
      </c>
      <c r="X1100" s="33" t="str">
        <f t="shared" si="32"/>
        <v/>
      </c>
      <c r="Y1100" s="33" t="str">
        <f>IF(T1100="","",IF(AND(T1100&lt;&gt;'Tabelas auxiliares'!$B$239,T1100&lt;&gt;'Tabelas auxiliares'!$B$240,T1100&lt;&gt;'Tabelas auxiliares'!$C$239,T1100&lt;&gt;'Tabelas auxiliares'!$C$240,T1100&lt;&gt;'Tabelas auxiliares'!$D$239),"FOLHA DE PESSOAL",IF(X1100='Tabelas auxiliares'!$A$240,"CUSTEIO",IF(X1100='Tabelas auxiliares'!$A$239,"INVESTIMENTO","ERRO - VERIFICAR"))))</f>
        <v/>
      </c>
      <c r="Z1100" s="46" t="str">
        <f t="shared" si="33"/>
        <v/>
      </c>
      <c r="AC1100" s="26"/>
      <c r="AD1100" s="54"/>
      <c r="AE1100" s="54"/>
      <c r="AF1100" s="54"/>
      <c r="AG1100" s="54"/>
      <c r="AH1100" s="54"/>
      <c r="AI1100" s="54"/>
      <c r="AJ1100" s="54"/>
      <c r="AK1100" s="54"/>
      <c r="AL1100" s="54"/>
      <c r="AM1100" s="54"/>
      <c r="AN1100" s="54"/>
      <c r="AO1100" s="54"/>
    </row>
    <row r="1101" spans="6:41" x14ac:dyDescent="0.25">
      <c r="F1101" s="33" t="str">
        <f>IFERROR(VLOOKUP(D1101,'Tabelas auxiliares'!$A$3:$B$61,2,FALSE),"")</f>
        <v/>
      </c>
      <c r="G1101" s="33" t="str">
        <f>IFERROR(VLOOKUP($B1101,'Tabelas auxiliares'!$A$65:$C$102,2,FALSE),"")</f>
        <v/>
      </c>
      <c r="H1101" s="33" t="str">
        <f>IFERROR(VLOOKUP($B1101,'Tabelas auxiliares'!$A$65:$C$102,3,FALSE),"")</f>
        <v/>
      </c>
      <c r="X1101" s="33" t="str">
        <f t="shared" si="32"/>
        <v/>
      </c>
      <c r="Y1101" s="33" t="str">
        <f>IF(T1101="","",IF(AND(T1101&lt;&gt;'Tabelas auxiliares'!$B$239,T1101&lt;&gt;'Tabelas auxiliares'!$B$240,T1101&lt;&gt;'Tabelas auxiliares'!$C$239,T1101&lt;&gt;'Tabelas auxiliares'!$C$240,T1101&lt;&gt;'Tabelas auxiliares'!$D$239),"FOLHA DE PESSOAL",IF(X1101='Tabelas auxiliares'!$A$240,"CUSTEIO",IF(X1101='Tabelas auxiliares'!$A$239,"INVESTIMENTO","ERRO - VERIFICAR"))))</f>
        <v/>
      </c>
      <c r="Z1101" s="46" t="str">
        <f t="shared" si="33"/>
        <v/>
      </c>
      <c r="AC1101" s="26"/>
      <c r="AD1101" s="54"/>
      <c r="AE1101" s="54"/>
      <c r="AF1101" s="54"/>
      <c r="AG1101" s="54"/>
      <c r="AH1101" s="54"/>
      <c r="AI1101" s="54"/>
      <c r="AJ1101" s="54"/>
      <c r="AK1101" s="54"/>
      <c r="AL1101" s="54"/>
      <c r="AM1101" s="54"/>
      <c r="AN1101" s="54"/>
      <c r="AO1101" s="54"/>
    </row>
    <row r="1102" spans="6:41" x14ac:dyDescent="0.25">
      <c r="F1102" s="33" t="str">
        <f>IFERROR(VLOOKUP(D1102,'Tabelas auxiliares'!$A$3:$B$61,2,FALSE),"")</f>
        <v/>
      </c>
      <c r="G1102" s="33" t="str">
        <f>IFERROR(VLOOKUP($B1102,'Tabelas auxiliares'!$A$65:$C$102,2,FALSE),"")</f>
        <v/>
      </c>
      <c r="H1102" s="33" t="str">
        <f>IFERROR(VLOOKUP($B1102,'Tabelas auxiliares'!$A$65:$C$102,3,FALSE),"")</f>
        <v/>
      </c>
      <c r="X1102" s="33" t="str">
        <f t="shared" si="32"/>
        <v/>
      </c>
      <c r="Y1102" s="33" t="str">
        <f>IF(T1102="","",IF(AND(T1102&lt;&gt;'Tabelas auxiliares'!$B$239,T1102&lt;&gt;'Tabelas auxiliares'!$B$240,T1102&lt;&gt;'Tabelas auxiliares'!$C$239,T1102&lt;&gt;'Tabelas auxiliares'!$C$240,T1102&lt;&gt;'Tabelas auxiliares'!$D$239),"FOLHA DE PESSOAL",IF(X1102='Tabelas auxiliares'!$A$240,"CUSTEIO",IF(X1102='Tabelas auxiliares'!$A$239,"INVESTIMENTO","ERRO - VERIFICAR"))))</f>
        <v/>
      </c>
      <c r="Z1102" s="46" t="str">
        <f t="shared" si="33"/>
        <v/>
      </c>
      <c r="AC1102" s="26"/>
      <c r="AD1102" s="54"/>
      <c r="AE1102" s="54"/>
      <c r="AF1102" s="54"/>
      <c r="AG1102" s="54"/>
      <c r="AH1102" s="54"/>
      <c r="AI1102" s="54"/>
      <c r="AJ1102" s="54"/>
      <c r="AK1102" s="54"/>
      <c r="AL1102" s="54"/>
      <c r="AM1102" s="54"/>
      <c r="AN1102" s="54"/>
      <c r="AO1102" s="54"/>
    </row>
    <row r="1103" spans="6:41" x14ac:dyDescent="0.25">
      <c r="F1103" s="33" t="str">
        <f>IFERROR(VLOOKUP(D1103,'Tabelas auxiliares'!$A$3:$B$61,2,FALSE),"")</f>
        <v/>
      </c>
      <c r="G1103" s="33" t="str">
        <f>IFERROR(VLOOKUP($B1103,'Tabelas auxiliares'!$A$65:$C$102,2,FALSE),"")</f>
        <v/>
      </c>
      <c r="H1103" s="33" t="str">
        <f>IFERROR(VLOOKUP($B1103,'Tabelas auxiliares'!$A$65:$C$102,3,FALSE),"")</f>
        <v/>
      </c>
      <c r="X1103" s="33" t="str">
        <f t="shared" si="32"/>
        <v/>
      </c>
      <c r="Y1103" s="33" t="str">
        <f>IF(T1103="","",IF(AND(T1103&lt;&gt;'Tabelas auxiliares'!$B$239,T1103&lt;&gt;'Tabelas auxiliares'!$B$240,T1103&lt;&gt;'Tabelas auxiliares'!$C$239,T1103&lt;&gt;'Tabelas auxiliares'!$C$240,T1103&lt;&gt;'Tabelas auxiliares'!$D$239),"FOLHA DE PESSOAL",IF(X1103='Tabelas auxiliares'!$A$240,"CUSTEIO",IF(X1103='Tabelas auxiliares'!$A$239,"INVESTIMENTO","ERRO - VERIFICAR"))))</f>
        <v/>
      </c>
      <c r="Z1103" s="46" t="str">
        <f t="shared" si="33"/>
        <v/>
      </c>
      <c r="AC1103" s="26"/>
      <c r="AD1103" s="54"/>
      <c r="AE1103" s="54"/>
      <c r="AF1103" s="54"/>
      <c r="AG1103" s="54"/>
      <c r="AH1103" s="54"/>
      <c r="AI1103" s="54"/>
      <c r="AJ1103" s="54"/>
      <c r="AK1103" s="54"/>
      <c r="AL1103" s="54"/>
      <c r="AM1103" s="54"/>
      <c r="AN1103" s="54"/>
      <c r="AO1103" s="54"/>
    </row>
    <row r="1104" spans="6:41" x14ac:dyDescent="0.25">
      <c r="F1104" s="33" t="str">
        <f>IFERROR(VLOOKUP(D1104,'Tabelas auxiliares'!$A$3:$B$61,2,FALSE),"")</f>
        <v/>
      </c>
      <c r="G1104" s="33" t="str">
        <f>IFERROR(VLOOKUP($B1104,'Tabelas auxiliares'!$A$65:$C$102,2,FALSE),"")</f>
        <v/>
      </c>
      <c r="H1104" s="33" t="str">
        <f>IFERROR(VLOOKUP($B1104,'Tabelas auxiliares'!$A$65:$C$102,3,FALSE),"")</f>
        <v/>
      </c>
      <c r="X1104" s="33" t="str">
        <f t="shared" si="32"/>
        <v/>
      </c>
      <c r="Y1104" s="33" t="str">
        <f>IF(T1104="","",IF(AND(T1104&lt;&gt;'Tabelas auxiliares'!$B$239,T1104&lt;&gt;'Tabelas auxiliares'!$B$240,T1104&lt;&gt;'Tabelas auxiliares'!$C$239,T1104&lt;&gt;'Tabelas auxiliares'!$C$240,T1104&lt;&gt;'Tabelas auxiliares'!$D$239),"FOLHA DE PESSOAL",IF(X1104='Tabelas auxiliares'!$A$240,"CUSTEIO",IF(X1104='Tabelas auxiliares'!$A$239,"INVESTIMENTO","ERRO - VERIFICAR"))))</f>
        <v/>
      </c>
      <c r="Z1104" s="46" t="str">
        <f t="shared" si="33"/>
        <v/>
      </c>
      <c r="AA1104" s="26"/>
      <c r="AC1104" s="26"/>
      <c r="AD1104" s="54"/>
      <c r="AE1104" s="54"/>
      <c r="AF1104" s="54"/>
      <c r="AG1104" s="54"/>
      <c r="AH1104" s="54"/>
      <c r="AI1104" s="54"/>
      <c r="AJ1104" s="54"/>
      <c r="AK1104" s="54"/>
      <c r="AL1104" s="54"/>
      <c r="AM1104" s="54"/>
      <c r="AN1104" s="54"/>
      <c r="AO1104" s="54"/>
    </row>
    <row r="1105" spans="6:41" x14ac:dyDescent="0.25">
      <c r="F1105" s="33" t="str">
        <f>IFERROR(VLOOKUP(D1105,'Tabelas auxiliares'!$A$3:$B$61,2,FALSE),"")</f>
        <v/>
      </c>
      <c r="G1105" s="33" t="str">
        <f>IFERROR(VLOOKUP($B1105,'Tabelas auxiliares'!$A$65:$C$102,2,FALSE),"")</f>
        <v/>
      </c>
      <c r="H1105" s="33" t="str">
        <f>IFERROR(VLOOKUP($B1105,'Tabelas auxiliares'!$A$65:$C$102,3,FALSE),"")</f>
        <v/>
      </c>
      <c r="X1105" s="33" t="str">
        <f t="shared" si="32"/>
        <v/>
      </c>
      <c r="Y1105" s="33" t="str">
        <f>IF(T1105="","",IF(AND(T1105&lt;&gt;'Tabelas auxiliares'!$B$239,T1105&lt;&gt;'Tabelas auxiliares'!$B$240,T1105&lt;&gt;'Tabelas auxiliares'!$C$239,T1105&lt;&gt;'Tabelas auxiliares'!$C$240,T1105&lt;&gt;'Tabelas auxiliares'!$D$239),"FOLHA DE PESSOAL",IF(X1105='Tabelas auxiliares'!$A$240,"CUSTEIO",IF(X1105='Tabelas auxiliares'!$A$239,"INVESTIMENTO","ERRO - VERIFICAR"))))</f>
        <v/>
      </c>
      <c r="Z1105" s="46" t="str">
        <f t="shared" si="33"/>
        <v/>
      </c>
      <c r="AA1105" s="26"/>
      <c r="AC1105" s="26"/>
      <c r="AD1105" s="54"/>
      <c r="AE1105" s="54"/>
      <c r="AF1105" s="54"/>
      <c r="AG1105" s="54"/>
      <c r="AH1105" s="54"/>
      <c r="AI1105" s="54"/>
      <c r="AJ1105" s="54"/>
      <c r="AK1105" s="54"/>
      <c r="AL1105" s="54"/>
      <c r="AM1105" s="54"/>
      <c r="AN1105" s="54"/>
      <c r="AO1105" s="54"/>
    </row>
    <row r="1106" spans="6:41" x14ac:dyDescent="0.25">
      <c r="F1106" s="33" t="str">
        <f>IFERROR(VLOOKUP(D1106,'Tabelas auxiliares'!$A$3:$B$61,2,FALSE),"")</f>
        <v/>
      </c>
      <c r="G1106" s="33" t="str">
        <f>IFERROR(VLOOKUP($B1106,'Tabelas auxiliares'!$A$65:$C$102,2,FALSE),"")</f>
        <v/>
      </c>
      <c r="H1106" s="33" t="str">
        <f>IFERROR(VLOOKUP($B1106,'Tabelas auxiliares'!$A$65:$C$102,3,FALSE),"")</f>
        <v/>
      </c>
      <c r="X1106" s="33" t="str">
        <f t="shared" si="32"/>
        <v/>
      </c>
      <c r="Y1106" s="33" t="str">
        <f>IF(T1106="","",IF(AND(T1106&lt;&gt;'Tabelas auxiliares'!$B$239,T1106&lt;&gt;'Tabelas auxiliares'!$B$240,T1106&lt;&gt;'Tabelas auxiliares'!$C$239,T1106&lt;&gt;'Tabelas auxiliares'!$C$240,T1106&lt;&gt;'Tabelas auxiliares'!$D$239),"FOLHA DE PESSOAL",IF(X1106='Tabelas auxiliares'!$A$240,"CUSTEIO",IF(X1106='Tabelas auxiliares'!$A$239,"INVESTIMENTO","ERRO - VERIFICAR"))))</f>
        <v/>
      </c>
      <c r="Z1106" s="46" t="str">
        <f t="shared" si="33"/>
        <v/>
      </c>
      <c r="AC1106" s="26"/>
      <c r="AD1106" s="54"/>
      <c r="AE1106" s="54"/>
      <c r="AF1106" s="54"/>
      <c r="AG1106" s="54"/>
      <c r="AH1106" s="54"/>
      <c r="AI1106" s="54"/>
      <c r="AJ1106" s="54"/>
      <c r="AK1106" s="54"/>
      <c r="AL1106" s="54"/>
      <c r="AM1106" s="54"/>
      <c r="AN1106" s="54"/>
      <c r="AO1106" s="54"/>
    </row>
    <row r="1107" spans="6:41" x14ac:dyDescent="0.25">
      <c r="F1107" s="33" t="str">
        <f>IFERROR(VLOOKUP(D1107,'Tabelas auxiliares'!$A$3:$B$61,2,FALSE),"")</f>
        <v/>
      </c>
      <c r="G1107" s="33" t="str">
        <f>IFERROR(VLOOKUP($B1107,'Tabelas auxiliares'!$A$65:$C$102,2,FALSE),"")</f>
        <v/>
      </c>
      <c r="H1107" s="33" t="str">
        <f>IFERROR(VLOOKUP($B1107,'Tabelas auxiliares'!$A$65:$C$102,3,FALSE),"")</f>
        <v/>
      </c>
      <c r="X1107" s="33" t="str">
        <f t="shared" si="32"/>
        <v/>
      </c>
      <c r="Y1107" s="33" t="str">
        <f>IF(T1107="","",IF(AND(T1107&lt;&gt;'Tabelas auxiliares'!$B$239,T1107&lt;&gt;'Tabelas auxiliares'!$B$240,T1107&lt;&gt;'Tabelas auxiliares'!$C$239,T1107&lt;&gt;'Tabelas auxiliares'!$C$240,T1107&lt;&gt;'Tabelas auxiliares'!$D$239),"FOLHA DE PESSOAL",IF(X1107='Tabelas auxiliares'!$A$240,"CUSTEIO",IF(X1107='Tabelas auxiliares'!$A$239,"INVESTIMENTO","ERRO - VERIFICAR"))))</f>
        <v/>
      </c>
      <c r="Z1107" s="46" t="str">
        <f t="shared" si="33"/>
        <v/>
      </c>
      <c r="AA1107" s="26"/>
      <c r="AC1107" s="26"/>
      <c r="AD1107" s="54"/>
      <c r="AE1107" s="54"/>
      <c r="AF1107" s="54"/>
      <c r="AG1107" s="54"/>
      <c r="AH1107" s="54"/>
      <c r="AI1107" s="54"/>
      <c r="AJ1107" s="54"/>
      <c r="AK1107" s="54"/>
      <c r="AL1107" s="54"/>
      <c r="AM1107" s="54"/>
      <c r="AN1107" s="54"/>
      <c r="AO1107" s="54"/>
    </row>
    <row r="1108" spans="6:41" x14ac:dyDescent="0.25">
      <c r="F1108" s="33" t="str">
        <f>IFERROR(VLOOKUP(D1108,'Tabelas auxiliares'!$A$3:$B$61,2,FALSE),"")</f>
        <v/>
      </c>
      <c r="G1108" s="33" t="str">
        <f>IFERROR(VLOOKUP($B1108,'Tabelas auxiliares'!$A$65:$C$102,2,FALSE),"")</f>
        <v/>
      </c>
      <c r="H1108" s="33" t="str">
        <f>IFERROR(VLOOKUP($B1108,'Tabelas auxiliares'!$A$65:$C$102,3,FALSE),"")</f>
        <v/>
      </c>
      <c r="X1108" s="33" t="str">
        <f t="shared" si="32"/>
        <v/>
      </c>
      <c r="Y1108" s="33" t="str">
        <f>IF(T1108="","",IF(AND(T1108&lt;&gt;'Tabelas auxiliares'!$B$239,T1108&lt;&gt;'Tabelas auxiliares'!$B$240,T1108&lt;&gt;'Tabelas auxiliares'!$C$239,T1108&lt;&gt;'Tabelas auxiliares'!$C$240,T1108&lt;&gt;'Tabelas auxiliares'!$D$239),"FOLHA DE PESSOAL",IF(X1108='Tabelas auxiliares'!$A$240,"CUSTEIO",IF(X1108='Tabelas auxiliares'!$A$239,"INVESTIMENTO","ERRO - VERIFICAR"))))</f>
        <v/>
      </c>
      <c r="Z1108" s="46" t="str">
        <f t="shared" si="33"/>
        <v/>
      </c>
      <c r="AC1108" s="26"/>
      <c r="AD1108" s="54"/>
      <c r="AE1108" s="54"/>
      <c r="AF1108" s="54"/>
      <c r="AG1108" s="54"/>
      <c r="AH1108" s="54"/>
      <c r="AI1108" s="54"/>
      <c r="AJ1108" s="54"/>
      <c r="AK1108" s="54"/>
      <c r="AL1108" s="54"/>
      <c r="AM1108" s="54"/>
      <c r="AN1108" s="54"/>
      <c r="AO1108" s="54"/>
    </row>
    <row r="1109" spans="6:41" x14ac:dyDescent="0.25">
      <c r="F1109" s="33" t="str">
        <f>IFERROR(VLOOKUP(D1109,'Tabelas auxiliares'!$A$3:$B$61,2,FALSE),"")</f>
        <v/>
      </c>
      <c r="G1109" s="33" t="str">
        <f>IFERROR(VLOOKUP($B1109,'Tabelas auxiliares'!$A$65:$C$102,2,FALSE),"")</f>
        <v/>
      </c>
      <c r="H1109" s="33" t="str">
        <f>IFERROR(VLOOKUP($B1109,'Tabelas auxiliares'!$A$65:$C$102,3,FALSE),"")</f>
        <v/>
      </c>
      <c r="X1109" s="33" t="str">
        <f t="shared" si="32"/>
        <v/>
      </c>
      <c r="Y1109" s="33" t="str">
        <f>IF(T1109="","",IF(AND(T1109&lt;&gt;'Tabelas auxiliares'!$B$239,T1109&lt;&gt;'Tabelas auxiliares'!$B$240,T1109&lt;&gt;'Tabelas auxiliares'!$C$239,T1109&lt;&gt;'Tabelas auxiliares'!$C$240,T1109&lt;&gt;'Tabelas auxiliares'!$D$239),"FOLHA DE PESSOAL",IF(X1109='Tabelas auxiliares'!$A$240,"CUSTEIO",IF(X1109='Tabelas auxiliares'!$A$239,"INVESTIMENTO","ERRO - VERIFICAR"))))</f>
        <v/>
      </c>
      <c r="Z1109" s="46" t="str">
        <f t="shared" si="33"/>
        <v/>
      </c>
      <c r="AC1109" s="26"/>
      <c r="AD1109" s="54"/>
      <c r="AE1109" s="54"/>
      <c r="AF1109" s="54"/>
      <c r="AG1109" s="54"/>
      <c r="AH1109" s="54"/>
      <c r="AI1109" s="54"/>
      <c r="AJ1109" s="54"/>
      <c r="AK1109" s="54"/>
      <c r="AL1109" s="54"/>
      <c r="AM1109" s="54"/>
      <c r="AN1109" s="54"/>
      <c r="AO1109" s="54"/>
    </row>
    <row r="1110" spans="6:41" x14ac:dyDescent="0.25">
      <c r="F1110" s="33" t="str">
        <f>IFERROR(VLOOKUP(D1110,'Tabelas auxiliares'!$A$3:$B$61,2,FALSE),"")</f>
        <v/>
      </c>
      <c r="G1110" s="33" t="str">
        <f>IFERROR(VLOOKUP($B1110,'Tabelas auxiliares'!$A$65:$C$102,2,FALSE),"")</f>
        <v/>
      </c>
      <c r="H1110" s="33" t="str">
        <f>IFERROR(VLOOKUP($B1110,'Tabelas auxiliares'!$A$65:$C$102,3,FALSE),"")</f>
        <v/>
      </c>
      <c r="X1110" s="33" t="str">
        <f t="shared" si="32"/>
        <v/>
      </c>
      <c r="Y1110" s="33" t="str">
        <f>IF(T1110="","",IF(AND(T1110&lt;&gt;'Tabelas auxiliares'!$B$239,T1110&lt;&gt;'Tabelas auxiliares'!$B$240,T1110&lt;&gt;'Tabelas auxiliares'!$C$239,T1110&lt;&gt;'Tabelas auxiliares'!$C$240,T1110&lt;&gt;'Tabelas auxiliares'!$D$239),"FOLHA DE PESSOAL",IF(X1110='Tabelas auxiliares'!$A$240,"CUSTEIO",IF(X1110='Tabelas auxiliares'!$A$239,"INVESTIMENTO","ERRO - VERIFICAR"))))</f>
        <v/>
      </c>
      <c r="Z1110" s="46" t="str">
        <f t="shared" si="33"/>
        <v/>
      </c>
      <c r="AC1110" s="26"/>
      <c r="AD1110" s="54"/>
      <c r="AE1110" s="54"/>
      <c r="AF1110" s="54"/>
      <c r="AG1110" s="54"/>
      <c r="AH1110" s="54"/>
      <c r="AI1110" s="54"/>
      <c r="AJ1110" s="54"/>
      <c r="AK1110" s="54"/>
      <c r="AL1110" s="54"/>
      <c r="AM1110" s="54"/>
      <c r="AN1110" s="54"/>
      <c r="AO1110" s="54"/>
    </row>
    <row r="1111" spans="6:41" x14ac:dyDescent="0.25">
      <c r="F1111" s="33" t="str">
        <f>IFERROR(VLOOKUP(D1111,'Tabelas auxiliares'!$A$3:$B$61,2,FALSE),"")</f>
        <v/>
      </c>
      <c r="G1111" s="33" t="str">
        <f>IFERROR(VLOOKUP($B1111,'Tabelas auxiliares'!$A$65:$C$102,2,FALSE),"")</f>
        <v/>
      </c>
      <c r="H1111" s="33" t="str">
        <f>IFERROR(VLOOKUP($B1111,'Tabelas auxiliares'!$A$65:$C$102,3,FALSE),"")</f>
        <v/>
      </c>
      <c r="X1111" s="33" t="str">
        <f t="shared" si="32"/>
        <v/>
      </c>
      <c r="Y1111" s="33" t="str">
        <f>IF(T1111="","",IF(AND(T1111&lt;&gt;'Tabelas auxiliares'!$B$239,T1111&lt;&gt;'Tabelas auxiliares'!$B$240,T1111&lt;&gt;'Tabelas auxiliares'!$C$239,T1111&lt;&gt;'Tabelas auxiliares'!$C$240,T1111&lt;&gt;'Tabelas auxiliares'!$D$239),"FOLHA DE PESSOAL",IF(X1111='Tabelas auxiliares'!$A$240,"CUSTEIO",IF(X1111='Tabelas auxiliares'!$A$239,"INVESTIMENTO","ERRO - VERIFICAR"))))</f>
        <v/>
      </c>
      <c r="Z1111" s="46" t="str">
        <f t="shared" si="33"/>
        <v/>
      </c>
      <c r="AC1111" s="26"/>
      <c r="AD1111" s="54"/>
      <c r="AE1111" s="54"/>
      <c r="AF1111" s="54"/>
      <c r="AG1111" s="54"/>
      <c r="AH1111" s="54"/>
      <c r="AI1111" s="54"/>
      <c r="AJ1111" s="54"/>
      <c r="AK1111" s="54"/>
      <c r="AL1111" s="54"/>
      <c r="AM1111" s="54"/>
      <c r="AN1111" s="54"/>
      <c r="AO1111" s="54"/>
    </row>
    <row r="1112" spans="6:41" x14ac:dyDescent="0.25">
      <c r="F1112" s="33" t="str">
        <f>IFERROR(VLOOKUP(D1112,'Tabelas auxiliares'!$A$3:$B$61,2,FALSE),"")</f>
        <v/>
      </c>
      <c r="G1112" s="33" t="str">
        <f>IFERROR(VLOOKUP($B1112,'Tabelas auxiliares'!$A$65:$C$102,2,FALSE),"")</f>
        <v/>
      </c>
      <c r="H1112" s="33" t="str">
        <f>IFERROR(VLOOKUP($B1112,'Tabelas auxiliares'!$A$65:$C$102,3,FALSE),"")</f>
        <v/>
      </c>
      <c r="X1112" s="33" t="str">
        <f t="shared" si="32"/>
        <v/>
      </c>
      <c r="Y1112" s="33" t="str">
        <f>IF(T1112="","",IF(AND(T1112&lt;&gt;'Tabelas auxiliares'!$B$239,T1112&lt;&gt;'Tabelas auxiliares'!$B$240,T1112&lt;&gt;'Tabelas auxiliares'!$C$239,T1112&lt;&gt;'Tabelas auxiliares'!$C$240,T1112&lt;&gt;'Tabelas auxiliares'!$D$239),"FOLHA DE PESSOAL",IF(X1112='Tabelas auxiliares'!$A$240,"CUSTEIO",IF(X1112='Tabelas auxiliares'!$A$239,"INVESTIMENTO","ERRO - VERIFICAR"))))</f>
        <v/>
      </c>
      <c r="Z1112" s="46" t="str">
        <f t="shared" si="33"/>
        <v/>
      </c>
      <c r="AA1112" s="26"/>
      <c r="AC1112" s="26"/>
      <c r="AD1112" s="54"/>
      <c r="AE1112" s="54"/>
      <c r="AF1112" s="54"/>
      <c r="AG1112" s="54"/>
      <c r="AH1112" s="54"/>
      <c r="AI1112" s="54"/>
      <c r="AJ1112" s="54"/>
      <c r="AK1112" s="54"/>
      <c r="AL1112" s="54"/>
      <c r="AM1112" s="54"/>
      <c r="AN1112" s="54"/>
      <c r="AO1112" s="54"/>
    </row>
    <row r="1113" spans="6:41" x14ac:dyDescent="0.25">
      <c r="F1113" s="33" t="str">
        <f>IFERROR(VLOOKUP(D1113,'Tabelas auxiliares'!$A$3:$B$61,2,FALSE),"")</f>
        <v/>
      </c>
      <c r="G1113" s="33" t="str">
        <f>IFERROR(VLOOKUP($B1113,'Tabelas auxiliares'!$A$65:$C$102,2,FALSE),"")</f>
        <v/>
      </c>
      <c r="H1113" s="33" t="str">
        <f>IFERROR(VLOOKUP($B1113,'Tabelas auxiliares'!$A$65:$C$102,3,FALSE),"")</f>
        <v/>
      </c>
      <c r="X1113" s="33" t="str">
        <f t="shared" si="32"/>
        <v/>
      </c>
      <c r="Y1113" s="33" t="str">
        <f>IF(T1113="","",IF(AND(T1113&lt;&gt;'Tabelas auxiliares'!$B$239,T1113&lt;&gt;'Tabelas auxiliares'!$B$240,T1113&lt;&gt;'Tabelas auxiliares'!$C$239,T1113&lt;&gt;'Tabelas auxiliares'!$C$240,T1113&lt;&gt;'Tabelas auxiliares'!$D$239),"FOLHA DE PESSOAL",IF(X1113='Tabelas auxiliares'!$A$240,"CUSTEIO",IF(X1113='Tabelas auxiliares'!$A$239,"INVESTIMENTO","ERRO - VERIFICAR"))))</f>
        <v/>
      </c>
      <c r="Z1113" s="46" t="str">
        <f t="shared" si="33"/>
        <v/>
      </c>
      <c r="AA1113" s="26"/>
      <c r="AC1113" s="26"/>
      <c r="AD1113" s="54"/>
      <c r="AE1113" s="54"/>
      <c r="AF1113" s="54"/>
      <c r="AG1113" s="54"/>
      <c r="AH1113" s="54"/>
      <c r="AI1113" s="54"/>
      <c r="AJ1113" s="54"/>
      <c r="AK1113" s="54"/>
      <c r="AL1113" s="54"/>
      <c r="AM1113" s="54"/>
      <c r="AN1113" s="54"/>
      <c r="AO1113" s="54"/>
    </row>
    <row r="1114" spans="6:41" x14ac:dyDescent="0.25">
      <c r="F1114" s="33" t="str">
        <f>IFERROR(VLOOKUP(D1114,'Tabelas auxiliares'!$A$3:$B$61,2,FALSE),"")</f>
        <v/>
      </c>
      <c r="G1114" s="33" t="str">
        <f>IFERROR(VLOOKUP($B1114,'Tabelas auxiliares'!$A$65:$C$102,2,FALSE),"")</f>
        <v/>
      </c>
      <c r="H1114" s="33" t="str">
        <f>IFERROR(VLOOKUP($B1114,'Tabelas auxiliares'!$A$65:$C$102,3,FALSE),"")</f>
        <v/>
      </c>
      <c r="X1114" s="33" t="str">
        <f t="shared" si="32"/>
        <v/>
      </c>
      <c r="Y1114" s="33" t="str">
        <f>IF(T1114="","",IF(AND(T1114&lt;&gt;'Tabelas auxiliares'!$B$239,T1114&lt;&gt;'Tabelas auxiliares'!$B$240,T1114&lt;&gt;'Tabelas auxiliares'!$C$239,T1114&lt;&gt;'Tabelas auxiliares'!$C$240,T1114&lt;&gt;'Tabelas auxiliares'!$D$239),"FOLHA DE PESSOAL",IF(X1114='Tabelas auxiliares'!$A$240,"CUSTEIO",IF(X1114='Tabelas auxiliares'!$A$239,"INVESTIMENTO","ERRO - VERIFICAR"))))</f>
        <v/>
      </c>
      <c r="Z1114" s="46" t="str">
        <f t="shared" si="33"/>
        <v/>
      </c>
      <c r="AA1114" s="26"/>
      <c r="AC1114" s="26"/>
      <c r="AD1114" s="54"/>
      <c r="AE1114" s="54"/>
      <c r="AF1114" s="54"/>
      <c r="AG1114" s="54"/>
      <c r="AH1114" s="54"/>
      <c r="AI1114" s="54"/>
      <c r="AJ1114" s="54"/>
      <c r="AK1114" s="54"/>
      <c r="AL1114" s="54"/>
      <c r="AM1114" s="54"/>
      <c r="AN1114" s="54"/>
      <c r="AO1114" s="54"/>
    </row>
    <row r="1115" spans="6:41" x14ac:dyDescent="0.25">
      <c r="F1115" s="33" t="str">
        <f>IFERROR(VLOOKUP(D1115,'Tabelas auxiliares'!$A$3:$B$61,2,FALSE),"")</f>
        <v/>
      </c>
      <c r="G1115" s="33" t="str">
        <f>IFERROR(VLOOKUP($B1115,'Tabelas auxiliares'!$A$65:$C$102,2,FALSE),"")</f>
        <v/>
      </c>
      <c r="H1115" s="33" t="str">
        <f>IFERROR(VLOOKUP($B1115,'Tabelas auxiliares'!$A$65:$C$102,3,FALSE),"")</f>
        <v/>
      </c>
      <c r="X1115" s="33" t="str">
        <f t="shared" si="32"/>
        <v/>
      </c>
      <c r="Y1115" s="33" t="str">
        <f>IF(T1115="","",IF(AND(T1115&lt;&gt;'Tabelas auxiliares'!$B$239,T1115&lt;&gt;'Tabelas auxiliares'!$B$240,T1115&lt;&gt;'Tabelas auxiliares'!$C$239,T1115&lt;&gt;'Tabelas auxiliares'!$C$240,T1115&lt;&gt;'Tabelas auxiliares'!$D$239),"FOLHA DE PESSOAL",IF(X1115='Tabelas auxiliares'!$A$240,"CUSTEIO",IF(X1115='Tabelas auxiliares'!$A$239,"INVESTIMENTO","ERRO - VERIFICAR"))))</f>
        <v/>
      </c>
      <c r="Z1115" s="46" t="str">
        <f t="shared" si="33"/>
        <v/>
      </c>
      <c r="AC1115" s="26"/>
      <c r="AD1115" s="54"/>
      <c r="AE1115" s="54"/>
      <c r="AF1115" s="54"/>
      <c r="AG1115" s="54"/>
      <c r="AH1115" s="54"/>
      <c r="AI1115" s="54"/>
      <c r="AJ1115" s="54"/>
      <c r="AK1115" s="54"/>
      <c r="AL1115" s="54"/>
      <c r="AM1115" s="54"/>
      <c r="AN1115" s="54"/>
      <c r="AO1115" s="54"/>
    </row>
    <row r="1116" spans="6:41" x14ac:dyDescent="0.25">
      <c r="F1116" s="33" t="str">
        <f>IFERROR(VLOOKUP(D1116,'Tabelas auxiliares'!$A$3:$B$61,2,FALSE),"")</f>
        <v/>
      </c>
      <c r="G1116" s="33" t="str">
        <f>IFERROR(VLOOKUP($B1116,'Tabelas auxiliares'!$A$65:$C$102,2,FALSE),"")</f>
        <v/>
      </c>
      <c r="H1116" s="33" t="str">
        <f>IFERROR(VLOOKUP($B1116,'Tabelas auxiliares'!$A$65:$C$102,3,FALSE),"")</f>
        <v/>
      </c>
      <c r="X1116" s="33" t="str">
        <f t="shared" si="32"/>
        <v/>
      </c>
      <c r="Y1116" s="33" t="str">
        <f>IF(T1116="","",IF(AND(T1116&lt;&gt;'Tabelas auxiliares'!$B$239,T1116&lt;&gt;'Tabelas auxiliares'!$B$240,T1116&lt;&gt;'Tabelas auxiliares'!$C$239,T1116&lt;&gt;'Tabelas auxiliares'!$C$240,T1116&lt;&gt;'Tabelas auxiliares'!$D$239),"FOLHA DE PESSOAL",IF(X1116='Tabelas auxiliares'!$A$240,"CUSTEIO",IF(X1116='Tabelas auxiliares'!$A$239,"INVESTIMENTO","ERRO - VERIFICAR"))))</f>
        <v/>
      </c>
      <c r="Z1116" s="46" t="str">
        <f t="shared" si="33"/>
        <v/>
      </c>
      <c r="AC1116" s="26"/>
      <c r="AD1116" s="54"/>
      <c r="AE1116" s="54"/>
      <c r="AF1116" s="54"/>
      <c r="AG1116" s="54"/>
      <c r="AH1116" s="54"/>
      <c r="AI1116" s="54"/>
      <c r="AJ1116" s="54"/>
      <c r="AK1116" s="54"/>
      <c r="AL1116" s="54"/>
      <c r="AM1116" s="54"/>
      <c r="AN1116" s="54"/>
      <c r="AO1116" s="54"/>
    </row>
    <row r="1117" spans="6:41" x14ac:dyDescent="0.25">
      <c r="F1117" s="33" t="str">
        <f>IFERROR(VLOOKUP(D1117,'Tabelas auxiliares'!$A$3:$B$61,2,FALSE),"")</f>
        <v/>
      </c>
      <c r="G1117" s="33" t="str">
        <f>IFERROR(VLOOKUP($B1117,'Tabelas auxiliares'!$A$65:$C$102,2,FALSE),"")</f>
        <v/>
      </c>
      <c r="H1117" s="33" t="str">
        <f>IFERROR(VLOOKUP($B1117,'Tabelas auxiliares'!$A$65:$C$102,3,FALSE),"")</f>
        <v/>
      </c>
      <c r="X1117" s="33" t="str">
        <f t="shared" si="32"/>
        <v/>
      </c>
      <c r="Y1117" s="33" t="str">
        <f>IF(T1117="","",IF(AND(T1117&lt;&gt;'Tabelas auxiliares'!$B$239,T1117&lt;&gt;'Tabelas auxiliares'!$B$240,T1117&lt;&gt;'Tabelas auxiliares'!$C$239,T1117&lt;&gt;'Tabelas auxiliares'!$C$240,T1117&lt;&gt;'Tabelas auxiliares'!$D$239),"FOLHA DE PESSOAL",IF(X1117='Tabelas auxiliares'!$A$240,"CUSTEIO",IF(X1117='Tabelas auxiliares'!$A$239,"INVESTIMENTO","ERRO - VERIFICAR"))))</f>
        <v/>
      </c>
      <c r="Z1117" s="46" t="str">
        <f t="shared" si="33"/>
        <v/>
      </c>
      <c r="AA1117" s="26"/>
      <c r="AC1117" s="26"/>
      <c r="AD1117" s="54"/>
      <c r="AE1117" s="54"/>
      <c r="AF1117" s="54"/>
      <c r="AG1117" s="54"/>
      <c r="AH1117" s="54"/>
      <c r="AI1117" s="54"/>
      <c r="AJ1117" s="54"/>
      <c r="AK1117" s="54"/>
      <c r="AL1117" s="54"/>
      <c r="AM1117" s="54"/>
      <c r="AN1117" s="54"/>
      <c r="AO1117" s="54"/>
    </row>
    <row r="1118" spans="6:41" x14ac:dyDescent="0.25">
      <c r="F1118" s="33" t="str">
        <f>IFERROR(VLOOKUP(D1118,'Tabelas auxiliares'!$A$3:$B$61,2,FALSE),"")</f>
        <v/>
      </c>
      <c r="G1118" s="33" t="str">
        <f>IFERROR(VLOOKUP($B1118,'Tabelas auxiliares'!$A$65:$C$102,2,FALSE),"")</f>
        <v/>
      </c>
      <c r="H1118" s="33" t="str">
        <f>IFERROR(VLOOKUP($B1118,'Tabelas auxiliares'!$A$65:$C$102,3,FALSE),"")</f>
        <v/>
      </c>
      <c r="X1118" s="33" t="str">
        <f t="shared" si="32"/>
        <v/>
      </c>
      <c r="Y1118" s="33" t="str">
        <f>IF(T1118="","",IF(AND(T1118&lt;&gt;'Tabelas auxiliares'!$B$239,T1118&lt;&gt;'Tabelas auxiliares'!$B$240,T1118&lt;&gt;'Tabelas auxiliares'!$C$239,T1118&lt;&gt;'Tabelas auxiliares'!$C$240,T1118&lt;&gt;'Tabelas auxiliares'!$D$239),"FOLHA DE PESSOAL",IF(X1118='Tabelas auxiliares'!$A$240,"CUSTEIO",IF(X1118='Tabelas auxiliares'!$A$239,"INVESTIMENTO","ERRO - VERIFICAR"))))</f>
        <v/>
      </c>
      <c r="Z1118" s="46" t="str">
        <f t="shared" si="33"/>
        <v/>
      </c>
      <c r="AC1118" s="26"/>
      <c r="AD1118" s="54"/>
      <c r="AE1118" s="54"/>
      <c r="AF1118" s="54"/>
      <c r="AG1118" s="54"/>
      <c r="AH1118" s="54"/>
      <c r="AI1118" s="54"/>
      <c r="AJ1118" s="54"/>
      <c r="AK1118" s="54"/>
      <c r="AL1118" s="54"/>
      <c r="AM1118" s="54"/>
      <c r="AN1118" s="54"/>
      <c r="AO1118" s="54"/>
    </row>
    <row r="1119" spans="6:41" x14ac:dyDescent="0.25">
      <c r="F1119" s="33" t="str">
        <f>IFERROR(VLOOKUP(D1119,'Tabelas auxiliares'!$A$3:$B$61,2,FALSE),"")</f>
        <v/>
      </c>
      <c r="G1119" s="33" t="str">
        <f>IFERROR(VLOOKUP($B1119,'Tabelas auxiliares'!$A$65:$C$102,2,FALSE),"")</f>
        <v/>
      </c>
      <c r="H1119" s="33" t="str">
        <f>IFERROR(VLOOKUP($B1119,'Tabelas auxiliares'!$A$65:$C$102,3,FALSE),"")</f>
        <v/>
      </c>
      <c r="X1119" s="33" t="str">
        <f t="shared" si="32"/>
        <v/>
      </c>
      <c r="Y1119" s="33" t="str">
        <f>IF(T1119="","",IF(AND(T1119&lt;&gt;'Tabelas auxiliares'!$B$239,T1119&lt;&gt;'Tabelas auxiliares'!$B$240,T1119&lt;&gt;'Tabelas auxiliares'!$C$239,T1119&lt;&gt;'Tabelas auxiliares'!$C$240,T1119&lt;&gt;'Tabelas auxiliares'!$D$239),"FOLHA DE PESSOAL",IF(X1119='Tabelas auxiliares'!$A$240,"CUSTEIO",IF(X1119='Tabelas auxiliares'!$A$239,"INVESTIMENTO","ERRO - VERIFICAR"))))</f>
        <v/>
      </c>
      <c r="Z1119" s="46" t="str">
        <f t="shared" si="33"/>
        <v/>
      </c>
      <c r="AA1119" s="26"/>
      <c r="AC1119" s="26"/>
      <c r="AD1119" s="54"/>
      <c r="AE1119" s="54"/>
      <c r="AF1119" s="54"/>
      <c r="AG1119" s="54"/>
      <c r="AH1119" s="54"/>
      <c r="AI1119" s="54"/>
      <c r="AJ1119" s="54"/>
      <c r="AK1119" s="54"/>
      <c r="AL1119" s="54"/>
      <c r="AM1119" s="54"/>
      <c r="AN1119" s="54"/>
      <c r="AO1119" s="54"/>
    </row>
    <row r="1120" spans="6:41" x14ac:dyDescent="0.25">
      <c r="F1120" s="33" t="str">
        <f>IFERROR(VLOOKUP(D1120,'Tabelas auxiliares'!$A$3:$B$61,2,FALSE),"")</f>
        <v/>
      </c>
      <c r="G1120" s="33" t="str">
        <f>IFERROR(VLOOKUP($B1120,'Tabelas auxiliares'!$A$65:$C$102,2,FALSE),"")</f>
        <v/>
      </c>
      <c r="H1120" s="33" t="str">
        <f>IFERROR(VLOOKUP($B1120,'Tabelas auxiliares'!$A$65:$C$102,3,FALSE),"")</f>
        <v/>
      </c>
      <c r="X1120" s="33" t="str">
        <f t="shared" si="32"/>
        <v/>
      </c>
      <c r="Y1120" s="33" t="str">
        <f>IF(T1120="","",IF(AND(T1120&lt;&gt;'Tabelas auxiliares'!$B$239,T1120&lt;&gt;'Tabelas auxiliares'!$B$240,T1120&lt;&gt;'Tabelas auxiliares'!$C$239,T1120&lt;&gt;'Tabelas auxiliares'!$C$240,T1120&lt;&gt;'Tabelas auxiliares'!$D$239),"FOLHA DE PESSOAL",IF(X1120='Tabelas auxiliares'!$A$240,"CUSTEIO",IF(X1120='Tabelas auxiliares'!$A$239,"INVESTIMENTO","ERRO - VERIFICAR"))))</f>
        <v/>
      </c>
      <c r="Z1120" s="46" t="str">
        <f t="shared" si="33"/>
        <v/>
      </c>
      <c r="AA1120" s="26"/>
      <c r="AC1120" s="26"/>
      <c r="AD1120" s="54"/>
      <c r="AE1120" s="54"/>
      <c r="AF1120" s="54"/>
      <c r="AG1120" s="54"/>
      <c r="AH1120" s="54"/>
      <c r="AI1120" s="54"/>
      <c r="AJ1120" s="54"/>
      <c r="AK1120" s="54"/>
      <c r="AL1120" s="54"/>
      <c r="AM1120" s="54"/>
      <c r="AN1120" s="54"/>
      <c r="AO1120" s="54"/>
    </row>
    <row r="1121" spans="6:41" x14ac:dyDescent="0.25">
      <c r="F1121" s="33" t="str">
        <f>IFERROR(VLOOKUP(D1121,'Tabelas auxiliares'!$A$3:$B$61,2,FALSE),"")</f>
        <v/>
      </c>
      <c r="G1121" s="33" t="str">
        <f>IFERROR(VLOOKUP($B1121,'Tabelas auxiliares'!$A$65:$C$102,2,FALSE),"")</f>
        <v/>
      </c>
      <c r="H1121" s="33" t="str">
        <f>IFERROR(VLOOKUP($B1121,'Tabelas auxiliares'!$A$65:$C$102,3,FALSE),"")</f>
        <v/>
      </c>
      <c r="X1121" s="33" t="str">
        <f t="shared" si="32"/>
        <v/>
      </c>
      <c r="Y1121" s="33" t="str">
        <f>IF(T1121="","",IF(AND(T1121&lt;&gt;'Tabelas auxiliares'!$B$239,T1121&lt;&gt;'Tabelas auxiliares'!$B$240,T1121&lt;&gt;'Tabelas auxiliares'!$C$239,T1121&lt;&gt;'Tabelas auxiliares'!$C$240,T1121&lt;&gt;'Tabelas auxiliares'!$D$239),"FOLHA DE PESSOAL",IF(X1121='Tabelas auxiliares'!$A$240,"CUSTEIO",IF(X1121='Tabelas auxiliares'!$A$239,"INVESTIMENTO","ERRO - VERIFICAR"))))</f>
        <v/>
      </c>
      <c r="Z1121" s="46" t="str">
        <f t="shared" si="33"/>
        <v/>
      </c>
      <c r="AC1121" s="26"/>
      <c r="AD1121" s="54"/>
      <c r="AE1121" s="54"/>
      <c r="AF1121" s="54"/>
      <c r="AG1121" s="54"/>
      <c r="AH1121" s="54"/>
      <c r="AI1121" s="54"/>
      <c r="AJ1121" s="54"/>
      <c r="AK1121" s="54"/>
      <c r="AL1121" s="54"/>
      <c r="AM1121" s="54"/>
      <c r="AN1121" s="54"/>
      <c r="AO1121" s="54"/>
    </row>
    <row r="1122" spans="6:41" x14ac:dyDescent="0.25">
      <c r="F1122" s="33" t="str">
        <f>IFERROR(VLOOKUP(D1122,'Tabelas auxiliares'!$A$3:$B$61,2,FALSE),"")</f>
        <v/>
      </c>
      <c r="G1122" s="33" t="str">
        <f>IFERROR(VLOOKUP($B1122,'Tabelas auxiliares'!$A$65:$C$102,2,FALSE),"")</f>
        <v/>
      </c>
      <c r="H1122" s="33" t="str">
        <f>IFERROR(VLOOKUP($B1122,'Tabelas auxiliares'!$A$65:$C$102,3,FALSE),"")</f>
        <v/>
      </c>
      <c r="X1122" s="33" t="str">
        <f t="shared" si="32"/>
        <v/>
      </c>
      <c r="Y1122" s="33" t="str">
        <f>IF(T1122="","",IF(AND(T1122&lt;&gt;'Tabelas auxiliares'!$B$239,T1122&lt;&gt;'Tabelas auxiliares'!$B$240,T1122&lt;&gt;'Tabelas auxiliares'!$C$239,T1122&lt;&gt;'Tabelas auxiliares'!$C$240,T1122&lt;&gt;'Tabelas auxiliares'!$D$239),"FOLHA DE PESSOAL",IF(X1122='Tabelas auxiliares'!$A$240,"CUSTEIO",IF(X1122='Tabelas auxiliares'!$A$239,"INVESTIMENTO","ERRO - VERIFICAR"))))</f>
        <v/>
      </c>
      <c r="Z1122" s="46" t="str">
        <f t="shared" si="33"/>
        <v/>
      </c>
      <c r="AA1122" s="26"/>
      <c r="AC1122" s="26"/>
      <c r="AD1122" s="54"/>
      <c r="AE1122" s="54"/>
      <c r="AF1122" s="54"/>
      <c r="AG1122" s="54"/>
      <c r="AH1122" s="54"/>
      <c r="AI1122" s="54"/>
      <c r="AJ1122" s="54"/>
      <c r="AK1122" s="54"/>
      <c r="AL1122" s="54"/>
      <c r="AM1122" s="54"/>
      <c r="AN1122" s="54"/>
      <c r="AO1122" s="54"/>
    </row>
    <row r="1123" spans="6:41" x14ac:dyDescent="0.25">
      <c r="F1123" s="33" t="str">
        <f>IFERROR(VLOOKUP(D1123,'Tabelas auxiliares'!$A$3:$B$61,2,FALSE),"")</f>
        <v/>
      </c>
      <c r="G1123" s="33" t="str">
        <f>IFERROR(VLOOKUP($B1123,'Tabelas auxiliares'!$A$65:$C$102,2,FALSE),"")</f>
        <v/>
      </c>
      <c r="H1123" s="33" t="str">
        <f>IFERROR(VLOOKUP($B1123,'Tabelas auxiliares'!$A$65:$C$102,3,FALSE),"")</f>
        <v/>
      </c>
      <c r="X1123" s="33" t="str">
        <f t="shared" si="32"/>
        <v/>
      </c>
      <c r="Y1123" s="33" t="str">
        <f>IF(T1123="","",IF(AND(T1123&lt;&gt;'Tabelas auxiliares'!$B$239,T1123&lt;&gt;'Tabelas auxiliares'!$B$240,T1123&lt;&gt;'Tabelas auxiliares'!$C$239,T1123&lt;&gt;'Tabelas auxiliares'!$C$240,T1123&lt;&gt;'Tabelas auxiliares'!$D$239),"FOLHA DE PESSOAL",IF(X1123='Tabelas auxiliares'!$A$240,"CUSTEIO",IF(X1123='Tabelas auxiliares'!$A$239,"INVESTIMENTO","ERRO - VERIFICAR"))))</f>
        <v/>
      </c>
      <c r="Z1123" s="46" t="str">
        <f t="shared" si="33"/>
        <v/>
      </c>
      <c r="AC1123" s="26"/>
      <c r="AD1123" s="54"/>
      <c r="AE1123" s="54"/>
      <c r="AF1123" s="54"/>
      <c r="AG1123" s="54"/>
      <c r="AH1123" s="54"/>
      <c r="AI1123" s="54"/>
      <c r="AJ1123" s="54"/>
      <c r="AK1123" s="54"/>
      <c r="AL1123" s="54"/>
      <c r="AM1123" s="54"/>
      <c r="AN1123" s="54"/>
      <c r="AO1123" s="54"/>
    </row>
    <row r="1124" spans="6:41" x14ac:dyDescent="0.25">
      <c r="F1124" s="33" t="str">
        <f>IFERROR(VLOOKUP(D1124,'Tabelas auxiliares'!$A$3:$B$61,2,FALSE),"")</f>
        <v/>
      </c>
      <c r="G1124" s="33" t="str">
        <f>IFERROR(VLOOKUP($B1124,'Tabelas auxiliares'!$A$65:$C$102,2,FALSE),"")</f>
        <v/>
      </c>
      <c r="H1124" s="33" t="str">
        <f>IFERROR(VLOOKUP($B1124,'Tabelas auxiliares'!$A$65:$C$102,3,FALSE),"")</f>
        <v/>
      </c>
      <c r="X1124" s="33" t="str">
        <f t="shared" si="32"/>
        <v/>
      </c>
      <c r="Y1124" s="33" t="str">
        <f>IF(T1124="","",IF(AND(T1124&lt;&gt;'Tabelas auxiliares'!$B$239,T1124&lt;&gt;'Tabelas auxiliares'!$B$240,T1124&lt;&gt;'Tabelas auxiliares'!$C$239,T1124&lt;&gt;'Tabelas auxiliares'!$C$240,T1124&lt;&gt;'Tabelas auxiliares'!$D$239),"FOLHA DE PESSOAL",IF(X1124='Tabelas auxiliares'!$A$240,"CUSTEIO",IF(X1124='Tabelas auxiliares'!$A$239,"INVESTIMENTO","ERRO - VERIFICAR"))))</f>
        <v/>
      </c>
      <c r="Z1124" s="46" t="str">
        <f t="shared" si="33"/>
        <v/>
      </c>
      <c r="AC1124" s="26"/>
      <c r="AD1124" s="54"/>
      <c r="AE1124" s="54"/>
      <c r="AF1124" s="54"/>
      <c r="AG1124" s="54"/>
      <c r="AH1124" s="54"/>
      <c r="AI1124" s="54"/>
      <c r="AJ1124" s="54"/>
      <c r="AK1124" s="54"/>
      <c r="AL1124" s="54"/>
      <c r="AM1124" s="54"/>
      <c r="AN1124" s="54"/>
      <c r="AO1124" s="54"/>
    </row>
    <row r="1125" spans="6:41" x14ac:dyDescent="0.25">
      <c r="F1125" s="33" t="str">
        <f>IFERROR(VLOOKUP(D1125,'Tabelas auxiliares'!$A$3:$B$61,2,FALSE),"")</f>
        <v/>
      </c>
      <c r="G1125" s="33" t="str">
        <f>IFERROR(VLOOKUP($B1125,'Tabelas auxiliares'!$A$65:$C$102,2,FALSE),"")</f>
        <v/>
      </c>
      <c r="H1125" s="33" t="str">
        <f>IFERROR(VLOOKUP($B1125,'Tabelas auxiliares'!$A$65:$C$102,3,FALSE),"")</f>
        <v/>
      </c>
      <c r="X1125" s="33" t="str">
        <f t="shared" si="32"/>
        <v/>
      </c>
      <c r="Y1125" s="33" t="str">
        <f>IF(T1125="","",IF(AND(T1125&lt;&gt;'Tabelas auxiliares'!$B$239,T1125&lt;&gt;'Tabelas auxiliares'!$B$240,T1125&lt;&gt;'Tabelas auxiliares'!$C$239,T1125&lt;&gt;'Tabelas auxiliares'!$C$240,T1125&lt;&gt;'Tabelas auxiliares'!$D$239),"FOLHA DE PESSOAL",IF(X1125='Tabelas auxiliares'!$A$240,"CUSTEIO",IF(X1125='Tabelas auxiliares'!$A$239,"INVESTIMENTO","ERRO - VERIFICAR"))))</f>
        <v/>
      </c>
      <c r="Z1125" s="46" t="str">
        <f t="shared" si="33"/>
        <v/>
      </c>
      <c r="AC1125" s="26"/>
      <c r="AD1125" s="54"/>
      <c r="AE1125" s="54"/>
      <c r="AF1125" s="54"/>
      <c r="AG1125" s="54"/>
      <c r="AH1125" s="54"/>
      <c r="AI1125" s="54"/>
      <c r="AJ1125" s="54"/>
      <c r="AK1125" s="54"/>
      <c r="AL1125" s="54"/>
      <c r="AM1125" s="54"/>
      <c r="AN1125" s="54"/>
      <c r="AO1125" s="54"/>
    </row>
    <row r="1126" spans="6:41" x14ac:dyDescent="0.25">
      <c r="F1126" s="33" t="str">
        <f>IFERROR(VLOOKUP(D1126,'Tabelas auxiliares'!$A$3:$B$61,2,FALSE),"")</f>
        <v/>
      </c>
      <c r="G1126" s="33" t="str">
        <f>IFERROR(VLOOKUP($B1126,'Tabelas auxiliares'!$A$65:$C$102,2,FALSE),"")</f>
        <v/>
      </c>
      <c r="H1126" s="33" t="str">
        <f>IFERROR(VLOOKUP($B1126,'Tabelas auxiliares'!$A$65:$C$102,3,FALSE),"")</f>
        <v/>
      </c>
      <c r="X1126" s="33" t="str">
        <f t="shared" si="32"/>
        <v/>
      </c>
      <c r="Y1126" s="33" t="str">
        <f>IF(T1126="","",IF(AND(T1126&lt;&gt;'Tabelas auxiliares'!$B$239,T1126&lt;&gt;'Tabelas auxiliares'!$B$240,T1126&lt;&gt;'Tabelas auxiliares'!$C$239,T1126&lt;&gt;'Tabelas auxiliares'!$C$240,T1126&lt;&gt;'Tabelas auxiliares'!$D$239),"FOLHA DE PESSOAL",IF(X1126='Tabelas auxiliares'!$A$240,"CUSTEIO",IF(X1126='Tabelas auxiliares'!$A$239,"INVESTIMENTO","ERRO - VERIFICAR"))))</f>
        <v/>
      </c>
      <c r="Z1126" s="46" t="str">
        <f t="shared" si="33"/>
        <v/>
      </c>
      <c r="AC1126" s="26"/>
      <c r="AD1126" s="54"/>
      <c r="AE1126" s="54"/>
      <c r="AF1126" s="54"/>
      <c r="AG1126" s="54"/>
      <c r="AH1126" s="54"/>
      <c r="AI1126" s="54"/>
      <c r="AJ1126" s="54"/>
      <c r="AK1126" s="54"/>
      <c r="AL1126" s="54"/>
      <c r="AM1126" s="54"/>
      <c r="AN1126" s="54"/>
      <c r="AO1126" s="54"/>
    </row>
    <row r="1127" spans="6:41" x14ac:dyDescent="0.25">
      <c r="F1127" s="33" t="str">
        <f>IFERROR(VLOOKUP(D1127,'Tabelas auxiliares'!$A$3:$B$61,2,FALSE),"")</f>
        <v/>
      </c>
      <c r="G1127" s="33" t="str">
        <f>IFERROR(VLOOKUP($B1127,'Tabelas auxiliares'!$A$65:$C$102,2,FALSE),"")</f>
        <v/>
      </c>
      <c r="H1127" s="33" t="str">
        <f>IFERROR(VLOOKUP($B1127,'Tabelas auxiliares'!$A$65:$C$102,3,FALSE),"")</f>
        <v/>
      </c>
      <c r="X1127" s="33" t="str">
        <f t="shared" si="32"/>
        <v/>
      </c>
      <c r="Y1127" s="33" t="str">
        <f>IF(T1127="","",IF(AND(T1127&lt;&gt;'Tabelas auxiliares'!$B$239,T1127&lt;&gt;'Tabelas auxiliares'!$B$240,T1127&lt;&gt;'Tabelas auxiliares'!$C$239,T1127&lt;&gt;'Tabelas auxiliares'!$C$240,T1127&lt;&gt;'Tabelas auxiliares'!$D$239),"FOLHA DE PESSOAL",IF(X1127='Tabelas auxiliares'!$A$240,"CUSTEIO",IF(X1127='Tabelas auxiliares'!$A$239,"INVESTIMENTO","ERRO - VERIFICAR"))))</f>
        <v/>
      </c>
      <c r="Z1127" s="46" t="str">
        <f t="shared" si="33"/>
        <v/>
      </c>
      <c r="AA1127" s="26"/>
      <c r="AD1127" s="54"/>
      <c r="AE1127" s="54"/>
      <c r="AF1127" s="54"/>
      <c r="AG1127" s="54"/>
      <c r="AH1127" s="54"/>
      <c r="AI1127" s="54"/>
      <c r="AJ1127" s="54"/>
      <c r="AK1127" s="54"/>
      <c r="AL1127" s="54"/>
      <c r="AM1127" s="54"/>
      <c r="AN1127" s="54"/>
      <c r="AO1127" s="54"/>
    </row>
    <row r="1128" spans="6:41" x14ac:dyDescent="0.25">
      <c r="F1128" s="33" t="str">
        <f>IFERROR(VLOOKUP(D1128,'Tabelas auxiliares'!$A$3:$B$61,2,FALSE),"")</f>
        <v/>
      </c>
      <c r="G1128" s="33" t="str">
        <f>IFERROR(VLOOKUP($B1128,'Tabelas auxiliares'!$A$65:$C$102,2,FALSE),"")</f>
        <v/>
      </c>
      <c r="H1128" s="33" t="str">
        <f>IFERROR(VLOOKUP($B1128,'Tabelas auxiliares'!$A$65:$C$102,3,FALSE),"")</f>
        <v/>
      </c>
      <c r="X1128" s="33" t="str">
        <f t="shared" si="32"/>
        <v/>
      </c>
      <c r="Y1128" s="33" t="str">
        <f>IF(T1128="","",IF(AND(T1128&lt;&gt;'Tabelas auxiliares'!$B$239,T1128&lt;&gt;'Tabelas auxiliares'!$B$240,T1128&lt;&gt;'Tabelas auxiliares'!$C$239,T1128&lt;&gt;'Tabelas auxiliares'!$C$240,T1128&lt;&gt;'Tabelas auxiliares'!$D$239),"FOLHA DE PESSOAL",IF(X1128='Tabelas auxiliares'!$A$240,"CUSTEIO",IF(X1128='Tabelas auxiliares'!$A$239,"INVESTIMENTO","ERRO - VERIFICAR"))))</f>
        <v/>
      </c>
      <c r="Z1128" s="46" t="str">
        <f t="shared" si="33"/>
        <v/>
      </c>
      <c r="AC1128" s="26"/>
      <c r="AD1128" s="54"/>
      <c r="AE1128" s="54"/>
      <c r="AF1128" s="54"/>
      <c r="AG1128" s="54"/>
      <c r="AH1128" s="54"/>
      <c r="AI1128" s="54"/>
      <c r="AJ1128" s="54"/>
      <c r="AK1128" s="54"/>
      <c r="AL1128" s="54"/>
      <c r="AM1128" s="54"/>
      <c r="AN1128" s="54"/>
      <c r="AO1128" s="54"/>
    </row>
    <row r="1129" spans="6:41" x14ac:dyDescent="0.25">
      <c r="F1129" s="33" t="str">
        <f>IFERROR(VLOOKUP(D1129,'Tabelas auxiliares'!$A$3:$B$61,2,FALSE),"")</f>
        <v/>
      </c>
      <c r="G1129" s="33" t="str">
        <f>IFERROR(VLOOKUP($B1129,'Tabelas auxiliares'!$A$65:$C$102,2,FALSE),"")</f>
        <v/>
      </c>
      <c r="H1129" s="33" t="str">
        <f>IFERROR(VLOOKUP($B1129,'Tabelas auxiliares'!$A$65:$C$102,3,FALSE),"")</f>
        <v/>
      </c>
      <c r="X1129" s="33" t="str">
        <f t="shared" si="32"/>
        <v/>
      </c>
      <c r="Y1129" s="33" t="str">
        <f>IF(T1129="","",IF(AND(T1129&lt;&gt;'Tabelas auxiliares'!$B$239,T1129&lt;&gt;'Tabelas auxiliares'!$B$240,T1129&lt;&gt;'Tabelas auxiliares'!$C$239,T1129&lt;&gt;'Tabelas auxiliares'!$C$240,T1129&lt;&gt;'Tabelas auxiliares'!$D$239),"FOLHA DE PESSOAL",IF(X1129='Tabelas auxiliares'!$A$240,"CUSTEIO",IF(X1129='Tabelas auxiliares'!$A$239,"INVESTIMENTO","ERRO - VERIFICAR"))))</f>
        <v/>
      </c>
      <c r="Z1129" s="46" t="str">
        <f t="shared" si="33"/>
        <v/>
      </c>
      <c r="AC1129" s="26"/>
      <c r="AD1129" s="54"/>
      <c r="AE1129" s="54"/>
      <c r="AF1129" s="54"/>
      <c r="AG1129" s="54"/>
      <c r="AH1129" s="54"/>
      <c r="AI1129" s="54"/>
      <c r="AJ1129" s="54"/>
      <c r="AK1129" s="54"/>
      <c r="AL1129" s="54"/>
      <c r="AM1129" s="54"/>
      <c r="AN1129" s="54"/>
      <c r="AO1129" s="54"/>
    </row>
    <row r="1130" spans="6:41" x14ac:dyDescent="0.25">
      <c r="F1130" s="33" t="str">
        <f>IFERROR(VLOOKUP(D1130,'Tabelas auxiliares'!$A$3:$B$61,2,FALSE),"")</f>
        <v/>
      </c>
      <c r="G1130" s="33" t="str">
        <f>IFERROR(VLOOKUP($B1130,'Tabelas auxiliares'!$A$65:$C$102,2,FALSE),"")</f>
        <v/>
      </c>
      <c r="H1130" s="33" t="str">
        <f>IFERROR(VLOOKUP($B1130,'Tabelas auxiliares'!$A$65:$C$102,3,FALSE),"")</f>
        <v/>
      </c>
      <c r="X1130" s="33" t="str">
        <f t="shared" si="32"/>
        <v/>
      </c>
      <c r="Y1130" s="33" t="str">
        <f>IF(T1130="","",IF(AND(T1130&lt;&gt;'Tabelas auxiliares'!$B$239,T1130&lt;&gt;'Tabelas auxiliares'!$B$240,T1130&lt;&gt;'Tabelas auxiliares'!$C$239,T1130&lt;&gt;'Tabelas auxiliares'!$C$240,T1130&lt;&gt;'Tabelas auxiliares'!$D$239),"FOLHA DE PESSOAL",IF(X1130='Tabelas auxiliares'!$A$240,"CUSTEIO",IF(X1130='Tabelas auxiliares'!$A$239,"INVESTIMENTO","ERRO - VERIFICAR"))))</f>
        <v/>
      </c>
      <c r="Z1130" s="46" t="str">
        <f t="shared" si="33"/>
        <v/>
      </c>
      <c r="AC1130" s="26"/>
      <c r="AD1130" s="54"/>
      <c r="AE1130" s="54"/>
      <c r="AF1130" s="54"/>
      <c r="AG1130" s="54"/>
      <c r="AH1130" s="54"/>
      <c r="AI1130" s="54"/>
      <c r="AJ1130" s="54"/>
      <c r="AK1130" s="54"/>
      <c r="AL1130" s="54"/>
      <c r="AM1130" s="54"/>
      <c r="AN1130" s="54"/>
      <c r="AO1130" s="54"/>
    </row>
    <row r="1131" spans="6:41" x14ac:dyDescent="0.25">
      <c r="F1131" s="33" t="str">
        <f>IFERROR(VLOOKUP(D1131,'Tabelas auxiliares'!$A$3:$B$61,2,FALSE),"")</f>
        <v/>
      </c>
      <c r="G1131" s="33" t="str">
        <f>IFERROR(VLOOKUP($B1131,'Tabelas auxiliares'!$A$65:$C$102,2,FALSE),"")</f>
        <v/>
      </c>
      <c r="H1131" s="33" t="str">
        <f>IFERROR(VLOOKUP($B1131,'Tabelas auxiliares'!$A$65:$C$102,3,FALSE),"")</f>
        <v/>
      </c>
      <c r="X1131" s="33" t="str">
        <f t="shared" si="32"/>
        <v/>
      </c>
      <c r="Y1131" s="33" t="str">
        <f>IF(T1131="","",IF(AND(T1131&lt;&gt;'Tabelas auxiliares'!$B$239,T1131&lt;&gt;'Tabelas auxiliares'!$B$240,T1131&lt;&gt;'Tabelas auxiliares'!$C$239,T1131&lt;&gt;'Tabelas auxiliares'!$C$240,T1131&lt;&gt;'Tabelas auxiliares'!$D$239),"FOLHA DE PESSOAL",IF(X1131='Tabelas auxiliares'!$A$240,"CUSTEIO",IF(X1131='Tabelas auxiliares'!$A$239,"INVESTIMENTO","ERRO - VERIFICAR"))))</f>
        <v/>
      </c>
      <c r="Z1131" s="46" t="str">
        <f t="shared" si="33"/>
        <v/>
      </c>
      <c r="AC1131" s="26"/>
      <c r="AD1131" s="54"/>
      <c r="AE1131" s="54"/>
      <c r="AF1131" s="54"/>
      <c r="AG1131" s="54"/>
      <c r="AH1131" s="54"/>
      <c r="AI1131" s="54"/>
      <c r="AJ1131" s="54"/>
      <c r="AK1131" s="54"/>
      <c r="AL1131" s="54"/>
      <c r="AM1131" s="54"/>
      <c r="AN1131" s="54"/>
      <c r="AO1131" s="54"/>
    </row>
    <row r="1132" spans="6:41" x14ac:dyDescent="0.25">
      <c r="F1132" s="33" t="str">
        <f>IFERROR(VLOOKUP(D1132,'Tabelas auxiliares'!$A$3:$B$61,2,FALSE),"")</f>
        <v/>
      </c>
      <c r="G1132" s="33" t="str">
        <f>IFERROR(VLOOKUP($B1132,'Tabelas auxiliares'!$A$65:$C$102,2,FALSE),"")</f>
        <v/>
      </c>
      <c r="H1132" s="33" t="str">
        <f>IFERROR(VLOOKUP($B1132,'Tabelas auxiliares'!$A$65:$C$102,3,FALSE),"")</f>
        <v/>
      </c>
      <c r="X1132" s="33" t="str">
        <f t="shared" si="32"/>
        <v/>
      </c>
      <c r="Y1132" s="33" t="str">
        <f>IF(T1132="","",IF(AND(T1132&lt;&gt;'Tabelas auxiliares'!$B$239,T1132&lt;&gt;'Tabelas auxiliares'!$B$240,T1132&lt;&gt;'Tabelas auxiliares'!$C$239,T1132&lt;&gt;'Tabelas auxiliares'!$C$240,T1132&lt;&gt;'Tabelas auxiliares'!$D$239),"FOLHA DE PESSOAL",IF(X1132='Tabelas auxiliares'!$A$240,"CUSTEIO",IF(X1132='Tabelas auxiliares'!$A$239,"INVESTIMENTO","ERRO - VERIFICAR"))))</f>
        <v/>
      </c>
      <c r="Z1132" s="46" t="str">
        <f t="shared" si="33"/>
        <v/>
      </c>
      <c r="AC1132" s="26"/>
      <c r="AD1132" s="54"/>
      <c r="AE1132" s="54"/>
      <c r="AF1132" s="54"/>
      <c r="AG1132" s="54"/>
      <c r="AH1132" s="54"/>
      <c r="AI1132" s="54"/>
      <c r="AJ1132" s="54"/>
      <c r="AK1132" s="54"/>
      <c r="AL1132" s="54"/>
      <c r="AM1132" s="54"/>
      <c r="AN1132" s="54"/>
      <c r="AO1132" s="54"/>
    </row>
    <row r="1133" spans="6:41" x14ac:dyDescent="0.25">
      <c r="F1133" s="33" t="str">
        <f>IFERROR(VLOOKUP(D1133,'Tabelas auxiliares'!$A$3:$B$61,2,FALSE),"")</f>
        <v/>
      </c>
      <c r="G1133" s="33" t="str">
        <f>IFERROR(VLOOKUP($B1133,'Tabelas auxiliares'!$A$65:$C$102,2,FALSE),"")</f>
        <v/>
      </c>
      <c r="H1133" s="33" t="str">
        <f>IFERROR(VLOOKUP($B1133,'Tabelas auxiliares'!$A$65:$C$102,3,FALSE),"")</f>
        <v/>
      </c>
      <c r="X1133" s="33" t="str">
        <f t="shared" si="32"/>
        <v/>
      </c>
      <c r="Y1133" s="33" t="str">
        <f>IF(T1133="","",IF(AND(T1133&lt;&gt;'Tabelas auxiliares'!$B$239,T1133&lt;&gt;'Tabelas auxiliares'!$B$240,T1133&lt;&gt;'Tabelas auxiliares'!$C$239,T1133&lt;&gt;'Tabelas auxiliares'!$C$240,T1133&lt;&gt;'Tabelas auxiliares'!$D$239),"FOLHA DE PESSOAL",IF(X1133='Tabelas auxiliares'!$A$240,"CUSTEIO",IF(X1133='Tabelas auxiliares'!$A$239,"INVESTIMENTO","ERRO - VERIFICAR"))))</f>
        <v/>
      </c>
      <c r="Z1133" s="46" t="str">
        <f t="shared" si="33"/>
        <v/>
      </c>
      <c r="AC1133" s="26"/>
      <c r="AD1133" s="54"/>
      <c r="AE1133" s="54"/>
      <c r="AF1133" s="54"/>
      <c r="AG1133" s="54"/>
      <c r="AH1133" s="54"/>
      <c r="AI1133" s="54"/>
      <c r="AJ1133" s="54"/>
      <c r="AK1133" s="54"/>
      <c r="AL1133" s="54"/>
      <c r="AM1133" s="54"/>
      <c r="AN1133" s="54"/>
      <c r="AO1133" s="54"/>
    </row>
    <row r="1134" spans="6:41" x14ac:dyDescent="0.25">
      <c r="F1134" s="33" t="str">
        <f>IFERROR(VLOOKUP(D1134,'Tabelas auxiliares'!$A$3:$B$61,2,FALSE),"")</f>
        <v/>
      </c>
      <c r="G1134" s="33" t="str">
        <f>IFERROR(VLOOKUP($B1134,'Tabelas auxiliares'!$A$65:$C$102,2,FALSE),"")</f>
        <v/>
      </c>
      <c r="H1134" s="33" t="str">
        <f>IFERROR(VLOOKUP($B1134,'Tabelas auxiliares'!$A$65:$C$102,3,FALSE),"")</f>
        <v/>
      </c>
      <c r="X1134" s="33" t="str">
        <f t="shared" si="32"/>
        <v/>
      </c>
      <c r="Y1134" s="33" t="str">
        <f>IF(T1134="","",IF(AND(T1134&lt;&gt;'Tabelas auxiliares'!$B$239,T1134&lt;&gt;'Tabelas auxiliares'!$B$240,T1134&lt;&gt;'Tabelas auxiliares'!$C$239,T1134&lt;&gt;'Tabelas auxiliares'!$C$240,T1134&lt;&gt;'Tabelas auxiliares'!$D$239),"FOLHA DE PESSOAL",IF(X1134='Tabelas auxiliares'!$A$240,"CUSTEIO",IF(X1134='Tabelas auxiliares'!$A$239,"INVESTIMENTO","ERRO - VERIFICAR"))))</f>
        <v/>
      </c>
      <c r="Z1134" s="46" t="str">
        <f t="shared" si="33"/>
        <v/>
      </c>
      <c r="AC1134" s="26"/>
      <c r="AD1134" s="54"/>
      <c r="AE1134" s="54"/>
      <c r="AF1134" s="54"/>
      <c r="AG1134" s="54"/>
      <c r="AH1134" s="54"/>
      <c r="AI1134" s="54"/>
      <c r="AJ1134" s="54"/>
      <c r="AK1134" s="54"/>
      <c r="AL1134" s="54"/>
      <c r="AM1134" s="54"/>
      <c r="AN1134" s="54"/>
      <c r="AO1134" s="54"/>
    </row>
    <row r="1135" spans="6:41" x14ac:dyDescent="0.25">
      <c r="F1135" s="33" t="str">
        <f>IFERROR(VLOOKUP(D1135,'Tabelas auxiliares'!$A$3:$B$61,2,FALSE),"")</f>
        <v/>
      </c>
      <c r="G1135" s="33" t="str">
        <f>IFERROR(VLOOKUP($B1135,'Tabelas auxiliares'!$A$65:$C$102,2,FALSE),"")</f>
        <v/>
      </c>
      <c r="H1135" s="33" t="str">
        <f>IFERROR(VLOOKUP($B1135,'Tabelas auxiliares'!$A$65:$C$102,3,FALSE),"")</f>
        <v/>
      </c>
      <c r="X1135" s="33" t="str">
        <f t="shared" si="32"/>
        <v/>
      </c>
      <c r="Y1135" s="33" t="str">
        <f>IF(T1135="","",IF(AND(T1135&lt;&gt;'Tabelas auxiliares'!$B$239,T1135&lt;&gt;'Tabelas auxiliares'!$B$240,T1135&lt;&gt;'Tabelas auxiliares'!$C$239,T1135&lt;&gt;'Tabelas auxiliares'!$C$240,T1135&lt;&gt;'Tabelas auxiliares'!$D$239),"FOLHA DE PESSOAL",IF(X1135='Tabelas auxiliares'!$A$240,"CUSTEIO",IF(X1135='Tabelas auxiliares'!$A$239,"INVESTIMENTO","ERRO - VERIFICAR"))))</f>
        <v/>
      </c>
      <c r="Z1135" s="46" t="str">
        <f t="shared" si="33"/>
        <v/>
      </c>
      <c r="AC1135" s="26"/>
      <c r="AD1135" s="54"/>
      <c r="AE1135" s="54"/>
      <c r="AF1135" s="54"/>
      <c r="AG1135" s="54"/>
      <c r="AH1135" s="54"/>
      <c r="AI1135" s="54"/>
      <c r="AJ1135" s="54"/>
      <c r="AK1135" s="54"/>
      <c r="AL1135" s="54"/>
      <c r="AM1135" s="54"/>
      <c r="AN1135" s="54"/>
      <c r="AO1135" s="54"/>
    </row>
    <row r="1136" spans="6:41" x14ac:dyDescent="0.25">
      <c r="F1136" s="33" t="str">
        <f>IFERROR(VLOOKUP(D1136,'Tabelas auxiliares'!$A$3:$B$61,2,FALSE),"")</f>
        <v/>
      </c>
      <c r="G1136" s="33" t="str">
        <f>IFERROR(VLOOKUP($B1136,'Tabelas auxiliares'!$A$65:$C$102,2,FALSE),"")</f>
        <v/>
      </c>
      <c r="H1136" s="33" t="str">
        <f>IFERROR(VLOOKUP($B1136,'Tabelas auxiliares'!$A$65:$C$102,3,FALSE),"")</f>
        <v/>
      </c>
      <c r="X1136" s="33" t="str">
        <f t="shared" si="32"/>
        <v/>
      </c>
      <c r="Y1136" s="33" t="str">
        <f>IF(T1136="","",IF(AND(T1136&lt;&gt;'Tabelas auxiliares'!$B$239,T1136&lt;&gt;'Tabelas auxiliares'!$B$240,T1136&lt;&gt;'Tabelas auxiliares'!$C$239,T1136&lt;&gt;'Tabelas auxiliares'!$C$240,T1136&lt;&gt;'Tabelas auxiliares'!$D$239),"FOLHA DE PESSOAL",IF(X1136='Tabelas auxiliares'!$A$240,"CUSTEIO",IF(X1136='Tabelas auxiliares'!$A$239,"INVESTIMENTO","ERRO - VERIFICAR"))))</f>
        <v/>
      </c>
      <c r="Z1136" s="46" t="str">
        <f t="shared" si="33"/>
        <v/>
      </c>
      <c r="AC1136" s="26"/>
      <c r="AD1136" s="54"/>
      <c r="AE1136" s="54"/>
      <c r="AF1136" s="54"/>
      <c r="AG1136" s="54"/>
      <c r="AH1136" s="54"/>
      <c r="AI1136" s="54"/>
      <c r="AJ1136" s="54"/>
      <c r="AK1136" s="54"/>
      <c r="AL1136" s="54"/>
      <c r="AM1136" s="54"/>
      <c r="AN1136" s="54"/>
      <c r="AO1136" s="54"/>
    </row>
    <row r="1137" spans="6:41" x14ac:dyDescent="0.25">
      <c r="F1137" s="33" t="str">
        <f>IFERROR(VLOOKUP(D1137,'Tabelas auxiliares'!$A$3:$B$61,2,FALSE),"")</f>
        <v/>
      </c>
      <c r="G1137" s="33" t="str">
        <f>IFERROR(VLOOKUP($B1137,'Tabelas auxiliares'!$A$65:$C$102,2,FALSE),"")</f>
        <v/>
      </c>
      <c r="H1137" s="33" t="str">
        <f>IFERROR(VLOOKUP($B1137,'Tabelas auxiliares'!$A$65:$C$102,3,FALSE),"")</f>
        <v/>
      </c>
      <c r="X1137" s="33" t="str">
        <f t="shared" si="32"/>
        <v/>
      </c>
      <c r="Y1137" s="33" t="str">
        <f>IF(T1137="","",IF(AND(T1137&lt;&gt;'Tabelas auxiliares'!$B$239,T1137&lt;&gt;'Tabelas auxiliares'!$B$240,T1137&lt;&gt;'Tabelas auxiliares'!$C$239,T1137&lt;&gt;'Tabelas auxiliares'!$C$240,T1137&lt;&gt;'Tabelas auxiliares'!$D$239),"FOLHA DE PESSOAL",IF(X1137='Tabelas auxiliares'!$A$240,"CUSTEIO",IF(X1137='Tabelas auxiliares'!$A$239,"INVESTIMENTO","ERRO - VERIFICAR"))))</f>
        <v/>
      </c>
      <c r="Z1137" s="46" t="str">
        <f t="shared" si="33"/>
        <v/>
      </c>
      <c r="AC1137" s="26"/>
      <c r="AD1137" s="54"/>
      <c r="AE1137" s="54"/>
      <c r="AF1137" s="54"/>
      <c r="AG1137" s="54"/>
      <c r="AH1137" s="54"/>
      <c r="AI1137" s="54"/>
      <c r="AJ1137" s="54"/>
      <c r="AK1137" s="54"/>
      <c r="AL1137" s="54"/>
      <c r="AM1137" s="54"/>
      <c r="AN1137" s="54"/>
      <c r="AO1137" s="54"/>
    </row>
    <row r="1138" spans="6:41" x14ac:dyDescent="0.25">
      <c r="F1138" s="33" t="str">
        <f>IFERROR(VLOOKUP(D1138,'Tabelas auxiliares'!$A$3:$B$61,2,FALSE),"")</f>
        <v/>
      </c>
      <c r="G1138" s="33" t="str">
        <f>IFERROR(VLOOKUP($B1138,'Tabelas auxiliares'!$A$65:$C$102,2,FALSE),"")</f>
        <v/>
      </c>
      <c r="H1138" s="33" t="str">
        <f>IFERROR(VLOOKUP($B1138,'Tabelas auxiliares'!$A$65:$C$102,3,FALSE),"")</f>
        <v/>
      </c>
      <c r="X1138" s="33" t="str">
        <f t="shared" si="32"/>
        <v/>
      </c>
      <c r="Y1138" s="33" t="str">
        <f>IF(T1138="","",IF(AND(T1138&lt;&gt;'Tabelas auxiliares'!$B$239,T1138&lt;&gt;'Tabelas auxiliares'!$B$240,T1138&lt;&gt;'Tabelas auxiliares'!$C$239,T1138&lt;&gt;'Tabelas auxiliares'!$C$240,T1138&lt;&gt;'Tabelas auxiliares'!$D$239),"FOLHA DE PESSOAL",IF(X1138='Tabelas auxiliares'!$A$240,"CUSTEIO",IF(X1138='Tabelas auxiliares'!$A$239,"INVESTIMENTO","ERRO - VERIFICAR"))))</f>
        <v/>
      </c>
      <c r="Z1138" s="46" t="str">
        <f t="shared" si="33"/>
        <v/>
      </c>
      <c r="AC1138" s="26"/>
      <c r="AD1138" s="54"/>
      <c r="AE1138" s="54"/>
      <c r="AF1138" s="54"/>
      <c r="AG1138" s="54"/>
      <c r="AH1138" s="54"/>
      <c r="AI1138" s="54"/>
      <c r="AJ1138" s="54"/>
      <c r="AK1138" s="54"/>
      <c r="AL1138" s="54"/>
      <c r="AM1138" s="54"/>
      <c r="AN1138" s="54"/>
      <c r="AO1138" s="54"/>
    </row>
    <row r="1139" spans="6:41" x14ac:dyDescent="0.25">
      <c r="F1139" s="33" t="str">
        <f>IFERROR(VLOOKUP(D1139,'Tabelas auxiliares'!$A$3:$B$61,2,FALSE),"")</f>
        <v/>
      </c>
      <c r="G1139" s="33" t="str">
        <f>IFERROR(VLOOKUP($B1139,'Tabelas auxiliares'!$A$65:$C$102,2,FALSE),"")</f>
        <v/>
      </c>
      <c r="H1139" s="33" t="str">
        <f>IFERROR(VLOOKUP($B1139,'Tabelas auxiliares'!$A$65:$C$102,3,FALSE),"")</f>
        <v/>
      </c>
      <c r="X1139" s="33" t="str">
        <f t="shared" si="32"/>
        <v/>
      </c>
      <c r="Y1139" s="33" t="str">
        <f>IF(T1139="","",IF(AND(T1139&lt;&gt;'Tabelas auxiliares'!$B$239,T1139&lt;&gt;'Tabelas auxiliares'!$B$240,T1139&lt;&gt;'Tabelas auxiliares'!$C$239,T1139&lt;&gt;'Tabelas auxiliares'!$C$240,T1139&lt;&gt;'Tabelas auxiliares'!$D$239),"FOLHA DE PESSOAL",IF(X1139='Tabelas auxiliares'!$A$240,"CUSTEIO",IF(X1139='Tabelas auxiliares'!$A$239,"INVESTIMENTO","ERRO - VERIFICAR"))))</f>
        <v/>
      </c>
      <c r="Z1139" s="46" t="str">
        <f t="shared" si="33"/>
        <v/>
      </c>
      <c r="AA1139" s="26"/>
      <c r="AC1139" s="26"/>
      <c r="AD1139" s="54"/>
      <c r="AE1139" s="54"/>
      <c r="AF1139" s="54"/>
      <c r="AG1139" s="54"/>
      <c r="AH1139" s="54"/>
      <c r="AI1139" s="54"/>
      <c r="AJ1139" s="54"/>
      <c r="AK1139" s="54"/>
      <c r="AL1139" s="54"/>
      <c r="AM1139" s="54"/>
      <c r="AN1139" s="54"/>
      <c r="AO1139" s="54"/>
    </row>
    <row r="1140" spans="6:41" x14ac:dyDescent="0.25">
      <c r="F1140" s="33" t="str">
        <f>IFERROR(VLOOKUP(D1140,'Tabelas auxiliares'!$A$3:$B$61,2,FALSE),"")</f>
        <v/>
      </c>
      <c r="G1140" s="33" t="str">
        <f>IFERROR(VLOOKUP($B1140,'Tabelas auxiliares'!$A$65:$C$102,2,FALSE),"")</f>
        <v/>
      </c>
      <c r="H1140" s="33" t="str">
        <f>IFERROR(VLOOKUP($B1140,'Tabelas auxiliares'!$A$65:$C$102,3,FALSE),"")</f>
        <v/>
      </c>
      <c r="X1140" s="33" t="str">
        <f t="shared" si="32"/>
        <v/>
      </c>
      <c r="Y1140" s="33" t="str">
        <f>IF(T1140="","",IF(AND(T1140&lt;&gt;'Tabelas auxiliares'!$B$239,T1140&lt;&gt;'Tabelas auxiliares'!$B$240,T1140&lt;&gt;'Tabelas auxiliares'!$C$239,T1140&lt;&gt;'Tabelas auxiliares'!$C$240,T1140&lt;&gt;'Tabelas auxiliares'!$D$239),"FOLHA DE PESSOAL",IF(X1140='Tabelas auxiliares'!$A$240,"CUSTEIO",IF(X1140='Tabelas auxiliares'!$A$239,"INVESTIMENTO","ERRO - VERIFICAR"))))</f>
        <v/>
      </c>
      <c r="Z1140" s="46" t="str">
        <f t="shared" si="33"/>
        <v/>
      </c>
      <c r="AC1140" s="26"/>
      <c r="AD1140" s="54"/>
      <c r="AE1140" s="54"/>
      <c r="AF1140" s="54"/>
      <c r="AG1140" s="54"/>
      <c r="AH1140" s="54"/>
      <c r="AI1140" s="54"/>
      <c r="AJ1140" s="54"/>
      <c r="AK1140" s="54"/>
      <c r="AL1140" s="54"/>
      <c r="AM1140" s="54"/>
      <c r="AN1140" s="54"/>
      <c r="AO1140" s="54"/>
    </row>
    <row r="1141" spans="6:41" x14ac:dyDescent="0.25">
      <c r="F1141" s="33" t="str">
        <f>IFERROR(VLOOKUP(D1141,'Tabelas auxiliares'!$A$3:$B$61,2,FALSE),"")</f>
        <v/>
      </c>
      <c r="G1141" s="33" t="str">
        <f>IFERROR(VLOOKUP($B1141,'Tabelas auxiliares'!$A$65:$C$102,2,FALSE),"")</f>
        <v/>
      </c>
      <c r="H1141" s="33" t="str">
        <f>IFERROR(VLOOKUP($B1141,'Tabelas auxiliares'!$A$65:$C$102,3,FALSE),"")</f>
        <v/>
      </c>
      <c r="X1141" s="33" t="str">
        <f t="shared" si="32"/>
        <v/>
      </c>
      <c r="Y1141" s="33" t="str">
        <f>IF(T1141="","",IF(AND(T1141&lt;&gt;'Tabelas auxiliares'!$B$239,T1141&lt;&gt;'Tabelas auxiliares'!$B$240,T1141&lt;&gt;'Tabelas auxiliares'!$C$239,T1141&lt;&gt;'Tabelas auxiliares'!$C$240,T1141&lt;&gt;'Tabelas auxiliares'!$D$239),"FOLHA DE PESSOAL",IF(X1141='Tabelas auxiliares'!$A$240,"CUSTEIO",IF(X1141='Tabelas auxiliares'!$A$239,"INVESTIMENTO","ERRO - VERIFICAR"))))</f>
        <v/>
      </c>
      <c r="Z1141" s="46" t="str">
        <f t="shared" si="33"/>
        <v/>
      </c>
      <c r="AC1141" s="26"/>
      <c r="AD1141" s="54"/>
      <c r="AE1141" s="54"/>
      <c r="AF1141" s="54"/>
      <c r="AG1141" s="54"/>
      <c r="AH1141" s="54"/>
      <c r="AI1141" s="54"/>
      <c r="AJ1141" s="54"/>
      <c r="AK1141" s="54"/>
      <c r="AL1141" s="54"/>
      <c r="AM1141" s="54"/>
      <c r="AN1141" s="54"/>
      <c r="AO1141" s="54"/>
    </row>
    <row r="1142" spans="6:41" x14ac:dyDescent="0.25">
      <c r="F1142" s="33" t="str">
        <f>IFERROR(VLOOKUP(D1142,'Tabelas auxiliares'!$A$3:$B$61,2,FALSE),"")</f>
        <v/>
      </c>
      <c r="G1142" s="33" t="str">
        <f>IFERROR(VLOOKUP($B1142,'Tabelas auxiliares'!$A$65:$C$102,2,FALSE),"")</f>
        <v/>
      </c>
      <c r="H1142" s="33" t="str">
        <f>IFERROR(VLOOKUP($B1142,'Tabelas auxiliares'!$A$65:$C$102,3,FALSE),"")</f>
        <v/>
      </c>
      <c r="X1142" s="33" t="str">
        <f t="shared" si="32"/>
        <v/>
      </c>
      <c r="Y1142" s="33" t="str">
        <f>IF(T1142="","",IF(AND(T1142&lt;&gt;'Tabelas auxiliares'!$B$239,T1142&lt;&gt;'Tabelas auxiliares'!$B$240,T1142&lt;&gt;'Tabelas auxiliares'!$C$239,T1142&lt;&gt;'Tabelas auxiliares'!$C$240,T1142&lt;&gt;'Tabelas auxiliares'!$D$239),"FOLHA DE PESSOAL",IF(X1142='Tabelas auxiliares'!$A$240,"CUSTEIO",IF(X1142='Tabelas auxiliares'!$A$239,"INVESTIMENTO","ERRO - VERIFICAR"))))</f>
        <v/>
      </c>
      <c r="Z1142" s="46" t="str">
        <f t="shared" si="33"/>
        <v/>
      </c>
      <c r="AC1142" s="26"/>
      <c r="AD1142" s="54"/>
      <c r="AE1142" s="54"/>
      <c r="AF1142" s="54"/>
      <c r="AG1142" s="54"/>
      <c r="AH1142" s="54"/>
      <c r="AI1142" s="54"/>
      <c r="AJ1142" s="54"/>
      <c r="AK1142" s="54"/>
      <c r="AL1142" s="54"/>
      <c r="AM1142" s="54"/>
      <c r="AN1142" s="54"/>
      <c r="AO1142" s="54"/>
    </row>
    <row r="1143" spans="6:41" x14ac:dyDescent="0.25">
      <c r="F1143" s="33" t="str">
        <f>IFERROR(VLOOKUP(D1143,'Tabelas auxiliares'!$A$3:$B$61,2,FALSE),"")</f>
        <v/>
      </c>
      <c r="G1143" s="33" t="str">
        <f>IFERROR(VLOOKUP($B1143,'Tabelas auxiliares'!$A$65:$C$102,2,FALSE),"")</f>
        <v/>
      </c>
      <c r="H1143" s="33" t="str">
        <f>IFERROR(VLOOKUP($B1143,'Tabelas auxiliares'!$A$65:$C$102,3,FALSE),"")</f>
        <v/>
      </c>
      <c r="X1143" s="33" t="str">
        <f t="shared" si="32"/>
        <v/>
      </c>
      <c r="Y1143" s="33" t="str">
        <f>IF(T1143="","",IF(AND(T1143&lt;&gt;'Tabelas auxiliares'!$B$239,T1143&lt;&gt;'Tabelas auxiliares'!$B$240,T1143&lt;&gt;'Tabelas auxiliares'!$C$239,T1143&lt;&gt;'Tabelas auxiliares'!$C$240,T1143&lt;&gt;'Tabelas auxiliares'!$D$239),"FOLHA DE PESSOAL",IF(X1143='Tabelas auxiliares'!$A$240,"CUSTEIO",IF(X1143='Tabelas auxiliares'!$A$239,"INVESTIMENTO","ERRO - VERIFICAR"))))</f>
        <v/>
      </c>
      <c r="Z1143" s="46" t="str">
        <f t="shared" si="33"/>
        <v/>
      </c>
      <c r="AA1143" s="26"/>
      <c r="AC1143" s="26"/>
      <c r="AD1143" s="54"/>
      <c r="AE1143" s="54"/>
      <c r="AF1143" s="54"/>
      <c r="AG1143" s="54"/>
      <c r="AH1143" s="54"/>
      <c r="AI1143" s="54"/>
      <c r="AJ1143" s="54"/>
      <c r="AK1143" s="54"/>
      <c r="AL1143" s="54"/>
      <c r="AM1143" s="54"/>
      <c r="AN1143" s="54"/>
      <c r="AO1143" s="54"/>
    </row>
    <row r="1144" spans="6:41" x14ac:dyDescent="0.25">
      <c r="F1144" s="33" t="str">
        <f>IFERROR(VLOOKUP(D1144,'Tabelas auxiliares'!$A$3:$B$61,2,FALSE),"")</f>
        <v/>
      </c>
      <c r="G1144" s="33" t="str">
        <f>IFERROR(VLOOKUP($B1144,'Tabelas auxiliares'!$A$65:$C$102,2,FALSE),"")</f>
        <v/>
      </c>
      <c r="H1144" s="33" t="str">
        <f>IFERROR(VLOOKUP($B1144,'Tabelas auxiliares'!$A$65:$C$102,3,FALSE),"")</f>
        <v/>
      </c>
      <c r="X1144" s="33" t="str">
        <f t="shared" si="32"/>
        <v/>
      </c>
      <c r="Y1144" s="33" t="str">
        <f>IF(T1144="","",IF(AND(T1144&lt;&gt;'Tabelas auxiliares'!$B$239,T1144&lt;&gt;'Tabelas auxiliares'!$B$240,T1144&lt;&gt;'Tabelas auxiliares'!$C$239,T1144&lt;&gt;'Tabelas auxiliares'!$C$240,T1144&lt;&gt;'Tabelas auxiliares'!$D$239),"FOLHA DE PESSOAL",IF(X1144='Tabelas auxiliares'!$A$240,"CUSTEIO",IF(X1144='Tabelas auxiliares'!$A$239,"INVESTIMENTO","ERRO - VERIFICAR"))))</f>
        <v/>
      </c>
      <c r="Z1144" s="46" t="str">
        <f t="shared" si="33"/>
        <v/>
      </c>
      <c r="AC1144" s="26"/>
      <c r="AD1144" s="54"/>
      <c r="AE1144" s="54"/>
      <c r="AF1144" s="54"/>
      <c r="AG1144" s="54"/>
      <c r="AH1144" s="54"/>
      <c r="AI1144" s="54"/>
      <c r="AJ1144" s="54"/>
      <c r="AK1144" s="54"/>
      <c r="AL1144" s="54"/>
      <c r="AM1144" s="54"/>
      <c r="AN1144" s="54"/>
      <c r="AO1144" s="54"/>
    </row>
    <row r="1145" spans="6:41" x14ac:dyDescent="0.25">
      <c r="F1145" s="33" t="str">
        <f>IFERROR(VLOOKUP(D1145,'Tabelas auxiliares'!$A$3:$B$61,2,FALSE),"")</f>
        <v/>
      </c>
      <c r="G1145" s="33" t="str">
        <f>IFERROR(VLOOKUP($B1145,'Tabelas auxiliares'!$A$65:$C$102,2,FALSE),"")</f>
        <v/>
      </c>
      <c r="H1145" s="33" t="str">
        <f>IFERROR(VLOOKUP($B1145,'Tabelas auxiliares'!$A$65:$C$102,3,FALSE),"")</f>
        <v/>
      </c>
      <c r="X1145" s="33" t="str">
        <f t="shared" si="32"/>
        <v/>
      </c>
      <c r="Y1145" s="33" t="str">
        <f>IF(T1145="","",IF(AND(T1145&lt;&gt;'Tabelas auxiliares'!$B$239,T1145&lt;&gt;'Tabelas auxiliares'!$B$240,T1145&lt;&gt;'Tabelas auxiliares'!$C$239,T1145&lt;&gt;'Tabelas auxiliares'!$C$240,T1145&lt;&gt;'Tabelas auxiliares'!$D$239),"FOLHA DE PESSOAL",IF(X1145='Tabelas auxiliares'!$A$240,"CUSTEIO",IF(X1145='Tabelas auxiliares'!$A$239,"INVESTIMENTO","ERRO - VERIFICAR"))))</f>
        <v/>
      </c>
      <c r="Z1145" s="46" t="str">
        <f t="shared" si="33"/>
        <v/>
      </c>
      <c r="AC1145" s="26"/>
      <c r="AD1145" s="54"/>
      <c r="AE1145" s="54"/>
      <c r="AF1145" s="54"/>
      <c r="AG1145" s="54"/>
      <c r="AH1145" s="54"/>
      <c r="AI1145" s="54"/>
      <c r="AJ1145" s="54"/>
      <c r="AK1145" s="54"/>
      <c r="AL1145" s="54"/>
      <c r="AM1145" s="54"/>
      <c r="AN1145" s="54"/>
      <c r="AO1145" s="54"/>
    </row>
    <row r="1146" spans="6:41" x14ac:dyDescent="0.25">
      <c r="F1146" s="33" t="str">
        <f>IFERROR(VLOOKUP(D1146,'Tabelas auxiliares'!$A$3:$B$61,2,FALSE),"")</f>
        <v/>
      </c>
      <c r="G1146" s="33" t="str">
        <f>IFERROR(VLOOKUP($B1146,'Tabelas auxiliares'!$A$65:$C$102,2,FALSE),"")</f>
        <v/>
      </c>
      <c r="H1146" s="33" t="str">
        <f>IFERROR(VLOOKUP($B1146,'Tabelas auxiliares'!$A$65:$C$102,3,FALSE),"")</f>
        <v/>
      </c>
      <c r="X1146" s="33" t="str">
        <f t="shared" si="32"/>
        <v/>
      </c>
      <c r="Y1146" s="33" t="str">
        <f>IF(T1146="","",IF(AND(T1146&lt;&gt;'Tabelas auxiliares'!$B$239,T1146&lt;&gt;'Tabelas auxiliares'!$B$240,T1146&lt;&gt;'Tabelas auxiliares'!$C$239,T1146&lt;&gt;'Tabelas auxiliares'!$C$240,T1146&lt;&gt;'Tabelas auxiliares'!$D$239),"FOLHA DE PESSOAL",IF(X1146='Tabelas auxiliares'!$A$240,"CUSTEIO",IF(X1146='Tabelas auxiliares'!$A$239,"INVESTIMENTO","ERRO - VERIFICAR"))))</f>
        <v/>
      </c>
      <c r="Z1146" s="46" t="str">
        <f t="shared" si="33"/>
        <v/>
      </c>
      <c r="AC1146" s="26"/>
      <c r="AD1146" s="54"/>
      <c r="AE1146" s="54"/>
      <c r="AF1146" s="54"/>
      <c r="AG1146" s="54"/>
      <c r="AH1146" s="54"/>
      <c r="AI1146" s="54"/>
      <c r="AJ1146" s="54"/>
      <c r="AK1146" s="54"/>
      <c r="AL1146" s="54"/>
      <c r="AM1146" s="54"/>
      <c r="AN1146" s="54"/>
      <c r="AO1146" s="54"/>
    </row>
    <row r="1147" spans="6:41" x14ac:dyDescent="0.25">
      <c r="F1147" s="33" t="str">
        <f>IFERROR(VLOOKUP(D1147,'Tabelas auxiliares'!$A$3:$B$61,2,FALSE),"")</f>
        <v/>
      </c>
      <c r="G1147" s="33" t="str">
        <f>IFERROR(VLOOKUP($B1147,'Tabelas auxiliares'!$A$65:$C$102,2,FALSE),"")</f>
        <v/>
      </c>
      <c r="H1147" s="33" t="str">
        <f>IFERROR(VLOOKUP($B1147,'Tabelas auxiliares'!$A$65:$C$102,3,FALSE),"")</f>
        <v/>
      </c>
      <c r="X1147" s="33" t="str">
        <f t="shared" si="32"/>
        <v/>
      </c>
      <c r="Y1147" s="33" t="str">
        <f>IF(T1147="","",IF(AND(T1147&lt;&gt;'Tabelas auxiliares'!$B$239,T1147&lt;&gt;'Tabelas auxiliares'!$B$240,T1147&lt;&gt;'Tabelas auxiliares'!$C$239,T1147&lt;&gt;'Tabelas auxiliares'!$C$240,T1147&lt;&gt;'Tabelas auxiliares'!$D$239),"FOLHA DE PESSOAL",IF(X1147='Tabelas auxiliares'!$A$240,"CUSTEIO",IF(X1147='Tabelas auxiliares'!$A$239,"INVESTIMENTO","ERRO - VERIFICAR"))))</f>
        <v/>
      </c>
      <c r="Z1147" s="46" t="str">
        <f t="shared" si="33"/>
        <v/>
      </c>
      <c r="AC1147" s="26"/>
      <c r="AD1147" s="54"/>
      <c r="AE1147" s="54"/>
      <c r="AF1147" s="54"/>
      <c r="AG1147" s="54"/>
      <c r="AH1147" s="54"/>
      <c r="AI1147" s="54"/>
      <c r="AJ1147" s="54"/>
      <c r="AK1147" s="54"/>
      <c r="AL1147" s="54"/>
      <c r="AM1147" s="54"/>
      <c r="AN1147" s="54"/>
      <c r="AO1147" s="54"/>
    </row>
    <row r="1148" spans="6:41" x14ac:dyDescent="0.25">
      <c r="F1148" s="33" t="str">
        <f>IFERROR(VLOOKUP(D1148,'Tabelas auxiliares'!$A$3:$B$61,2,FALSE),"")</f>
        <v/>
      </c>
      <c r="G1148" s="33" t="str">
        <f>IFERROR(VLOOKUP($B1148,'Tabelas auxiliares'!$A$65:$C$102,2,FALSE),"")</f>
        <v/>
      </c>
      <c r="H1148" s="33" t="str">
        <f>IFERROR(VLOOKUP($B1148,'Tabelas auxiliares'!$A$65:$C$102,3,FALSE),"")</f>
        <v/>
      </c>
      <c r="X1148" s="33" t="str">
        <f t="shared" si="32"/>
        <v/>
      </c>
      <c r="Y1148" s="33" t="str">
        <f>IF(T1148="","",IF(AND(T1148&lt;&gt;'Tabelas auxiliares'!$B$239,T1148&lt;&gt;'Tabelas auxiliares'!$B$240,T1148&lt;&gt;'Tabelas auxiliares'!$C$239,T1148&lt;&gt;'Tabelas auxiliares'!$C$240,T1148&lt;&gt;'Tabelas auxiliares'!$D$239),"FOLHA DE PESSOAL",IF(X1148='Tabelas auxiliares'!$A$240,"CUSTEIO",IF(X1148='Tabelas auxiliares'!$A$239,"INVESTIMENTO","ERRO - VERIFICAR"))))</f>
        <v/>
      </c>
      <c r="Z1148" s="46" t="str">
        <f t="shared" si="33"/>
        <v/>
      </c>
      <c r="AA1148" s="26"/>
      <c r="AC1148" s="26"/>
      <c r="AD1148" s="54"/>
      <c r="AE1148" s="54"/>
      <c r="AF1148" s="54"/>
      <c r="AG1148" s="54"/>
      <c r="AH1148" s="54"/>
      <c r="AI1148" s="54"/>
      <c r="AJ1148" s="54"/>
      <c r="AK1148" s="54"/>
      <c r="AL1148" s="54"/>
      <c r="AM1148" s="54"/>
      <c r="AN1148" s="54"/>
      <c r="AO1148" s="54"/>
    </row>
    <row r="1149" spans="6:41" x14ac:dyDescent="0.25">
      <c r="F1149" s="33" t="str">
        <f>IFERROR(VLOOKUP(D1149,'Tabelas auxiliares'!$A$3:$B$61,2,FALSE),"")</f>
        <v/>
      </c>
      <c r="G1149" s="33" t="str">
        <f>IFERROR(VLOOKUP($B1149,'Tabelas auxiliares'!$A$65:$C$102,2,FALSE),"")</f>
        <v/>
      </c>
      <c r="H1149" s="33" t="str">
        <f>IFERROR(VLOOKUP($B1149,'Tabelas auxiliares'!$A$65:$C$102,3,FALSE),"")</f>
        <v/>
      </c>
      <c r="X1149" s="33" t="str">
        <f t="shared" si="32"/>
        <v/>
      </c>
      <c r="Y1149" s="33" t="str">
        <f>IF(T1149="","",IF(AND(T1149&lt;&gt;'Tabelas auxiliares'!$B$239,T1149&lt;&gt;'Tabelas auxiliares'!$B$240,T1149&lt;&gt;'Tabelas auxiliares'!$C$239,T1149&lt;&gt;'Tabelas auxiliares'!$C$240,T1149&lt;&gt;'Tabelas auxiliares'!$D$239),"FOLHA DE PESSOAL",IF(X1149='Tabelas auxiliares'!$A$240,"CUSTEIO",IF(X1149='Tabelas auxiliares'!$A$239,"INVESTIMENTO","ERRO - VERIFICAR"))))</f>
        <v/>
      </c>
      <c r="Z1149" s="46" t="str">
        <f t="shared" si="33"/>
        <v/>
      </c>
      <c r="AA1149" s="26"/>
      <c r="AC1149" s="26"/>
      <c r="AD1149" s="54"/>
      <c r="AE1149" s="54"/>
      <c r="AF1149" s="54"/>
      <c r="AG1149" s="54"/>
      <c r="AH1149" s="54"/>
      <c r="AI1149" s="54"/>
      <c r="AJ1149" s="54"/>
      <c r="AK1149" s="54"/>
      <c r="AL1149" s="54"/>
      <c r="AM1149" s="54"/>
      <c r="AN1149" s="54"/>
      <c r="AO1149" s="54"/>
    </row>
    <row r="1150" spans="6:41" x14ac:dyDescent="0.25">
      <c r="F1150" s="33" t="str">
        <f>IFERROR(VLOOKUP(D1150,'Tabelas auxiliares'!$A$3:$B$61,2,FALSE),"")</f>
        <v/>
      </c>
      <c r="G1150" s="33" t="str">
        <f>IFERROR(VLOOKUP($B1150,'Tabelas auxiliares'!$A$65:$C$102,2,FALSE),"")</f>
        <v/>
      </c>
      <c r="H1150" s="33" t="str">
        <f>IFERROR(VLOOKUP($B1150,'Tabelas auxiliares'!$A$65:$C$102,3,FALSE),"")</f>
        <v/>
      </c>
      <c r="X1150" s="33" t="str">
        <f t="shared" si="32"/>
        <v/>
      </c>
      <c r="Y1150" s="33" t="str">
        <f>IF(T1150="","",IF(AND(T1150&lt;&gt;'Tabelas auxiliares'!$B$239,T1150&lt;&gt;'Tabelas auxiliares'!$B$240,T1150&lt;&gt;'Tabelas auxiliares'!$C$239,T1150&lt;&gt;'Tabelas auxiliares'!$C$240,T1150&lt;&gt;'Tabelas auxiliares'!$D$239),"FOLHA DE PESSOAL",IF(X1150='Tabelas auxiliares'!$A$240,"CUSTEIO",IF(X1150='Tabelas auxiliares'!$A$239,"INVESTIMENTO","ERRO - VERIFICAR"))))</f>
        <v/>
      </c>
      <c r="Z1150" s="46" t="str">
        <f t="shared" si="33"/>
        <v/>
      </c>
      <c r="AA1150" s="26"/>
      <c r="AC1150" s="26"/>
      <c r="AD1150" s="54"/>
      <c r="AE1150" s="54"/>
      <c r="AF1150" s="54"/>
      <c r="AG1150" s="54"/>
      <c r="AH1150" s="54"/>
      <c r="AI1150" s="54"/>
      <c r="AJ1150" s="54"/>
      <c r="AK1150" s="54"/>
      <c r="AL1150" s="54"/>
      <c r="AM1150" s="54"/>
      <c r="AN1150" s="54"/>
      <c r="AO1150" s="54"/>
    </row>
    <row r="1151" spans="6:41" x14ac:dyDescent="0.25">
      <c r="F1151" s="33" t="str">
        <f>IFERROR(VLOOKUP(D1151,'Tabelas auxiliares'!$A$3:$B$61,2,FALSE),"")</f>
        <v/>
      </c>
      <c r="G1151" s="33" t="str">
        <f>IFERROR(VLOOKUP($B1151,'Tabelas auxiliares'!$A$65:$C$102,2,FALSE),"")</f>
        <v/>
      </c>
      <c r="H1151" s="33" t="str">
        <f>IFERROR(VLOOKUP($B1151,'Tabelas auxiliares'!$A$65:$C$102,3,FALSE),"")</f>
        <v/>
      </c>
      <c r="X1151" s="33" t="str">
        <f t="shared" si="32"/>
        <v/>
      </c>
      <c r="Y1151" s="33" t="str">
        <f>IF(T1151="","",IF(AND(T1151&lt;&gt;'Tabelas auxiliares'!$B$239,T1151&lt;&gt;'Tabelas auxiliares'!$B$240,T1151&lt;&gt;'Tabelas auxiliares'!$C$239,T1151&lt;&gt;'Tabelas auxiliares'!$C$240,T1151&lt;&gt;'Tabelas auxiliares'!$D$239),"FOLHA DE PESSOAL",IF(X1151='Tabelas auxiliares'!$A$240,"CUSTEIO",IF(X1151='Tabelas auxiliares'!$A$239,"INVESTIMENTO","ERRO - VERIFICAR"))))</f>
        <v/>
      </c>
      <c r="Z1151" s="46" t="str">
        <f t="shared" si="33"/>
        <v/>
      </c>
      <c r="AA1151" s="26"/>
      <c r="AC1151" s="26"/>
      <c r="AD1151" s="54"/>
      <c r="AE1151" s="54"/>
      <c r="AF1151" s="54"/>
      <c r="AG1151" s="54"/>
      <c r="AH1151" s="54"/>
      <c r="AI1151" s="54"/>
      <c r="AJ1151" s="54"/>
      <c r="AK1151" s="54"/>
      <c r="AL1151" s="54"/>
      <c r="AM1151" s="54"/>
      <c r="AN1151" s="54"/>
      <c r="AO1151" s="54"/>
    </row>
    <row r="1152" spans="6:41" x14ac:dyDescent="0.25">
      <c r="F1152" s="33" t="str">
        <f>IFERROR(VLOOKUP(D1152,'Tabelas auxiliares'!$A$3:$B$61,2,FALSE),"")</f>
        <v/>
      </c>
      <c r="G1152" s="33" t="str">
        <f>IFERROR(VLOOKUP($B1152,'Tabelas auxiliares'!$A$65:$C$102,2,FALSE),"")</f>
        <v/>
      </c>
      <c r="H1152" s="33" t="str">
        <f>IFERROR(VLOOKUP($B1152,'Tabelas auxiliares'!$A$65:$C$102,3,FALSE),"")</f>
        <v/>
      </c>
      <c r="X1152" s="33" t="str">
        <f t="shared" si="32"/>
        <v/>
      </c>
      <c r="Y1152" s="33" t="str">
        <f>IF(T1152="","",IF(AND(T1152&lt;&gt;'Tabelas auxiliares'!$B$239,T1152&lt;&gt;'Tabelas auxiliares'!$B$240,T1152&lt;&gt;'Tabelas auxiliares'!$C$239,T1152&lt;&gt;'Tabelas auxiliares'!$C$240,T1152&lt;&gt;'Tabelas auxiliares'!$D$239),"FOLHA DE PESSOAL",IF(X1152='Tabelas auxiliares'!$A$240,"CUSTEIO",IF(X1152='Tabelas auxiliares'!$A$239,"INVESTIMENTO","ERRO - VERIFICAR"))))</f>
        <v/>
      </c>
      <c r="Z1152" s="46" t="str">
        <f t="shared" si="33"/>
        <v/>
      </c>
      <c r="AC1152" s="26"/>
      <c r="AD1152" s="54"/>
      <c r="AE1152" s="54"/>
      <c r="AF1152" s="54"/>
      <c r="AG1152" s="54"/>
      <c r="AH1152" s="54"/>
      <c r="AI1152" s="54"/>
      <c r="AJ1152" s="54"/>
      <c r="AK1152" s="54"/>
      <c r="AL1152" s="54"/>
      <c r="AM1152" s="54"/>
      <c r="AN1152" s="54"/>
      <c r="AO1152" s="54"/>
    </row>
    <row r="1153" spans="6:41" x14ac:dyDescent="0.25">
      <c r="F1153" s="33" t="str">
        <f>IFERROR(VLOOKUP(D1153,'Tabelas auxiliares'!$A$3:$B$61,2,FALSE),"")</f>
        <v/>
      </c>
      <c r="G1153" s="33" t="str">
        <f>IFERROR(VLOOKUP($B1153,'Tabelas auxiliares'!$A$65:$C$102,2,FALSE),"")</f>
        <v/>
      </c>
      <c r="H1153" s="33" t="str">
        <f>IFERROR(VLOOKUP($B1153,'Tabelas auxiliares'!$A$65:$C$102,3,FALSE),"")</f>
        <v/>
      </c>
      <c r="X1153" s="33" t="str">
        <f t="shared" si="32"/>
        <v/>
      </c>
      <c r="Y1153" s="33" t="str">
        <f>IF(T1153="","",IF(AND(T1153&lt;&gt;'Tabelas auxiliares'!$B$239,T1153&lt;&gt;'Tabelas auxiliares'!$B$240,T1153&lt;&gt;'Tabelas auxiliares'!$C$239,T1153&lt;&gt;'Tabelas auxiliares'!$C$240,T1153&lt;&gt;'Tabelas auxiliares'!$D$239),"FOLHA DE PESSOAL",IF(X1153='Tabelas auxiliares'!$A$240,"CUSTEIO",IF(X1153='Tabelas auxiliares'!$A$239,"INVESTIMENTO","ERRO - VERIFICAR"))))</f>
        <v/>
      </c>
      <c r="Z1153" s="46" t="str">
        <f t="shared" si="33"/>
        <v/>
      </c>
      <c r="AA1153" s="26"/>
      <c r="AC1153" s="26"/>
      <c r="AD1153" s="54"/>
      <c r="AE1153" s="54"/>
      <c r="AF1153" s="54"/>
      <c r="AG1153" s="54"/>
      <c r="AH1153" s="54"/>
      <c r="AI1153" s="54"/>
      <c r="AJ1153" s="54"/>
      <c r="AK1153" s="54"/>
      <c r="AL1153" s="54"/>
      <c r="AM1153" s="54"/>
      <c r="AN1153" s="54"/>
      <c r="AO1153" s="54"/>
    </row>
    <row r="1154" spans="6:41" x14ac:dyDescent="0.25">
      <c r="F1154" s="33" t="str">
        <f>IFERROR(VLOOKUP(D1154,'Tabelas auxiliares'!$A$3:$B$61,2,FALSE),"")</f>
        <v/>
      </c>
      <c r="G1154" s="33" t="str">
        <f>IFERROR(VLOOKUP($B1154,'Tabelas auxiliares'!$A$65:$C$102,2,FALSE),"")</f>
        <v/>
      </c>
      <c r="H1154" s="33" t="str">
        <f>IFERROR(VLOOKUP($B1154,'Tabelas auxiliares'!$A$65:$C$102,3,FALSE),"")</f>
        <v/>
      </c>
      <c r="X1154" s="33" t="str">
        <f t="shared" si="32"/>
        <v/>
      </c>
      <c r="Y1154" s="33" t="str">
        <f>IF(T1154="","",IF(AND(T1154&lt;&gt;'Tabelas auxiliares'!$B$239,T1154&lt;&gt;'Tabelas auxiliares'!$B$240,T1154&lt;&gt;'Tabelas auxiliares'!$C$239,T1154&lt;&gt;'Tabelas auxiliares'!$C$240,T1154&lt;&gt;'Tabelas auxiliares'!$D$239),"FOLHA DE PESSOAL",IF(X1154='Tabelas auxiliares'!$A$240,"CUSTEIO",IF(X1154='Tabelas auxiliares'!$A$239,"INVESTIMENTO","ERRO - VERIFICAR"))))</f>
        <v/>
      </c>
      <c r="Z1154" s="46" t="str">
        <f t="shared" si="33"/>
        <v/>
      </c>
      <c r="AA1154" s="26"/>
      <c r="AC1154" s="26"/>
      <c r="AD1154" s="54"/>
      <c r="AE1154" s="54"/>
      <c r="AF1154" s="54"/>
      <c r="AG1154" s="54"/>
      <c r="AH1154" s="54"/>
      <c r="AI1154" s="54"/>
      <c r="AJ1154" s="54"/>
      <c r="AK1154" s="54"/>
      <c r="AL1154" s="54"/>
      <c r="AM1154" s="54"/>
      <c r="AN1154" s="54"/>
      <c r="AO1154" s="54"/>
    </row>
    <row r="1155" spans="6:41" x14ac:dyDescent="0.25">
      <c r="F1155" s="33" t="str">
        <f>IFERROR(VLOOKUP(D1155,'Tabelas auxiliares'!$A$3:$B$61,2,FALSE),"")</f>
        <v/>
      </c>
      <c r="G1155" s="33" t="str">
        <f>IFERROR(VLOOKUP($B1155,'Tabelas auxiliares'!$A$65:$C$102,2,FALSE),"")</f>
        <v/>
      </c>
      <c r="H1155" s="33" t="str">
        <f>IFERROR(VLOOKUP($B1155,'Tabelas auxiliares'!$A$65:$C$102,3,FALSE),"")</f>
        <v/>
      </c>
      <c r="X1155" s="33" t="str">
        <f t="shared" si="32"/>
        <v/>
      </c>
      <c r="Y1155" s="33" t="str">
        <f>IF(T1155="","",IF(AND(T1155&lt;&gt;'Tabelas auxiliares'!$B$239,T1155&lt;&gt;'Tabelas auxiliares'!$B$240,T1155&lt;&gt;'Tabelas auxiliares'!$C$239,T1155&lt;&gt;'Tabelas auxiliares'!$C$240,T1155&lt;&gt;'Tabelas auxiliares'!$D$239),"FOLHA DE PESSOAL",IF(X1155='Tabelas auxiliares'!$A$240,"CUSTEIO",IF(X1155='Tabelas auxiliares'!$A$239,"INVESTIMENTO","ERRO - VERIFICAR"))))</f>
        <v/>
      </c>
      <c r="Z1155" s="46" t="str">
        <f t="shared" si="33"/>
        <v/>
      </c>
      <c r="AA1155" s="26"/>
      <c r="AD1155" s="54"/>
      <c r="AE1155" s="54"/>
      <c r="AF1155" s="54"/>
      <c r="AG1155" s="54"/>
      <c r="AH1155" s="54"/>
      <c r="AI1155" s="54"/>
      <c r="AJ1155" s="54"/>
      <c r="AK1155" s="54"/>
      <c r="AL1155" s="54"/>
      <c r="AM1155" s="54"/>
      <c r="AN1155" s="54"/>
      <c r="AO1155" s="54"/>
    </row>
    <row r="1156" spans="6:41" x14ac:dyDescent="0.25">
      <c r="F1156" s="33" t="str">
        <f>IFERROR(VLOOKUP(D1156,'Tabelas auxiliares'!$A$3:$B$61,2,FALSE),"")</f>
        <v/>
      </c>
      <c r="G1156" s="33" t="str">
        <f>IFERROR(VLOOKUP($B1156,'Tabelas auxiliares'!$A$65:$C$102,2,FALSE),"")</f>
        <v/>
      </c>
      <c r="H1156" s="33" t="str">
        <f>IFERROR(VLOOKUP($B1156,'Tabelas auxiliares'!$A$65:$C$102,3,FALSE),"")</f>
        <v/>
      </c>
      <c r="X1156" s="33" t="str">
        <f t="shared" si="32"/>
        <v/>
      </c>
      <c r="Y1156" s="33" t="str">
        <f>IF(T1156="","",IF(AND(T1156&lt;&gt;'Tabelas auxiliares'!$B$239,T1156&lt;&gt;'Tabelas auxiliares'!$B$240,T1156&lt;&gt;'Tabelas auxiliares'!$C$239,T1156&lt;&gt;'Tabelas auxiliares'!$C$240,T1156&lt;&gt;'Tabelas auxiliares'!$D$239),"FOLHA DE PESSOAL",IF(X1156='Tabelas auxiliares'!$A$240,"CUSTEIO",IF(X1156='Tabelas auxiliares'!$A$239,"INVESTIMENTO","ERRO - VERIFICAR"))))</f>
        <v/>
      </c>
      <c r="Z1156" s="46" t="str">
        <f t="shared" si="33"/>
        <v/>
      </c>
      <c r="AA1156" s="26"/>
      <c r="AD1156" s="54"/>
      <c r="AE1156" s="54"/>
      <c r="AF1156" s="54"/>
      <c r="AG1156" s="54"/>
      <c r="AH1156" s="54"/>
      <c r="AI1156" s="54"/>
      <c r="AJ1156" s="54"/>
      <c r="AK1156" s="54"/>
      <c r="AL1156" s="54"/>
      <c r="AM1156" s="54"/>
      <c r="AN1156" s="54"/>
      <c r="AO1156" s="54"/>
    </row>
    <row r="1157" spans="6:41" x14ac:dyDescent="0.25">
      <c r="F1157" s="33" t="str">
        <f>IFERROR(VLOOKUP(D1157,'Tabelas auxiliares'!$A$3:$B$61,2,FALSE),"")</f>
        <v/>
      </c>
      <c r="G1157" s="33" t="str">
        <f>IFERROR(VLOOKUP($B1157,'Tabelas auxiliares'!$A$65:$C$102,2,FALSE),"")</f>
        <v/>
      </c>
      <c r="H1157" s="33" t="str">
        <f>IFERROR(VLOOKUP($B1157,'Tabelas auxiliares'!$A$65:$C$102,3,FALSE),"")</f>
        <v/>
      </c>
      <c r="X1157" s="33" t="str">
        <f t="shared" si="32"/>
        <v/>
      </c>
      <c r="Y1157" s="33" t="str">
        <f>IF(T1157="","",IF(AND(T1157&lt;&gt;'Tabelas auxiliares'!$B$239,T1157&lt;&gt;'Tabelas auxiliares'!$B$240,T1157&lt;&gt;'Tabelas auxiliares'!$C$239,T1157&lt;&gt;'Tabelas auxiliares'!$C$240,T1157&lt;&gt;'Tabelas auxiliares'!$D$239),"FOLHA DE PESSOAL",IF(X1157='Tabelas auxiliares'!$A$240,"CUSTEIO",IF(X1157='Tabelas auxiliares'!$A$239,"INVESTIMENTO","ERRO - VERIFICAR"))))</f>
        <v/>
      </c>
      <c r="Z1157" s="46" t="str">
        <f t="shared" si="33"/>
        <v/>
      </c>
      <c r="AC1157" s="26"/>
      <c r="AD1157" s="54"/>
      <c r="AE1157" s="54"/>
      <c r="AF1157" s="54"/>
      <c r="AG1157" s="54"/>
      <c r="AH1157" s="54"/>
      <c r="AI1157" s="54"/>
      <c r="AJ1157" s="54"/>
      <c r="AK1157" s="54"/>
      <c r="AL1157" s="54"/>
      <c r="AM1157" s="54"/>
      <c r="AN1157" s="54"/>
      <c r="AO1157" s="54"/>
    </row>
    <row r="1158" spans="6:41" x14ac:dyDescent="0.25">
      <c r="F1158" s="33" t="str">
        <f>IFERROR(VLOOKUP(D1158,'Tabelas auxiliares'!$A$3:$B$61,2,FALSE),"")</f>
        <v/>
      </c>
      <c r="G1158" s="33" t="str">
        <f>IFERROR(VLOOKUP($B1158,'Tabelas auxiliares'!$A$65:$C$102,2,FALSE),"")</f>
        <v/>
      </c>
      <c r="H1158" s="33" t="str">
        <f>IFERROR(VLOOKUP($B1158,'Tabelas auxiliares'!$A$65:$C$102,3,FALSE),"")</f>
        <v/>
      </c>
      <c r="X1158" s="33" t="str">
        <f t="shared" si="32"/>
        <v/>
      </c>
      <c r="Y1158" s="33" t="str">
        <f>IF(T1158="","",IF(AND(T1158&lt;&gt;'Tabelas auxiliares'!$B$239,T1158&lt;&gt;'Tabelas auxiliares'!$B$240,T1158&lt;&gt;'Tabelas auxiliares'!$C$239,T1158&lt;&gt;'Tabelas auxiliares'!$C$240,T1158&lt;&gt;'Tabelas auxiliares'!$D$239),"FOLHA DE PESSOAL",IF(X1158='Tabelas auxiliares'!$A$240,"CUSTEIO",IF(X1158='Tabelas auxiliares'!$A$239,"INVESTIMENTO","ERRO - VERIFICAR"))))</f>
        <v/>
      </c>
      <c r="Z1158" s="46" t="str">
        <f t="shared" si="33"/>
        <v/>
      </c>
      <c r="AA1158" s="26"/>
      <c r="AC1158" s="26"/>
      <c r="AD1158" s="54"/>
      <c r="AE1158" s="54"/>
      <c r="AF1158" s="54"/>
      <c r="AG1158" s="54"/>
      <c r="AH1158" s="54"/>
      <c r="AI1158" s="54"/>
      <c r="AJ1158" s="54"/>
      <c r="AK1158" s="54"/>
      <c r="AL1158" s="54"/>
      <c r="AM1158" s="54"/>
      <c r="AN1158" s="54"/>
      <c r="AO1158" s="54"/>
    </row>
    <row r="1159" spans="6:41" x14ac:dyDescent="0.25">
      <c r="F1159" s="33" t="str">
        <f>IFERROR(VLOOKUP(D1159,'Tabelas auxiliares'!$A$3:$B$61,2,FALSE),"")</f>
        <v/>
      </c>
      <c r="G1159" s="33" t="str">
        <f>IFERROR(VLOOKUP($B1159,'Tabelas auxiliares'!$A$65:$C$102,2,FALSE),"")</f>
        <v/>
      </c>
      <c r="H1159" s="33" t="str">
        <f>IFERROR(VLOOKUP($B1159,'Tabelas auxiliares'!$A$65:$C$102,3,FALSE),"")</f>
        <v/>
      </c>
      <c r="X1159" s="33" t="str">
        <f t="shared" si="32"/>
        <v/>
      </c>
      <c r="Y1159" s="33" t="str">
        <f>IF(T1159="","",IF(AND(T1159&lt;&gt;'Tabelas auxiliares'!$B$239,T1159&lt;&gt;'Tabelas auxiliares'!$B$240,T1159&lt;&gt;'Tabelas auxiliares'!$C$239,T1159&lt;&gt;'Tabelas auxiliares'!$C$240,T1159&lt;&gt;'Tabelas auxiliares'!$D$239),"FOLHA DE PESSOAL",IF(X1159='Tabelas auxiliares'!$A$240,"CUSTEIO",IF(X1159='Tabelas auxiliares'!$A$239,"INVESTIMENTO","ERRO - VERIFICAR"))))</f>
        <v/>
      </c>
      <c r="Z1159" s="46" t="str">
        <f t="shared" si="33"/>
        <v/>
      </c>
      <c r="AA1159" s="26"/>
      <c r="AD1159" s="54"/>
      <c r="AE1159" s="54"/>
      <c r="AF1159" s="54"/>
      <c r="AG1159" s="54"/>
      <c r="AH1159" s="54"/>
      <c r="AI1159" s="54"/>
      <c r="AJ1159" s="54"/>
      <c r="AK1159" s="54"/>
      <c r="AL1159" s="54"/>
      <c r="AM1159" s="54"/>
      <c r="AN1159" s="54"/>
      <c r="AO1159" s="54"/>
    </row>
    <row r="1160" spans="6:41" x14ac:dyDescent="0.25">
      <c r="F1160" s="33" t="str">
        <f>IFERROR(VLOOKUP(D1160,'Tabelas auxiliares'!$A$3:$B$61,2,FALSE),"")</f>
        <v/>
      </c>
      <c r="G1160" s="33" t="str">
        <f>IFERROR(VLOOKUP($B1160,'Tabelas auxiliares'!$A$65:$C$102,2,FALSE),"")</f>
        <v/>
      </c>
      <c r="H1160" s="33" t="str">
        <f>IFERROR(VLOOKUP($B1160,'Tabelas auxiliares'!$A$65:$C$102,3,FALSE),"")</f>
        <v/>
      </c>
      <c r="X1160" s="33" t="str">
        <f t="shared" si="32"/>
        <v/>
      </c>
      <c r="Y1160" s="33" t="str">
        <f>IF(T1160="","",IF(AND(T1160&lt;&gt;'Tabelas auxiliares'!$B$239,T1160&lt;&gt;'Tabelas auxiliares'!$B$240,T1160&lt;&gt;'Tabelas auxiliares'!$C$239,T1160&lt;&gt;'Tabelas auxiliares'!$C$240,T1160&lt;&gt;'Tabelas auxiliares'!$D$239),"FOLHA DE PESSOAL",IF(X1160='Tabelas auxiliares'!$A$240,"CUSTEIO",IF(X1160='Tabelas auxiliares'!$A$239,"INVESTIMENTO","ERRO - VERIFICAR"))))</f>
        <v/>
      </c>
      <c r="Z1160" s="46" t="str">
        <f t="shared" si="33"/>
        <v/>
      </c>
      <c r="AC1160" s="26"/>
      <c r="AD1160" s="54"/>
      <c r="AE1160" s="54"/>
      <c r="AF1160" s="54"/>
      <c r="AG1160" s="54"/>
      <c r="AH1160" s="54"/>
      <c r="AI1160" s="54"/>
      <c r="AJ1160" s="54"/>
      <c r="AK1160" s="54"/>
      <c r="AL1160" s="54"/>
      <c r="AM1160" s="54"/>
      <c r="AN1160" s="54"/>
      <c r="AO1160" s="54"/>
    </row>
    <row r="1161" spans="6:41" x14ac:dyDescent="0.25">
      <c r="F1161" s="33" t="str">
        <f>IFERROR(VLOOKUP(D1161,'Tabelas auxiliares'!$A$3:$B$61,2,FALSE),"")</f>
        <v/>
      </c>
      <c r="G1161" s="33" t="str">
        <f>IFERROR(VLOOKUP($B1161,'Tabelas auxiliares'!$A$65:$C$102,2,FALSE),"")</f>
        <v/>
      </c>
      <c r="H1161" s="33" t="str">
        <f>IFERROR(VLOOKUP($B1161,'Tabelas auxiliares'!$A$65:$C$102,3,FALSE),"")</f>
        <v/>
      </c>
      <c r="X1161" s="33" t="str">
        <f t="shared" si="32"/>
        <v/>
      </c>
      <c r="Y1161" s="33" t="str">
        <f>IF(T1161="","",IF(AND(T1161&lt;&gt;'Tabelas auxiliares'!$B$239,T1161&lt;&gt;'Tabelas auxiliares'!$B$240,T1161&lt;&gt;'Tabelas auxiliares'!$C$239,T1161&lt;&gt;'Tabelas auxiliares'!$C$240,T1161&lt;&gt;'Tabelas auxiliares'!$D$239),"FOLHA DE PESSOAL",IF(X1161='Tabelas auxiliares'!$A$240,"CUSTEIO",IF(X1161='Tabelas auxiliares'!$A$239,"INVESTIMENTO","ERRO - VERIFICAR"))))</f>
        <v/>
      </c>
      <c r="Z1161" s="46" t="str">
        <f t="shared" si="33"/>
        <v/>
      </c>
      <c r="AC1161" s="26"/>
      <c r="AD1161" s="54"/>
      <c r="AE1161" s="54"/>
      <c r="AF1161" s="54"/>
      <c r="AG1161" s="54"/>
      <c r="AH1161" s="54"/>
      <c r="AI1161" s="54"/>
      <c r="AJ1161" s="54"/>
      <c r="AK1161" s="54"/>
      <c r="AL1161" s="54"/>
      <c r="AM1161" s="54"/>
      <c r="AN1161" s="54"/>
      <c r="AO1161" s="54"/>
    </row>
    <row r="1162" spans="6:41" x14ac:dyDescent="0.25">
      <c r="F1162" s="33" t="str">
        <f>IFERROR(VLOOKUP(D1162,'Tabelas auxiliares'!$A$3:$B$61,2,FALSE),"")</f>
        <v/>
      </c>
      <c r="G1162" s="33" t="str">
        <f>IFERROR(VLOOKUP($B1162,'Tabelas auxiliares'!$A$65:$C$102,2,FALSE),"")</f>
        <v/>
      </c>
      <c r="H1162" s="33" t="str">
        <f>IFERROR(VLOOKUP($B1162,'Tabelas auxiliares'!$A$65:$C$102,3,FALSE),"")</f>
        <v/>
      </c>
      <c r="X1162" s="33" t="str">
        <f t="shared" si="32"/>
        <v/>
      </c>
      <c r="Y1162" s="33" t="str">
        <f>IF(T1162="","",IF(AND(T1162&lt;&gt;'Tabelas auxiliares'!$B$239,T1162&lt;&gt;'Tabelas auxiliares'!$B$240,T1162&lt;&gt;'Tabelas auxiliares'!$C$239,T1162&lt;&gt;'Tabelas auxiliares'!$C$240,T1162&lt;&gt;'Tabelas auxiliares'!$D$239),"FOLHA DE PESSOAL",IF(X1162='Tabelas auxiliares'!$A$240,"CUSTEIO",IF(X1162='Tabelas auxiliares'!$A$239,"INVESTIMENTO","ERRO - VERIFICAR"))))</f>
        <v/>
      </c>
      <c r="Z1162" s="46" t="str">
        <f t="shared" si="33"/>
        <v/>
      </c>
      <c r="AC1162" s="26"/>
      <c r="AD1162" s="54"/>
      <c r="AE1162" s="54"/>
      <c r="AF1162" s="54"/>
      <c r="AG1162" s="54"/>
      <c r="AH1162" s="54"/>
      <c r="AI1162" s="54"/>
      <c r="AJ1162" s="54"/>
      <c r="AK1162" s="54"/>
      <c r="AL1162" s="54"/>
      <c r="AM1162" s="54"/>
      <c r="AN1162" s="54"/>
      <c r="AO1162" s="54"/>
    </row>
    <row r="1163" spans="6:41" x14ac:dyDescent="0.25">
      <c r="F1163" s="33" t="str">
        <f>IFERROR(VLOOKUP(D1163,'Tabelas auxiliares'!$A$3:$B$61,2,FALSE),"")</f>
        <v/>
      </c>
      <c r="G1163" s="33" t="str">
        <f>IFERROR(VLOOKUP($B1163,'Tabelas auxiliares'!$A$65:$C$102,2,FALSE),"")</f>
        <v/>
      </c>
      <c r="H1163" s="33" t="str">
        <f>IFERROR(VLOOKUP($B1163,'Tabelas auxiliares'!$A$65:$C$102,3,FALSE),"")</f>
        <v/>
      </c>
      <c r="X1163" s="33" t="str">
        <f t="shared" si="32"/>
        <v/>
      </c>
      <c r="Y1163" s="33" t="str">
        <f>IF(T1163="","",IF(AND(T1163&lt;&gt;'Tabelas auxiliares'!$B$239,T1163&lt;&gt;'Tabelas auxiliares'!$B$240,T1163&lt;&gt;'Tabelas auxiliares'!$C$239,T1163&lt;&gt;'Tabelas auxiliares'!$C$240,T1163&lt;&gt;'Tabelas auxiliares'!$D$239),"FOLHA DE PESSOAL",IF(X1163='Tabelas auxiliares'!$A$240,"CUSTEIO",IF(X1163='Tabelas auxiliares'!$A$239,"INVESTIMENTO","ERRO - VERIFICAR"))))</f>
        <v/>
      </c>
      <c r="Z1163" s="46" t="str">
        <f t="shared" si="33"/>
        <v/>
      </c>
      <c r="AC1163" s="26"/>
      <c r="AD1163" s="54"/>
      <c r="AE1163" s="54"/>
      <c r="AF1163" s="54"/>
      <c r="AG1163" s="54"/>
      <c r="AH1163" s="54"/>
      <c r="AI1163" s="54"/>
      <c r="AJ1163" s="54"/>
      <c r="AK1163" s="54"/>
      <c r="AL1163" s="54"/>
      <c r="AM1163" s="54"/>
      <c r="AN1163" s="54"/>
      <c r="AO1163" s="54"/>
    </row>
    <row r="1164" spans="6:41" x14ac:dyDescent="0.25">
      <c r="F1164" s="33" t="str">
        <f>IFERROR(VLOOKUP(D1164,'Tabelas auxiliares'!$A$3:$B$61,2,FALSE),"")</f>
        <v/>
      </c>
      <c r="G1164" s="33" t="str">
        <f>IFERROR(VLOOKUP($B1164,'Tabelas auxiliares'!$A$65:$C$102,2,FALSE),"")</f>
        <v/>
      </c>
      <c r="H1164" s="33" t="str">
        <f>IFERROR(VLOOKUP($B1164,'Tabelas auxiliares'!$A$65:$C$102,3,FALSE),"")</f>
        <v/>
      </c>
      <c r="X1164" s="33" t="str">
        <f t="shared" si="32"/>
        <v/>
      </c>
      <c r="Y1164" s="33" t="str">
        <f>IF(T1164="","",IF(AND(T1164&lt;&gt;'Tabelas auxiliares'!$B$239,T1164&lt;&gt;'Tabelas auxiliares'!$B$240,T1164&lt;&gt;'Tabelas auxiliares'!$C$239,T1164&lt;&gt;'Tabelas auxiliares'!$C$240,T1164&lt;&gt;'Tabelas auxiliares'!$D$239),"FOLHA DE PESSOAL",IF(X1164='Tabelas auxiliares'!$A$240,"CUSTEIO",IF(X1164='Tabelas auxiliares'!$A$239,"INVESTIMENTO","ERRO - VERIFICAR"))))</f>
        <v/>
      </c>
      <c r="Z1164" s="46" t="str">
        <f t="shared" si="33"/>
        <v/>
      </c>
      <c r="AC1164" s="26"/>
      <c r="AD1164" s="54"/>
      <c r="AE1164" s="54"/>
      <c r="AF1164" s="54"/>
      <c r="AG1164" s="54"/>
      <c r="AH1164" s="54"/>
      <c r="AI1164" s="54"/>
      <c r="AJ1164" s="54"/>
      <c r="AK1164" s="54"/>
      <c r="AL1164" s="54"/>
      <c r="AM1164" s="54"/>
      <c r="AN1164" s="54"/>
      <c r="AO1164" s="54"/>
    </row>
    <row r="1165" spans="6:41" x14ac:dyDescent="0.25">
      <c r="F1165" s="33" t="str">
        <f>IFERROR(VLOOKUP(D1165,'Tabelas auxiliares'!$A$3:$B$61,2,FALSE),"")</f>
        <v/>
      </c>
      <c r="G1165" s="33" t="str">
        <f>IFERROR(VLOOKUP($B1165,'Tabelas auxiliares'!$A$65:$C$102,2,FALSE),"")</f>
        <v/>
      </c>
      <c r="H1165" s="33" t="str">
        <f>IFERROR(VLOOKUP($B1165,'Tabelas auxiliares'!$A$65:$C$102,3,FALSE),"")</f>
        <v/>
      </c>
      <c r="X1165" s="33" t="str">
        <f t="shared" si="32"/>
        <v/>
      </c>
      <c r="Y1165" s="33" t="str">
        <f>IF(T1165="","",IF(AND(T1165&lt;&gt;'Tabelas auxiliares'!$B$239,T1165&lt;&gt;'Tabelas auxiliares'!$B$240,T1165&lt;&gt;'Tabelas auxiliares'!$C$239,T1165&lt;&gt;'Tabelas auxiliares'!$C$240,T1165&lt;&gt;'Tabelas auxiliares'!$D$239),"FOLHA DE PESSOAL",IF(X1165='Tabelas auxiliares'!$A$240,"CUSTEIO",IF(X1165='Tabelas auxiliares'!$A$239,"INVESTIMENTO","ERRO - VERIFICAR"))))</f>
        <v/>
      </c>
      <c r="Z1165" s="46" t="str">
        <f t="shared" si="33"/>
        <v/>
      </c>
      <c r="AC1165" s="26"/>
      <c r="AD1165" s="54"/>
      <c r="AE1165" s="54"/>
      <c r="AF1165" s="54"/>
      <c r="AG1165" s="54"/>
      <c r="AH1165" s="54"/>
      <c r="AI1165" s="54"/>
      <c r="AJ1165" s="54"/>
      <c r="AK1165" s="54"/>
      <c r="AL1165" s="54"/>
      <c r="AM1165" s="54"/>
      <c r="AN1165" s="54"/>
      <c r="AO1165" s="54"/>
    </row>
    <row r="1166" spans="6:41" x14ac:dyDescent="0.25">
      <c r="F1166" s="33" t="str">
        <f>IFERROR(VLOOKUP(D1166,'Tabelas auxiliares'!$A$3:$B$61,2,FALSE),"")</f>
        <v/>
      </c>
      <c r="G1166" s="33" t="str">
        <f>IFERROR(VLOOKUP($B1166,'Tabelas auxiliares'!$A$65:$C$102,2,FALSE),"")</f>
        <v/>
      </c>
      <c r="H1166" s="33" t="str">
        <f>IFERROR(VLOOKUP($B1166,'Tabelas auxiliares'!$A$65:$C$102,3,FALSE),"")</f>
        <v/>
      </c>
      <c r="X1166" s="33" t="str">
        <f t="shared" si="32"/>
        <v/>
      </c>
      <c r="Y1166" s="33" t="str">
        <f>IF(T1166="","",IF(AND(T1166&lt;&gt;'Tabelas auxiliares'!$B$239,T1166&lt;&gt;'Tabelas auxiliares'!$B$240,T1166&lt;&gt;'Tabelas auxiliares'!$C$239,T1166&lt;&gt;'Tabelas auxiliares'!$C$240,T1166&lt;&gt;'Tabelas auxiliares'!$D$239),"FOLHA DE PESSOAL",IF(X1166='Tabelas auxiliares'!$A$240,"CUSTEIO",IF(X1166='Tabelas auxiliares'!$A$239,"INVESTIMENTO","ERRO - VERIFICAR"))))</f>
        <v/>
      </c>
      <c r="Z1166" s="46" t="str">
        <f t="shared" si="33"/>
        <v/>
      </c>
      <c r="AC1166" s="26"/>
      <c r="AD1166" s="54"/>
      <c r="AE1166" s="54"/>
      <c r="AF1166" s="54"/>
      <c r="AG1166" s="54"/>
      <c r="AH1166" s="54"/>
      <c r="AI1166" s="54"/>
      <c r="AJ1166" s="54"/>
      <c r="AK1166" s="54"/>
      <c r="AL1166" s="54"/>
      <c r="AM1166" s="54"/>
      <c r="AN1166" s="54"/>
      <c r="AO1166" s="54"/>
    </row>
    <row r="1167" spans="6:41" x14ac:dyDescent="0.25">
      <c r="F1167" s="33" t="str">
        <f>IFERROR(VLOOKUP(D1167,'Tabelas auxiliares'!$A$3:$B$61,2,FALSE),"")</f>
        <v/>
      </c>
      <c r="G1167" s="33" t="str">
        <f>IFERROR(VLOOKUP($B1167,'Tabelas auxiliares'!$A$65:$C$102,2,FALSE),"")</f>
        <v/>
      </c>
      <c r="H1167" s="33" t="str">
        <f>IFERROR(VLOOKUP($B1167,'Tabelas auxiliares'!$A$65:$C$102,3,FALSE),"")</f>
        <v/>
      </c>
      <c r="X1167" s="33" t="str">
        <f t="shared" si="32"/>
        <v/>
      </c>
      <c r="Y1167" s="33" t="str">
        <f>IF(T1167="","",IF(AND(T1167&lt;&gt;'Tabelas auxiliares'!$B$239,T1167&lt;&gt;'Tabelas auxiliares'!$B$240,T1167&lt;&gt;'Tabelas auxiliares'!$C$239,T1167&lt;&gt;'Tabelas auxiliares'!$C$240,T1167&lt;&gt;'Tabelas auxiliares'!$D$239),"FOLHA DE PESSOAL",IF(X1167='Tabelas auxiliares'!$A$240,"CUSTEIO",IF(X1167='Tabelas auxiliares'!$A$239,"INVESTIMENTO","ERRO - VERIFICAR"))))</f>
        <v/>
      </c>
      <c r="Z1167" s="46" t="str">
        <f t="shared" si="33"/>
        <v/>
      </c>
      <c r="AC1167" s="26"/>
      <c r="AD1167" s="54"/>
      <c r="AE1167" s="54"/>
      <c r="AF1167" s="54"/>
      <c r="AG1167" s="54"/>
      <c r="AH1167" s="54"/>
      <c r="AI1167" s="54"/>
      <c r="AJ1167" s="54"/>
      <c r="AK1167" s="54"/>
      <c r="AL1167" s="54"/>
      <c r="AM1167" s="54"/>
      <c r="AN1167" s="54"/>
      <c r="AO1167" s="54"/>
    </row>
    <row r="1168" spans="6:41" x14ac:dyDescent="0.25">
      <c r="F1168" s="33" t="str">
        <f>IFERROR(VLOOKUP(D1168,'Tabelas auxiliares'!$A$3:$B$61,2,FALSE),"")</f>
        <v/>
      </c>
      <c r="G1168" s="33" t="str">
        <f>IFERROR(VLOOKUP($B1168,'Tabelas auxiliares'!$A$65:$C$102,2,FALSE),"")</f>
        <v/>
      </c>
      <c r="H1168" s="33" t="str">
        <f>IFERROR(VLOOKUP($B1168,'Tabelas auxiliares'!$A$65:$C$102,3,FALSE),"")</f>
        <v/>
      </c>
      <c r="X1168" s="33" t="str">
        <f t="shared" si="32"/>
        <v/>
      </c>
      <c r="Y1168" s="33" t="str">
        <f>IF(T1168="","",IF(AND(T1168&lt;&gt;'Tabelas auxiliares'!$B$239,T1168&lt;&gt;'Tabelas auxiliares'!$B$240,T1168&lt;&gt;'Tabelas auxiliares'!$C$239,T1168&lt;&gt;'Tabelas auxiliares'!$C$240,T1168&lt;&gt;'Tabelas auxiliares'!$D$239),"FOLHA DE PESSOAL",IF(X1168='Tabelas auxiliares'!$A$240,"CUSTEIO",IF(X1168='Tabelas auxiliares'!$A$239,"INVESTIMENTO","ERRO - VERIFICAR"))))</f>
        <v/>
      </c>
      <c r="Z1168" s="46" t="str">
        <f t="shared" si="33"/>
        <v/>
      </c>
      <c r="AC1168" s="26"/>
      <c r="AD1168" s="54"/>
      <c r="AE1168" s="54"/>
      <c r="AF1168" s="54"/>
      <c r="AG1168" s="54"/>
      <c r="AH1168" s="54"/>
      <c r="AI1168" s="54"/>
      <c r="AJ1168" s="54"/>
      <c r="AK1168" s="54"/>
      <c r="AL1168" s="54"/>
      <c r="AM1168" s="54"/>
      <c r="AN1168" s="54"/>
      <c r="AO1168" s="54"/>
    </row>
    <row r="1169" spans="6:41" x14ac:dyDescent="0.25">
      <c r="F1169" s="33" t="str">
        <f>IFERROR(VLOOKUP(D1169,'Tabelas auxiliares'!$A$3:$B$61,2,FALSE),"")</f>
        <v/>
      </c>
      <c r="G1169" s="33" t="str">
        <f>IFERROR(VLOOKUP($B1169,'Tabelas auxiliares'!$A$65:$C$102,2,FALSE),"")</f>
        <v/>
      </c>
      <c r="H1169" s="33" t="str">
        <f>IFERROR(VLOOKUP($B1169,'Tabelas auxiliares'!$A$65:$C$102,3,FALSE),"")</f>
        <v/>
      </c>
      <c r="X1169" s="33" t="str">
        <f t="shared" si="32"/>
        <v/>
      </c>
      <c r="Y1169" s="33" t="str">
        <f>IF(T1169="","",IF(AND(T1169&lt;&gt;'Tabelas auxiliares'!$B$239,T1169&lt;&gt;'Tabelas auxiliares'!$B$240,T1169&lt;&gt;'Tabelas auxiliares'!$C$239,T1169&lt;&gt;'Tabelas auxiliares'!$C$240,T1169&lt;&gt;'Tabelas auxiliares'!$D$239),"FOLHA DE PESSOAL",IF(X1169='Tabelas auxiliares'!$A$240,"CUSTEIO",IF(X1169='Tabelas auxiliares'!$A$239,"INVESTIMENTO","ERRO - VERIFICAR"))))</f>
        <v/>
      </c>
      <c r="Z1169" s="46" t="str">
        <f t="shared" si="33"/>
        <v/>
      </c>
      <c r="AC1169" s="26"/>
      <c r="AD1169" s="54"/>
      <c r="AE1169" s="54"/>
      <c r="AF1169" s="54"/>
      <c r="AG1169" s="54"/>
      <c r="AH1169" s="54"/>
      <c r="AI1169" s="54"/>
      <c r="AJ1169" s="54"/>
      <c r="AK1169" s="54"/>
      <c r="AL1169" s="54"/>
      <c r="AM1169" s="54"/>
      <c r="AN1169" s="54"/>
      <c r="AO1169" s="54"/>
    </row>
    <row r="1170" spans="6:41" x14ac:dyDescent="0.25">
      <c r="F1170" s="33" t="str">
        <f>IFERROR(VLOOKUP(D1170,'Tabelas auxiliares'!$A$3:$B$61,2,FALSE),"")</f>
        <v/>
      </c>
      <c r="G1170" s="33" t="str">
        <f>IFERROR(VLOOKUP($B1170,'Tabelas auxiliares'!$A$65:$C$102,2,FALSE),"")</f>
        <v/>
      </c>
      <c r="H1170" s="33" t="str">
        <f>IFERROR(VLOOKUP($B1170,'Tabelas auxiliares'!$A$65:$C$102,3,FALSE),"")</f>
        <v/>
      </c>
      <c r="X1170" s="33" t="str">
        <f t="shared" si="32"/>
        <v/>
      </c>
      <c r="Y1170" s="33" t="str">
        <f>IF(T1170="","",IF(AND(T1170&lt;&gt;'Tabelas auxiliares'!$B$239,T1170&lt;&gt;'Tabelas auxiliares'!$B$240,T1170&lt;&gt;'Tabelas auxiliares'!$C$239,T1170&lt;&gt;'Tabelas auxiliares'!$C$240,T1170&lt;&gt;'Tabelas auxiliares'!$D$239),"FOLHA DE PESSOAL",IF(X1170='Tabelas auxiliares'!$A$240,"CUSTEIO",IF(X1170='Tabelas auxiliares'!$A$239,"INVESTIMENTO","ERRO - VERIFICAR"))))</f>
        <v/>
      </c>
      <c r="Z1170" s="46" t="str">
        <f t="shared" si="33"/>
        <v/>
      </c>
      <c r="AC1170" s="26"/>
      <c r="AD1170" s="54"/>
      <c r="AE1170" s="54"/>
      <c r="AF1170" s="54"/>
      <c r="AG1170" s="54"/>
      <c r="AH1170" s="54"/>
      <c r="AI1170" s="54"/>
      <c r="AJ1170" s="54"/>
      <c r="AK1170" s="54"/>
      <c r="AL1170" s="54"/>
      <c r="AM1170" s="54"/>
      <c r="AN1170" s="54"/>
      <c r="AO1170" s="54"/>
    </row>
    <row r="1171" spans="6:41" x14ac:dyDescent="0.25">
      <c r="F1171" s="33" t="str">
        <f>IFERROR(VLOOKUP(D1171,'Tabelas auxiliares'!$A$3:$B$61,2,FALSE),"")</f>
        <v/>
      </c>
      <c r="G1171" s="33" t="str">
        <f>IFERROR(VLOOKUP($B1171,'Tabelas auxiliares'!$A$65:$C$102,2,FALSE),"")</f>
        <v/>
      </c>
      <c r="H1171" s="33" t="str">
        <f>IFERROR(VLOOKUP($B1171,'Tabelas auxiliares'!$A$65:$C$102,3,FALSE),"")</f>
        <v/>
      </c>
      <c r="X1171" s="33" t="str">
        <f t="shared" si="32"/>
        <v/>
      </c>
      <c r="Y1171" s="33" t="str">
        <f>IF(T1171="","",IF(AND(T1171&lt;&gt;'Tabelas auxiliares'!$B$239,T1171&lt;&gt;'Tabelas auxiliares'!$B$240,T1171&lt;&gt;'Tabelas auxiliares'!$C$239,T1171&lt;&gt;'Tabelas auxiliares'!$C$240,T1171&lt;&gt;'Tabelas auxiliares'!$D$239),"FOLHA DE PESSOAL",IF(X1171='Tabelas auxiliares'!$A$240,"CUSTEIO",IF(X1171='Tabelas auxiliares'!$A$239,"INVESTIMENTO","ERRO - VERIFICAR"))))</f>
        <v/>
      </c>
      <c r="Z1171" s="46" t="str">
        <f t="shared" si="33"/>
        <v/>
      </c>
      <c r="AA1171" s="26"/>
      <c r="AC1171" s="26"/>
      <c r="AD1171" s="54"/>
      <c r="AE1171" s="54"/>
      <c r="AF1171" s="54"/>
      <c r="AG1171" s="54"/>
      <c r="AH1171" s="54"/>
      <c r="AI1171" s="54"/>
      <c r="AJ1171" s="54"/>
      <c r="AK1171" s="54"/>
      <c r="AL1171" s="54"/>
      <c r="AM1171" s="54"/>
      <c r="AN1171" s="54"/>
      <c r="AO1171" s="54"/>
    </row>
    <row r="1172" spans="6:41" x14ac:dyDescent="0.25">
      <c r="F1172" s="33" t="str">
        <f>IFERROR(VLOOKUP(D1172,'Tabelas auxiliares'!$A$3:$B$61,2,FALSE),"")</f>
        <v/>
      </c>
      <c r="G1172" s="33" t="str">
        <f>IFERROR(VLOOKUP($B1172,'Tabelas auxiliares'!$A$65:$C$102,2,FALSE),"")</f>
        <v/>
      </c>
      <c r="H1172" s="33" t="str">
        <f>IFERROR(VLOOKUP($B1172,'Tabelas auxiliares'!$A$65:$C$102,3,FALSE),"")</f>
        <v/>
      </c>
      <c r="X1172" s="33" t="str">
        <f t="shared" si="32"/>
        <v/>
      </c>
      <c r="Y1172" s="33" t="str">
        <f>IF(T1172="","",IF(AND(T1172&lt;&gt;'Tabelas auxiliares'!$B$239,T1172&lt;&gt;'Tabelas auxiliares'!$B$240,T1172&lt;&gt;'Tabelas auxiliares'!$C$239,T1172&lt;&gt;'Tabelas auxiliares'!$C$240,T1172&lt;&gt;'Tabelas auxiliares'!$D$239),"FOLHA DE PESSOAL",IF(X1172='Tabelas auxiliares'!$A$240,"CUSTEIO",IF(X1172='Tabelas auxiliares'!$A$239,"INVESTIMENTO","ERRO - VERIFICAR"))))</f>
        <v/>
      </c>
      <c r="Z1172" s="46" t="str">
        <f t="shared" si="33"/>
        <v/>
      </c>
      <c r="AC1172" s="26"/>
      <c r="AD1172" s="54"/>
      <c r="AE1172" s="54"/>
      <c r="AF1172" s="54"/>
      <c r="AG1172" s="54"/>
      <c r="AH1172" s="54"/>
      <c r="AI1172" s="54"/>
      <c r="AJ1172" s="54"/>
      <c r="AK1172" s="54"/>
      <c r="AL1172" s="54"/>
      <c r="AM1172" s="54"/>
      <c r="AN1172" s="54"/>
      <c r="AO1172" s="54"/>
    </row>
    <row r="1173" spans="6:41" x14ac:dyDescent="0.25">
      <c r="F1173" s="33" t="str">
        <f>IFERROR(VLOOKUP(D1173,'Tabelas auxiliares'!$A$3:$B$61,2,FALSE),"")</f>
        <v/>
      </c>
      <c r="G1173" s="33" t="str">
        <f>IFERROR(VLOOKUP($B1173,'Tabelas auxiliares'!$A$65:$C$102,2,FALSE),"")</f>
        <v/>
      </c>
      <c r="H1173" s="33" t="str">
        <f>IFERROR(VLOOKUP($B1173,'Tabelas auxiliares'!$A$65:$C$102,3,FALSE),"")</f>
        <v/>
      </c>
      <c r="X1173" s="33" t="str">
        <f t="shared" si="32"/>
        <v/>
      </c>
      <c r="Y1173" s="33" t="str">
        <f>IF(T1173="","",IF(AND(T1173&lt;&gt;'Tabelas auxiliares'!$B$239,T1173&lt;&gt;'Tabelas auxiliares'!$B$240,T1173&lt;&gt;'Tabelas auxiliares'!$C$239,T1173&lt;&gt;'Tabelas auxiliares'!$C$240,T1173&lt;&gt;'Tabelas auxiliares'!$D$239),"FOLHA DE PESSOAL",IF(X1173='Tabelas auxiliares'!$A$240,"CUSTEIO",IF(X1173='Tabelas auxiliares'!$A$239,"INVESTIMENTO","ERRO - VERIFICAR"))))</f>
        <v/>
      </c>
      <c r="Z1173" s="46" t="str">
        <f t="shared" si="33"/>
        <v/>
      </c>
      <c r="AC1173" s="26"/>
      <c r="AD1173" s="54"/>
      <c r="AE1173" s="54"/>
      <c r="AF1173" s="54"/>
      <c r="AG1173" s="54"/>
      <c r="AH1173" s="54"/>
      <c r="AI1173" s="54"/>
      <c r="AJ1173" s="54"/>
      <c r="AK1173" s="54"/>
      <c r="AL1173" s="54"/>
      <c r="AM1173" s="54"/>
      <c r="AN1173" s="54"/>
      <c r="AO1173" s="54"/>
    </row>
    <row r="1174" spans="6:41" x14ac:dyDescent="0.25">
      <c r="F1174" s="33" t="str">
        <f>IFERROR(VLOOKUP(D1174,'Tabelas auxiliares'!$A$3:$B$61,2,FALSE),"")</f>
        <v/>
      </c>
      <c r="G1174" s="33" t="str">
        <f>IFERROR(VLOOKUP($B1174,'Tabelas auxiliares'!$A$65:$C$102,2,FALSE),"")</f>
        <v/>
      </c>
      <c r="H1174" s="33" t="str">
        <f>IFERROR(VLOOKUP($B1174,'Tabelas auxiliares'!$A$65:$C$102,3,FALSE),"")</f>
        <v/>
      </c>
      <c r="X1174" s="33" t="str">
        <f t="shared" si="32"/>
        <v/>
      </c>
      <c r="Y1174" s="33" t="str">
        <f>IF(T1174="","",IF(AND(T1174&lt;&gt;'Tabelas auxiliares'!$B$239,T1174&lt;&gt;'Tabelas auxiliares'!$B$240,T1174&lt;&gt;'Tabelas auxiliares'!$C$239,T1174&lt;&gt;'Tabelas auxiliares'!$C$240,T1174&lt;&gt;'Tabelas auxiliares'!$D$239),"FOLHA DE PESSOAL",IF(X1174='Tabelas auxiliares'!$A$240,"CUSTEIO",IF(X1174='Tabelas auxiliares'!$A$239,"INVESTIMENTO","ERRO - VERIFICAR"))))</f>
        <v/>
      </c>
      <c r="Z1174" s="46" t="str">
        <f t="shared" si="33"/>
        <v/>
      </c>
      <c r="AC1174" s="26"/>
      <c r="AD1174" s="54"/>
      <c r="AE1174" s="54"/>
      <c r="AF1174" s="54"/>
      <c r="AG1174" s="54"/>
      <c r="AH1174" s="54"/>
      <c r="AI1174" s="54"/>
      <c r="AJ1174" s="54"/>
      <c r="AK1174" s="54"/>
      <c r="AL1174" s="54"/>
      <c r="AM1174" s="54"/>
      <c r="AN1174" s="54"/>
      <c r="AO1174" s="54"/>
    </row>
    <row r="1175" spans="6:41" x14ac:dyDescent="0.25">
      <c r="F1175" s="33" t="str">
        <f>IFERROR(VLOOKUP(D1175,'Tabelas auxiliares'!$A$3:$B$61,2,FALSE),"")</f>
        <v/>
      </c>
      <c r="G1175" s="33" t="str">
        <f>IFERROR(VLOOKUP($B1175,'Tabelas auxiliares'!$A$65:$C$102,2,FALSE),"")</f>
        <v/>
      </c>
      <c r="H1175" s="33" t="str">
        <f>IFERROR(VLOOKUP($B1175,'Tabelas auxiliares'!$A$65:$C$102,3,FALSE),"")</f>
        <v/>
      </c>
      <c r="X1175" s="33" t="str">
        <f t="shared" si="32"/>
        <v/>
      </c>
      <c r="Y1175" s="33" t="str">
        <f>IF(T1175="","",IF(AND(T1175&lt;&gt;'Tabelas auxiliares'!$B$239,T1175&lt;&gt;'Tabelas auxiliares'!$B$240,T1175&lt;&gt;'Tabelas auxiliares'!$C$239,T1175&lt;&gt;'Tabelas auxiliares'!$C$240,T1175&lt;&gt;'Tabelas auxiliares'!$D$239),"FOLHA DE PESSOAL",IF(X1175='Tabelas auxiliares'!$A$240,"CUSTEIO",IF(X1175='Tabelas auxiliares'!$A$239,"INVESTIMENTO","ERRO - VERIFICAR"))))</f>
        <v/>
      </c>
      <c r="Z1175" s="46" t="str">
        <f t="shared" si="33"/>
        <v/>
      </c>
      <c r="AA1175" s="26"/>
      <c r="AC1175" s="26"/>
      <c r="AD1175" s="54"/>
      <c r="AE1175" s="54"/>
      <c r="AF1175" s="54"/>
      <c r="AG1175" s="54"/>
      <c r="AH1175" s="54"/>
      <c r="AI1175" s="54"/>
      <c r="AJ1175" s="54"/>
      <c r="AK1175" s="54"/>
      <c r="AL1175" s="54"/>
      <c r="AM1175" s="54"/>
      <c r="AN1175" s="54"/>
      <c r="AO1175" s="54"/>
    </row>
    <row r="1176" spans="6:41" x14ac:dyDescent="0.25">
      <c r="F1176" s="33" t="str">
        <f>IFERROR(VLOOKUP(D1176,'Tabelas auxiliares'!$A$3:$B$61,2,FALSE),"")</f>
        <v/>
      </c>
      <c r="G1176" s="33" t="str">
        <f>IFERROR(VLOOKUP($B1176,'Tabelas auxiliares'!$A$65:$C$102,2,FALSE),"")</f>
        <v/>
      </c>
      <c r="H1176" s="33" t="str">
        <f>IFERROR(VLOOKUP($B1176,'Tabelas auxiliares'!$A$65:$C$102,3,FALSE),"")</f>
        <v/>
      </c>
      <c r="X1176" s="33" t="str">
        <f t="shared" si="32"/>
        <v/>
      </c>
      <c r="Y1176" s="33" t="str">
        <f>IF(T1176="","",IF(AND(T1176&lt;&gt;'Tabelas auxiliares'!$B$239,T1176&lt;&gt;'Tabelas auxiliares'!$B$240,T1176&lt;&gt;'Tabelas auxiliares'!$C$239,T1176&lt;&gt;'Tabelas auxiliares'!$C$240,T1176&lt;&gt;'Tabelas auxiliares'!$D$239),"FOLHA DE PESSOAL",IF(X1176='Tabelas auxiliares'!$A$240,"CUSTEIO",IF(X1176='Tabelas auxiliares'!$A$239,"INVESTIMENTO","ERRO - VERIFICAR"))))</f>
        <v/>
      </c>
      <c r="Z1176" s="46" t="str">
        <f t="shared" si="33"/>
        <v/>
      </c>
      <c r="AC1176" s="26"/>
      <c r="AD1176" s="54"/>
      <c r="AE1176" s="54"/>
      <c r="AF1176" s="54"/>
      <c r="AG1176" s="54"/>
      <c r="AH1176" s="54"/>
      <c r="AI1176" s="54"/>
      <c r="AJ1176" s="54"/>
      <c r="AK1176" s="54"/>
      <c r="AL1176" s="54"/>
      <c r="AM1176" s="54"/>
      <c r="AN1176" s="54"/>
      <c r="AO1176" s="54"/>
    </row>
    <row r="1177" spans="6:41" x14ac:dyDescent="0.25">
      <c r="F1177" s="33" t="str">
        <f>IFERROR(VLOOKUP(D1177,'Tabelas auxiliares'!$A$3:$B$61,2,FALSE),"")</f>
        <v/>
      </c>
      <c r="G1177" s="33" t="str">
        <f>IFERROR(VLOOKUP($B1177,'Tabelas auxiliares'!$A$65:$C$102,2,FALSE),"")</f>
        <v/>
      </c>
      <c r="H1177" s="33" t="str">
        <f>IFERROR(VLOOKUP($B1177,'Tabelas auxiliares'!$A$65:$C$102,3,FALSE),"")</f>
        <v/>
      </c>
      <c r="X1177" s="33" t="str">
        <f t="shared" si="32"/>
        <v/>
      </c>
      <c r="Y1177" s="33" t="str">
        <f>IF(T1177="","",IF(AND(T1177&lt;&gt;'Tabelas auxiliares'!$B$239,T1177&lt;&gt;'Tabelas auxiliares'!$B$240,T1177&lt;&gt;'Tabelas auxiliares'!$C$239,T1177&lt;&gt;'Tabelas auxiliares'!$C$240,T1177&lt;&gt;'Tabelas auxiliares'!$D$239),"FOLHA DE PESSOAL",IF(X1177='Tabelas auxiliares'!$A$240,"CUSTEIO",IF(X1177='Tabelas auxiliares'!$A$239,"INVESTIMENTO","ERRO - VERIFICAR"))))</f>
        <v/>
      </c>
      <c r="Z1177" s="46" t="str">
        <f t="shared" si="33"/>
        <v/>
      </c>
      <c r="AC1177" s="26"/>
      <c r="AD1177" s="54"/>
      <c r="AE1177" s="54"/>
      <c r="AF1177" s="54"/>
      <c r="AG1177" s="54"/>
      <c r="AH1177" s="54"/>
      <c r="AI1177" s="54"/>
      <c r="AJ1177" s="54"/>
      <c r="AK1177" s="54"/>
      <c r="AL1177" s="54"/>
      <c r="AM1177" s="54"/>
      <c r="AN1177" s="54"/>
      <c r="AO1177" s="54"/>
    </row>
    <row r="1178" spans="6:41" x14ac:dyDescent="0.25">
      <c r="F1178" s="33" t="str">
        <f>IFERROR(VLOOKUP(D1178,'Tabelas auxiliares'!$A$3:$B$61,2,FALSE),"")</f>
        <v/>
      </c>
      <c r="G1178" s="33" t="str">
        <f>IFERROR(VLOOKUP($B1178,'Tabelas auxiliares'!$A$65:$C$102,2,FALSE),"")</f>
        <v/>
      </c>
      <c r="H1178" s="33" t="str">
        <f>IFERROR(VLOOKUP($B1178,'Tabelas auxiliares'!$A$65:$C$102,3,FALSE),"")</f>
        <v/>
      </c>
      <c r="X1178" s="33" t="str">
        <f t="shared" si="32"/>
        <v/>
      </c>
      <c r="Y1178" s="33" t="str">
        <f>IF(T1178="","",IF(AND(T1178&lt;&gt;'Tabelas auxiliares'!$B$239,T1178&lt;&gt;'Tabelas auxiliares'!$B$240,T1178&lt;&gt;'Tabelas auxiliares'!$C$239,T1178&lt;&gt;'Tabelas auxiliares'!$C$240,T1178&lt;&gt;'Tabelas auxiliares'!$D$239),"FOLHA DE PESSOAL",IF(X1178='Tabelas auxiliares'!$A$240,"CUSTEIO",IF(X1178='Tabelas auxiliares'!$A$239,"INVESTIMENTO","ERRO - VERIFICAR"))))</f>
        <v/>
      </c>
      <c r="Z1178" s="46" t="str">
        <f t="shared" si="33"/>
        <v/>
      </c>
      <c r="AC1178" s="26"/>
      <c r="AD1178" s="54"/>
      <c r="AE1178" s="54"/>
      <c r="AF1178" s="54"/>
      <c r="AG1178" s="54"/>
      <c r="AH1178" s="54"/>
      <c r="AI1178" s="54"/>
      <c r="AJ1178" s="54"/>
      <c r="AK1178" s="54"/>
      <c r="AL1178" s="54"/>
      <c r="AM1178" s="54"/>
      <c r="AN1178" s="54"/>
      <c r="AO1178" s="54"/>
    </row>
    <row r="1179" spans="6:41" x14ac:dyDescent="0.25">
      <c r="F1179" s="33" t="str">
        <f>IFERROR(VLOOKUP(D1179,'Tabelas auxiliares'!$A$3:$B$61,2,FALSE),"")</f>
        <v/>
      </c>
      <c r="G1179" s="33" t="str">
        <f>IFERROR(VLOOKUP($B1179,'Tabelas auxiliares'!$A$65:$C$102,2,FALSE),"")</f>
        <v/>
      </c>
      <c r="H1179" s="33" t="str">
        <f>IFERROR(VLOOKUP($B1179,'Tabelas auxiliares'!$A$65:$C$102,3,FALSE),"")</f>
        <v/>
      </c>
      <c r="X1179" s="33" t="str">
        <f t="shared" si="32"/>
        <v/>
      </c>
      <c r="Y1179" s="33" t="str">
        <f>IF(T1179="","",IF(AND(T1179&lt;&gt;'Tabelas auxiliares'!$B$239,T1179&lt;&gt;'Tabelas auxiliares'!$B$240,T1179&lt;&gt;'Tabelas auxiliares'!$C$239,T1179&lt;&gt;'Tabelas auxiliares'!$C$240,T1179&lt;&gt;'Tabelas auxiliares'!$D$239),"FOLHA DE PESSOAL",IF(X1179='Tabelas auxiliares'!$A$240,"CUSTEIO",IF(X1179='Tabelas auxiliares'!$A$239,"INVESTIMENTO","ERRO - VERIFICAR"))))</f>
        <v/>
      </c>
      <c r="Z1179" s="46" t="str">
        <f t="shared" si="33"/>
        <v/>
      </c>
      <c r="AC1179" s="26"/>
      <c r="AD1179" s="54"/>
      <c r="AE1179" s="54"/>
      <c r="AF1179" s="54"/>
      <c r="AG1179" s="54"/>
      <c r="AH1179" s="54"/>
      <c r="AI1179" s="54"/>
      <c r="AJ1179" s="54"/>
      <c r="AK1179" s="54"/>
      <c r="AL1179" s="54"/>
      <c r="AM1179" s="54"/>
      <c r="AN1179" s="54"/>
      <c r="AO1179" s="54"/>
    </row>
    <row r="1180" spans="6:41" x14ac:dyDescent="0.25">
      <c r="F1180" s="33" t="str">
        <f>IFERROR(VLOOKUP(D1180,'Tabelas auxiliares'!$A$3:$B$61,2,FALSE),"")</f>
        <v/>
      </c>
      <c r="G1180" s="33" t="str">
        <f>IFERROR(VLOOKUP($B1180,'Tabelas auxiliares'!$A$65:$C$102,2,FALSE),"")</f>
        <v/>
      </c>
      <c r="H1180" s="33" t="str">
        <f>IFERROR(VLOOKUP($B1180,'Tabelas auxiliares'!$A$65:$C$102,3,FALSE),"")</f>
        <v/>
      </c>
      <c r="X1180" s="33" t="str">
        <f t="shared" si="32"/>
        <v/>
      </c>
      <c r="Y1180" s="33" t="str">
        <f>IF(T1180="","",IF(AND(T1180&lt;&gt;'Tabelas auxiliares'!$B$239,T1180&lt;&gt;'Tabelas auxiliares'!$B$240,T1180&lt;&gt;'Tabelas auxiliares'!$C$239,T1180&lt;&gt;'Tabelas auxiliares'!$C$240,T1180&lt;&gt;'Tabelas auxiliares'!$D$239),"FOLHA DE PESSOAL",IF(X1180='Tabelas auxiliares'!$A$240,"CUSTEIO",IF(X1180='Tabelas auxiliares'!$A$239,"INVESTIMENTO","ERRO - VERIFICAR"))))</f>
        <v/>
      </c>
      <c r="Z1180" s="46" t="str">
        <f t="shared" si="33"/>
        <v/>
      </c>
      <c r="AA1180" s="26"/>
      <c r="AC1180" s="26"/>
      <c r="AD1180" s="54"/>
      <c r="AE1180" s="54"/>
      <c r="AF1180" s="54"/>
      <c r="AG1180" s="54"/>
      <c r="AH1180" s="54"/>
      <c r="AI1180" s="54"/>
      <c r="AJ1180" s="54"/>
      <c r="AK1180" s="54"/>
      <c r="AL1180" s="54"/>
      <c r="AM1180" s="54"/>
      <c r="AN1180" s="54"/>
      <c r="AO1180" s="54"/>
    </row>
    <row r="1181" spans="6:41" x14ac:dyDescent="0.25">
      <c r="F1181" s="33" t="str">
        <f>IFERROR(VLOOKUP(D1181,'Tabelas auxiliares'!$A$3:$B$61,2,FALSE),"")</f>
        <v/>
      </c>
      <c r="G1181" s="33" t="str">
        <f>IFERROR(VLOOKUP($B1181,'Tabelas auxiliares'!$A$65:$C$102,2,FALSE),"")</f>
        <v/>
      </c>
      <c r="H1181" s="33" t="str">
        <f>IFERROR(VLOOKUP($B1181,'Tabelas auxiliares'!$A$65:$C$102,3,FALSE),"")</f>
        <v/>
      </c>
      <c r="X1181" s="33" t="str">
        <f t="shared" si="32"/>
        <v/>
      </c>
      <c r="Y1181" s="33" t="str">
        <f>IF(T1181="","",IF(AND(T1181&lt;&gt;'Tabelas auxiliares'!$B$239,T1181&lt;&gt;'Tabelas auxiliares'!$B$240,T1181&lt;&gt;'Tabelas auxiliares'!$C$239,T1181&lt;&gt;'Tabelas auxiliares'!$C$240,T1181&lt;&gt;'Tabelas auxiliares'!$D$239),"FOLHA DE PESSOAL",IF(X1181='Tabelas auxiliares'!$A$240,"CUSTEIO",IF(X1181='Tabelas auxiliares'!$A$239,"INVESTIMENTO","ERRO - VERIFICAR"))))</f>
        <v/>
      </c>
      <c r="Z1181" s="46" t="str">
        <f t="shared" si="33"/>
        <v/>
      </c>
      <c r="AA1181" s="26"/>
      <c r="AC1181" s="26"/>
      <c r="AD1181" s="54"/>
      <c r="AE1181" s="54"/>
      <c r="AF1181" s="54"/>
      <c r="AG1181" s="54"/>
      <c r="AH1181" s="54"/>
      <c r="AI1181" s="54"/>
      <c r="AJ1181" s="54"/>
      <c r="AK1181" s="54"/>
      <c r="AL1181" s="54"/>
      <c r="AM1181" s="54"/>
      <c r="AN1181" s="54"/>
      <c r="AO1181" s="54"/>
    </row>
    <row r="1182" spans="6:41" x14ac:dyDescent="0.25">
      <c r="F1182" s="33" t="str">
        <f>IFERROR(VLOOKUP(D1182,'Tabelas auxiliares'!$A$3:$B$61,2,FALSE),"")</f>
        <v/>
      </c>
      <c r="G1182" s="33" t="str">
        <f>IFERROR(VLOOKUP($B1182,'Tabelas auxiliares'!$A$65:$C$102,2,FALSE),"")</f>
        <v/>
      </c>
      <c r="H1182" s="33" t="str">
        <f>IFERROR(VLOOKUP($B1182,'Tabelas auxiliares'!$A$65:$C$102,3,FALSE),"")</f>
        <v/>
      </c>
      <c r="X1182" s="33" t="str">
        <f t="shared" si="32"/>
        <v/>
      </c>
      <c r="Y1182" s="33" t="str">
        <f>IF(T1182="","",IF(AND(T1182&lt;&gt;'Tabelas auxiliares'!$B$239,T1182&lt;&gt;'Tabelas auxiliares'!$B$240,T1182&lt;&gt;'Tabelas auxiliares'!$C$239,T1182&lt;&gt;'Tabelas auxiliares'!$C$240,T1182&lt;&gt;'Tabelas auxiliares'!$D$239),"FOLHA DE PESSOAL",IF(X1182='Tabelas auxiliares'!$A$240,"CUSTEIO",IF(X1182='Tabelas auxiliares'!$A$239,"INVESTIMENTO","ERRO - VERIFICAR"))))</f>
        <v/>
      </c>
      <c r="Z1182" s="46" t="str">
        <f t="shared" si="33"/>
        <v/>
      </c>
      <c r="AA1182" s="26"/>
      <c r="AC1182" s="26"/>
      <c r="AD1182" s="54"/>
      <c r="AE1182" s="54"/>
      <c r="AF1182" s="54"/>
      <c r="AG1182" s="54"/>
      <c r="AH1182" s="54"/>
      <c r="AI1182" s="54"/>
      <c r="AJ1182" s="54"/>
      <c r="AK1182" s="54"/>
      <c r="AL1182" s="54"/>
      <c r="AM1182" s="54"/>
      <c r="AN1182" s="54"/>
      <c r="AO1182" s="54"/>
    </row>
    <row r="1183" spans="6:41" x14ac:dyDescent="0.25">
      <c r="F1183" s="33" t="str">
        <f>IFERROR(VLOOKUP(D1183,'Tabelas auxiliares'!$A$3:$B$61,2,FALSE),"")</f>
        <v/>
      </c>
      <c r="G1183" s="33" t="str">
        <f>IFERROR(VLOOKUP($B1183,'Tabelas auxiliares'!$A$65:$C$102,2,FALSE),"")</f>
        <v/>
      </c>
      <c r="H1183" s="33" t="str">
        <f>IFERROR(VLOOKUP($B1183,'Tabelas auxiliares'!$A$65:$C$102,3,FALSE),"")</f>
        <v/>
      </c>
      <c r="X1183" s="33" t="str">
        <f t="shared" si="32"/>
        <v/>
      </c>
      <c r="Y1183" s="33" t="str">
        <f>IF(T1183="","",IF(AND(T1183&lt;&gt;'Tabelas auxiliares'!$B$239,T1183&lt;&gt;'Tabelas auxiliares'!$B$240,T1183&lt;&gt;'Tabelas auxiliares'!$C$239,T1183&lt;&gt;'Tabelas auxiliares'!$C$240,T1183&lt;&gt;'Tabelas auxiliares'!$D$239),"FOLHA DE PESSOAL",IF(X1183='Tabelas auxiliares'!$A$240,"CUSTEIO",IF(X1183='Tabelas auxiliares'!$A$239,"INVESTIMENTO","ERRO - VERIFICAR"))))</f>
        <v/>
      </c>
      <c r="Z1183" s="46" t="str">
        <f t="shared" si="33"/>
        <v/>
      </c>
      <c r="AA1183" s="26"/>
      <c r="AC1183" s="26"/>
      <c r="AD1183" s="54"/>
      <c r="AE1183" s="54"/>
      <c r="AF1183" s="54"/>
      <c r="AG1183" s="54"/>
      <c r="AH1183" s="54"/>
      <c r="AI1183" s="54"/>
      <c r="AJ1183" s="54"/>
      <c r="AK1183" s="54"/>
      <c r="AL1183" s="54"/>
      <c r="AM1183" s="54"/>
      <c r="AN1183" s="54"/>
      <c r="AO1183" s="54"/>
    </row>
    <row r="1184" spans="6:41" x14ac:dyDescent="0.25">
      <c r="F1184" s="33" t="str">
        <f>IFERROR(VLOOKUP(D1184,'Tabelas auxiliares'!$A$3:$B$61,2,FALSE),"")</f>
        <v/>
      </c>
      <c r="G1184" s="33" t="str">
        <f>IFERROR(VLOOKUP($B1184,'Tabelas auxiliares'!$A$65:$C$102,2,FALSE),"")</f>
        <v/>
      </c>
      <c r="H1184" s="33" t="str">
        <f>IFERROR(VLOOKUP($B1184,'Tabelas auxiliares'!$A$65:$C$102,3,FALSE),"")</f>
        <v/>
      </c>
      <c r="X1184" s="33" t="str">
        <f t="shared" si="32"/>
        <v/>
      </c>
      <c r="Y1184" s="33" t="str">
        <f>IF(T1184="","",IF(AND(T1184&lt;&gt;'Tabelas auxiliares'!$B$239,T1184&lt;&gt;'Tabelas auxiliares'!$B$240,T1184&lt;&gt;'Tabelas auxiliares'!$C$239,T1184&lt;&gt;'Tabelas auxiliares'!$C$240,T1184&lt;&gt;'Tabelas auxiliares'!$D$239),"FOLHA DE PESSOAL",IF(X1184='Tabelas auxiliares'!$A$240,"CUSTEIO",IF(X1184='Tabelas auxiliares'!$A$239,"INVESTIMENTO","ERRO - VERIFICAR"))))</f>
        <v/>
      </c>
      <c r="Z1184" s="46" t="str">
        <f t="shared" si="33"/>
        <v/>
      </c>
      <c r="AC1184" s="26"/>
      <c r="AD1184" s="54"/>
      <c r="AE1184" s="54"/>
      <c r="AF1184" s="54"/>
      <c r="AG1184" s="54"/>
      <c r="AH1184" s="54"/>
      <c r="AI1184" s="54"/>
      <c r="AJ1184" s="54"/>
      <c r="AK1184" s="54"/>
      <c r="AL1184" s="54"/>
      <c r="AM1184" s="54"/>
      <c r="AN1184" s="54"/>
      <c r="AO1184" s="54"/>
    </row>
    <row r="1185" spans="6:41" x14ac:dyDescent="0.25">
      <c r="F1185" s="33" t="str">
        <f>IFERROR(VLOOKUP(D1185,'Tabelas auxiliares'!$A$3:$B$61,2,FALSE),"")</f>
        <v/>
      </c>
      <c r="G1185" s="33" t="str">
        <f>IFERROR(VLOOKUP($B1185,'Tabelas auxiliares'!$A$65:$C$102,2,FALSE),"")</f>
        <v/>
      </c>
      <c r="H1185" s="33" t="str">
        <f>IFERROR(VLOOKUP($B1185,'Tabelas auxiliares'!$A$65:$C$102,3,FALSE),"")</f>
        <v/>
      </c>
      <c r="X1185" s="33" t="str">
        <f t="shared" si="32"/>
        <v/>
      </c>
      <c r="Y1185" s="33" t="str">
        <f>IF(T1185="","",IF(AND(T1185&lt;&gt;'Tabelas auxiliares'!$B$239,T1185&lt;&gt;'Tabelas auxiliares'!$B$240,T1185&lt;&gt;'Tabelas auxiliares'!$C$239,T1185&lt;&gt;'Tabelas auxiliares'!$C$240,T1185&lt;&gt;'Tabelas auxiliares'!$D$239),"FOLHA DE PESSOAL",IF(X1185='Tabelas auxiliares'!$A$240,"CUSTEIO",IF(X1185='Tabelas auxiliares'!$A$239,"INVESTIMENTO","ERRO - VERIFICAR"))))</f>
        <v/>
      </c>
      <c r="Z1185" s="46" t="str">
        <f t="shared" si="33"/>
        <v/>
      </c>
      <c r="AA1185" s="26"/>
      <c r="AC1185" s="26"/>
      <c r="AD1185" s="54"/>
      <c r="AE1185" s="54"/>
      <c r="AF1185" s="54"/>
      <c r="AG1185" s="54"/>
      <c r="AH1185" s="54"/>
      <c r="AI1185" s="54"/>
      <c r="AJ1185" s="54"/>
      <c r="AK1185" s="54"/>
      <c r="AL1185" s="54"/>
      <c r="AM1185" s="54"/>
      <c r="AN1185" s="54"/>
      <c r="AO1185" s="54"/>
    </row>
    <row r="1186" spans="6:41" x14ac:dyDescent="0.25">
      <c r="F1186" s="33" t="str">
        <f>IFERROR(VLOOKUP(D1186,'Tabelas auxiliares'!$A$3:$B$61,2,FALSE),"")</f>
        <v/>
      </c>
      <c r="G1186" s="33" t="str">
        <f>IFERROR(VLOOKUP($B1186,'Tabelas auxiliares'!$A$65:$C$102,2,FALSE),"")</f>
        <v/>
      </c>
      <c r="H1186" s="33" t="str">
        <f>IFERROR(VLOOKUP($B1186,'Tabelas auxiliares'!$A$65:$C$102,3,FALSE),"")</f>
        <v/>
      </c>
      <c r="X1186" s="33" t="str">
        <f t="shared" si="32"/>
        <v/>
      </c>
      <c r="Y1186" s="33" t="str">
        <f>IF(T1186="","",IF(AND(T1186&lt;&gt;'Tabelas auxiliares'!$B$239,T1186&lt;&gt;'Tabelas auxiliares'!$B$240,T1186&lt;&gt;'Tabelas auxiliares'!$C$239,T1186&lt;&gt;'Tabelas auxiliares'!$C$240,T1186&lt;&gt;'Tabelas auxiliares'!$D$239),"FOLHA DE PESSOAL",IF(X1186='Tabelas auxiliares'!$A$240,"CUSTEIO",IF(X1186='Tabelas auxiliares'!$A$239,"INVESTIMENTO","ERRO - VERIFICAR"))))</f>
        <v/>
      </c>
      <c r="Z1186" s="46" t="str">
        <f t="shared" si="33"/>
        <v/>
      </c>
      <c r="AA1186" s="26"/>
      <c r="AC1186" s="26"/>
      <c r="AD1186" s="54"/>
      <c r="AE1186" s="54"/>
      <c r="AF1186" s="54"/>
      <c r="AG1186" s="54"/>
      <c r="AH1186" s="54"/>
      <c r="AI1186" s="54"/>
      <c r="AJ1186" s="54"/>
      <c r="AK1186" s="54"/>
      <c r="AL1186" s="54"/>
      <c r="AM1186" s="54"/>
      <c r="AN1186" s="54"/>
      <c r="AO1186" s="54"/>
    </row>
    <row r="1187" spans="6:41" x14ac:dyDescent="0.25">
      <c r="F1187" s="33" t="str">
        <f>IFERROR(VLOOKUP(D1187,'Tabelas auxiliares'!$A$3:$B$61,2,FALSE),"")</f>
        <v/>
      </c>
      <c r="G1187" s="33" t="str">
        <f>IFERROR(VLOOKUP($B1187,'Tabelas auxiliares'!$A$65:$C$102,2,FALSE),"")</f>
        <v/>
      </c>
      <c r="H1187" s="33" t="str">
        <f>IFERROR(VLOOKUP($B1187,'Tabelas auxiliares'!$A$65:$C$102,3,FALSE),"")</f>
        <v/>
      </c>
      <c r="X1187" s="33" t="str">
        <f t="shared" si="32"/>
        <v/>
      </c>
      <c r="Y1187" s="33" t="str">
        <f>IF(T1187="","",IF(AND(T1187&lt;&gt;'Tabelas auxiliares'!$B$239,T1187&lt;&gt;'Tabelas auxiliares'!$B$240,T1187&lt;&gt;'Tabelas auxiliares'!$C$239,T1187&lt;&gt;'Tabelas auxiliares'!$C$240,T1187&lt;&gt;'Tabelas auxiliares'!$D$239),"FOLHA DE PESSOAL",IF(X1187='Tabelas auxiliares'!$A$240,"CUSTEIO",IF(X1187='Tabelas auxiliares'!$A$239,"INVESTIMENTO","ERRO - VERIFICAR"))))</f>
        <v/>
      </c>
      <c r="Z1187" s="46" t="str">
        <f t="shared" si="33"/>
        <v/>
      </c>
      <c r="AA1187" s="26"/>
      <c r="AC1187" s="26"/>
      <c r="AD1187" s="54"/>
      <c r="AE1187" s="54"/>
      <c r="AF1187" s="54"/>
      <c r="AG1187" s="54"/>
      <c r="AH1187" s="54"/>
      <c r="AI1187" s="54"/>
      <c r="AJ1187" s="54"/>
      <c r="AK1187" s="54"/>
      <c r="AL1187" s="54"/>
      <c r="AM1187" s="54"/>
      <c r="AN1187" s="54"/>
      <c r="AO1187" s="54"/>
    </row>
    <row r="1188" spans="6:41" x14ac:dyDescent="0.25">
      <c r="F1188" s="33" t="str">
        <f>IFERROR(VLOOKUP(D1188,'Tabelas auxiliares'!$A$3:$B$61,2,FALSE),"")</f>
        <v/>
      </c>
      <c r="G1188" s="33" t="str">
        <f>IFERROR(VLOOKUP($B1188,'Tabelas auxiliares'!$A$65:$C$102,2,FALSE),"")</f>
        <v/>
      </c>
      <c r="H1188" s="33" t="str">
        <f>IFERROR(VLOOKUP($B1188,'Tabelas auxiliares'!$A$65:$C$102,3,FALSE),"")</f>
        <v/>
      </c>
      <c r="X1188" s="33" t="str">
        <f t="shared" si="32"/>
        <v/>
      </c>
      <c r="Y1188" s="33" t="str">
        <f>IF(T1188="","",IF(AND(T1188&lt;&gt;'Tabelas auxiliares'!$B$239,T1188&lt;&gt;'Tabelas auxiliares'!$B$240,T1188&lt;&gt;'Tabelas auxiliares'!$C$239,T1188&lt;&gt;'Tabelas auxiliares'!$C$240,T1188&lt;&gt;'Tabelas auxiliares'!$D$239),"FOLHA DE PESSOAL",IF(X1188='Tabelas auxiliares'!$A$240,"CUSTEIO",IF(X1188='Tabelas auxiliares'!$A$239,"INVESTIMENTO","ERRO - VERIFICAR"))))</f>
        <v/>
      </c>
      <c r="Z1188" s="46" t="str">
        <f t="shared" si="33"/>
        <v/>
      </c>
      <c r="AA1188" s="26"/>
      <c r="AC1188" s="26"/>
      <c r="AD1188" s="54"/>
      <c r="AE1188" s="54"/>
      <c r="AF1188" s="54"/>
      <c r="AG1188" s="54"/>
      <c r="AH1188" s="54"/>
      <c r="AI1188" s="54"/>
      <c r="AJ1188" s="54"/>
      <c r="AK1188" s="54"/>
      <c r="AL1188" s="54"/>
      <c r="AM1188" s="54"/>
      <c r="AN1188" s="54"/>
      <c r="AO1188" s="54"/>
    </row>
    <row r="1189" spans="6:41" x14ac:dyDescent="0.25">
      <c r="F1189" s="33" t="str">
        <f>IFERROR(VLOOKUP(D1189,'Tabelas auxiliares'!$A$3:$B$61,2,FALSE),"")</f>
        <v/>
      </c>
      <c r="G1189" s="33" t="str">
        <f>IFERROR(VLOOKUP($B1189,'Tabelas auxiliares'!$A$65:$C$102,2,FALSE),"")</f>
        <v/>
      </c>
      <c r="H1189" s="33" t="str">
        <f>IFERROR(VLOOKUP($B1189,'Tabelas auxiliares'!$A$65:$C$102,3,FALSE),"")</f>
        <v/>
      </c>
      <c r="X1189" s="33" t="str">
        <f t="shared" si="32"/>
        <v/>
      </c>
      <c r="Y1189" s="33" t="str">
        <f>IF(T1189="","",IF(AND(T1189&lt;&gt;'Tabelas auxiliares'!$B$239,T1189&lt;&gt;'Tabelas auxiliares'!$B$240,T1189&lt;&gt;'Tabelas auxiliares'!$C$239,T1189&lt;&gt;'Tabelas auxiliares'!$C$240,T1189&lt;&gt;'Tabelas auxiliares'!$D$239),"FOLHA DE PESSOAL",IF(X1189='Tabelas auxiliares'!$A$240,"CUSTEIO",IF(X1189='Tabelas auxiliares'!$A$239,"INVESTIMENTO","ERRO - VERIFICAR"))))</f>
        <v/>
      </c>
      <c r="Z1189" s="46" t="str">
        <f t="shared" si="33"/>
        <v/>
      </c>
      <c r="AC1189" s="26"/>
      <c r="AD1189" s="54"/>
      <c r="AE1189" s="54"/>
      <c r="AF1189" s="54"/>
      <c r="AG1189" s="54"/>
      <c r="AH1189" s="54"/>
      <c r="AI1189" s="54"/>
      <c r="AJ1189" s="54"/>
      <c r="AK1189" s="54"/>
      <c r="AL1189" s="54"/>
      <c r="AM1189" s="54"/>
      <c r="AN1189" s="54"/>
      <c r="AO1189" s="54"/>
    </row>
    <row r="1190" spans="6:41" x14ac:dyDescent="0.25">
      <c r="F1190" s="33" t="str">
        <f>IFERROR(VLOOKUP(D1190,'Tabelas auxiliares'!$A$3:$B$61,2,FALSE),"")</f>
        <v/>
      </c>
      <c r="G1190" s="33" t="str">
        <f>IFERROR(VLOOKUP($B1190,'Tabelas auxiliares'!$A$65:$C$102,2,FALSE),"")</f>
        <v/>
      </c>
      <c r="H1190" s="33" t="str">
        <f>IFERROR(VLOOKUP($B1190,'Tabelas auxiliares'!$A$65:$C$102,3,FALSE),"")</f>
        <v/>
      </c>
      <c r="X1190" s="33" t="str">
        <f t="shared" si="32"/>
        <v/>
      </c>
      <c r="Y1190" s="33" t="str">
        <f>IF(T1190="","",IF(AND(T1190&lt;&gt;'Tabelas auxiliares'!$B$239,T1190&lt;&gt;'Tabelas auxiliares'!$B$240,T1190&lt;&gt;'Tabelas auxiliares'!$C$239,T1190&lt;&gt;'Tabelas auxiliares'!$C$240,T1190&lt;&gt;'Tabelas auxiliares'!$D$239),"FOLHA DE PESSOAL",IF(X1190='Tabelas auxiliares'!$A$240,"CUSTEIO",IF(X1190='Tabelas auxiliares'!$A$239,"INVESTIMENTO","ERRO - VERIFICAR"))))</f>
        <v/>
      </c>
      <c r="Z1190" s="46" t="str">
        <f t="shared" si="33"/>
        <v/>
      </c>
      <c r="AA1190" s="26"/>
      <c r="AC1190" s="26"/>
      <c r="AD1190" s="54"/>
      <c r="AE1190" s="54"/>
      <c r="AF1190" s="54"/>
      <c r="AG1190" s="54"/>
      <c r="AH1190" s="54"/>
      <c r="AI1190" s="54"/>
      <c r="AJ1190" s="54"/>
      <c r="AK1190" s="54"/>
      <c r="AL1190" s="54"/>
      <c r="AM1190" s="54"/>
      <c r="AN1190" s="54"/>
      <c r="AO1190" s="54"/>
    </row>
    <row r="1191" spans="6:41" x14ac:dyDescent="0.25">
      <c r="F1191" s="33" t="str">
        <f>IFERROR(VLOOKUP(D1191,'Tabelas auxiliares'!$A$3:$B$61,2,FALSE),"")</f>
        <v/>
      </c>
      <c r="G1191" s="33" t="str">
        <f>IFERROR(VLOOKUP($B1191,'Tabelas auxiliares'!$A$65:$C$102,2,FALSE),"")</f>
        <v/>
      </c>
      <c r="H1191" s="33" t="str">
        <f>IFERROR(VLOOKUP($B1191,'Tabelas auxiliares'!$A$65:$C$102,3,FALSE),"")</f>
        <v/>
      </c>
      <c r="X1191" s="33" t="str">
        <f t="shared" si="32"/>
        <v/>
      </c>
      <c r="Y1191" s="33" t="str">
        <f>IF(T1191="","",IF(AND(T1191&lt;&gt;'Tabelas auxiliares'!$B$239,T1191&lt;&gt;'Tabelas auxiliares'!$B$240,T1191&lt;&gt;'Tabelas auxiliares'!$C$239,T1191&lt;&gt;'Tabelas auxiliares'!$C$240,T1191&lt;&gt;'Tabelas auxiliares'!$D$239),"FOLHA DE PESSOAL",IF(X1191='Tabelas auxiliares'!$A$240,"CUSTEIO",IF(X1191='Tabelas auxiliares'!$A$239,"INVESTIMENTO","ERRO - VERIFICAR"))))</f>
        <v/>
      </c>
      <c r="Z1191" s="46" t="str">
        <f t="shared" si="33"/>
        <v/>
      </c>
      <c r="AC1191" s="26"/>
      <c r="AD1191" s="54"/>
      <c r="AE1191" s="54"/>
      <c r="AF1191" s="54"/>
      <c r="AG1191" s="54"/>
      <c r="AH1191" s="54"/>
      <c r="AI1191" s="54"/>
      <c r="AJ1191" s="54"/>
      <c r="AK1191" s="54"/>
      <c r="AL1191" s="54"/>
      <c r="AM1191" s="54"/>
      <c r="AN1191" s="54"/>
      <c r="AO1191" s="54"/>
    </row>
    <row r="1192" spans="6:41" x14ac:dyDescent="0.25">
      <c r="F1192" s="33" t="str">
        <f>IFERROR(VLOOKUP(D1192,'Tabelas auxiliares'!$A$3:$B$61,2,FALSE),"")</f>
        <v/>
      </c>
      <c r="G1192" s="33" t="str">
        <f>IFERROR(VLOOKUP($B1192,'Tabelas auxiliares'!$A$65:$C$102,2,FALSE),"")</f>
        <v/>
      </c>
      <c r="H1192" s="33" t="str">
        <f>IFERROR(VLOOKUP($B1192,'Tabelas auxiliares'!$A$65:$C$102,3,FALSE),"")</f>
        <v/>
      </c>
      <c r="X1192" s="33" t="str">
        <f t="shared" si="32"/>
        <v/>
      </c>
      <c r="Y1192" s="33" t="str">
        <f>IF(T1192="","",IF(AND(T1192&lt;&gt;'Tabelas auxiliares'!$B$239,T1192&lt;&gt;'Tabelas auxiliares'!$B$240,T1192&lt;&gt;'Tabelas auxiliares'!$C$239,T1192&lt;&gt;'Tabelas auxiliares'!$C$240,T1192&lt;&gt;'Tabelas auxiliares'!$D$239),"FOLHA DE PESSOAL",IF(X1192='Tabelas auxiliares'!$A$240,"CUSTEIO",IF(X1192='Tabelas auxiliares'!$A$239,"INVESTIMENTO","ERRO - VERIFICAR"))))</f>
        <v/>
      </c>
      <c r="Z1192" s="46" t="str">
        <f t="shared" si="33"/>
        <v/>
      </c>
      <c r="AC1192" s="26"/>
      <c r="AD1192" s="54"/>
      <c r="AE1192" s="54"/>
      <c r="AF1192" s="54"/>
      <c r="AG1192" s="54"/>
      <c r="AH1192" s="54"/>
      <c r="AI1192" s="54"/>
      <c r="AJ1192" s="54"/>
      <c r="AK1192" s="54"/>
      <c r="AL1192" s="54"/>
      <c r="AM1192" s="54"/>
      <c r="AN1192" s="54"/>
      <c r="AO1192" s="54"/>
    </row>
    <row r="1193" spans="6:41" x14ac:dyDescent="0.25">
      <c r="F1193" s="33" t="str">
        <f>IFERROR(VLOOKUP(D1193,'Tabelas auxiliares'!$A$3:$B$61,2,FALSE),"")</f>
        <v/>
      </c>
      <c r="G1193" s="33" t="str">
        <f>IFERROR(VLOOKUP($B1193,'Tabelas auxiliares'!$A$65:$C$102,2,FALSE),"")</f>
        <v/>
      </c>
      <c r="H1193" s="33" t="str">
        <f>IFERROR(VLOOKUP($B1193,'Tabelas auxiliares'!$A$65:$C$102,3,FALSE),"")</f>
        <v/>
      </c>
      <c r="X1193" s="33" t="str">
        <f t="shared" si="32"/>
        <v/>
      </c>
      <c r="Y1193" s="33" t="str">
        <f>IF(T1193="","",IF(AND(T1193&lt;&gt;'Tabelas auxiliares'!$B$239,T1193&lt;&gt;'Tabelas auxiliares'!$B$240,T1193&lt;&gt;'Tabelas auxiliares'!$C$239,T1193&lt;&gt;'Tabelas auxiliares'!$C$240,T1193&lt;&gt;'Tabelas auxiliares'!$D$239),"FOLHA DE PESSOAL",IF(X1193='Tabelas auxiliares'!$A$240,"CUSTEIO",IF(X1193='Tabelas auxiliares'!$A$239,"INVESTIMENTO","ERRO - VERIFICAR"))))</f>
        <v/>
      </c>
      <c r="Z1193" s="46" t="str">
        <f t="shared" si="33"/>
        <v/>
      </c>
      <c r="AC1193" s="26"/>
      <c r="AD1193" s="54"/>
      <c r="AE1193" s="54"/>
      <c r="AF1193" s="54"/>
      <c r="AG1193" s="54"/>
      <c r="AH1193" s="54"/>
      <c r="AI1193" s="54"/>
      <c r="AJ1193" s="54"/>
      <c r="AK1193" s="54"/>
      <c r="AL1193" s="54"/>
      <c r="AM1193" s="54"/>
      <c r="AN1193" s="54"/>
      <c r="AO1193" s="54"/>
    </row>
    <row r="1194" spans="6:41" x14ac:dyDescent="0.25">
      <c r="F1194" s="33" t="str">
        <f>IFERROR(VLOOKUP(D1194,'Tabelas auxiliares'!$A$3:$B$61,2,FALSE),"")</f>
        <v/>
      </c>
      <c r="G1194" s="33" t="str">
        <f>IFERROR(VLOOKUP($B1194,'Tabelas auxiliares'!$A$65:$C$102,2,FALSE),"")</f>
        <v/>
      </c>
      <c r="H1194" s="33" t="str">
        <f>IFERROR(VLOOKUP($B1194,'Tabelas auxiliares'!$A$65:$C$102,3,FALSE),"")</f>
        <v/>
      </c>
      <c r="X1194" s="33" t="str">
        <f t="shared" si="32"/>
        <v/>
      </c>
      <c r="Y1194" s="33" t="str">
        <f>IF(T1194="","",IF(AND(T1194&lt;&gt;'Tabelas auxiliares'!$B$239,T1194&lt;&gt;'Tabelas auxiliares'!$B$240,T1194&lt;&gt;'Tabelas auxiliares'!$C$239,T1194&lt;&gt;'Tabelas auxiliares'!$C$240,T1194&lt;&gt;'Tabelas auxiliares'!$D$239),"FOLHA DE PESSOAL",IF(X1194='Tabelas auxiliares'!$A$240,"CUSTEIO",IF(X1194='Tabelas auxiliares'!$A$239,"INVESTIMENTO","ERRO - VERIFICAR"))))</f>
        <v/>
      </c>
      <c r="Z1194" s="46" t="str">
        <f t="shared" si="33"/>
        <v/>
      </c>
      <c r="AC1194" s="26"/>
      <c r="AD1194" s="54"/>
      <c r="AE1194" s="54"/>
      <c r="AF1194" s="54"/>
      <c r="AG1194" s="54"/>
      <c r="AH1194" s="54"/>
      <c r="AI1194" s="54"/>
      <c r="AJ1194" s="54"/>
      <c r="AK1194" s="54"/>
      <c r="AL1194" s="54"/>
      <c r="AM1194" s="54"/>
      <c r="AN1194" s="54"/>
      <c r="AO1194" s="54"/>
    </row>
    <row r="1195" spans="6:41" x14ac:dyDescent="0.25">
      <c r="F1195" s="33" t="str">
        <f>IFERROR(VLOOKUP(D1195,'Tabelas auxiliares'!$A$3:$B$61,2,FALSE),"")</f>
        <v/>
      </c>
      <c r="G1195" s="33" t="str">
        <f>IFERROR(VLOOKUP($B1195,'Tabelas auxiliares'!$A$65:$C$102,2,FALSE),"")</f>
        <v/>
      </c>
      <c r="H1195" s="33" t="str">
        <f>IFERROR(VLOOKUP($B1195,'Tabelas auxiliares'!$A$65:$C$102,3,FALSE),"")</f>
        <v/>
      </c>
      <c r="X1195" s="33" t="str">
        <f t="shared" si="32"/>
        <v/>
      </c>
      <c r="Y1195" s="33" t="str">
        <f>IF(T1195="","",IF(AND(T1195&lt;&gt;'Tabelas auxiliares'!$B$239,T1195&lt;&gt;'Tabelas auxiliares'!$B$240,T1195&lt;&gt;'Tabelas auxiliares'!$C$239,T1195&lt;&gt;'Tabelas auxiliares'!$C$240,T1195&lt;&gt;'Tabelas auxiliares'!$D$239),"FOLHA DE PESSOAL",IF(X1195='Tabelas auxiliares'!$A$240,"CUSTEIO",IF(X1195='Tabelas auxiliares'!$A$239,"INVESTIMENTO","ERRO - VERIFICAR"))))</f>
        <v/>
      </c>
      <c r="Z1195" s="46" t="str">
        <f t="shared" si="33"/>
        <v/>
      </c>
      <c r="AC1195" s="26"/>
      <c r="AD1195" s="54"/>
      <c r="AE1195" s="54"/>
      <c r="AF1195" s="54"/>
      <c r="AG1195" s="54"/>
      <c r="AH1195" s="54"/>
      <c r="AI1195" s="54"/>
      <c r="AJ1195" s="54"/>
      <c r="AK1195" s="54"/>
      <c r="AL1195" s="54"/>
      <c r="AM1195" s="54"/>
      <c r="AN1195" s="54"/>
      <c r="AO1195" s="54"/>
    </row>
    <row r="1196" spans="6:41" x14ac:dyDescent="0.25">
      <c r="F1196" s="33" t="str">
        <f>IFERROR(VLOOKUP(D1196,'Tabelas auxiliares'!$A$3:$B$61,2,FALSE),"")</f>
        <v/>
      </c>
      <c r="G1196" s="33" t="str">
        <f>IFERROR(VLOOKUP($B1196,'Tabelas auxiliares'!$A$65:$C$102,2,FALSE),"")</f>
        <v/>
      </c>
      <c r="H1196" s="33" t="str">
        <f>IFERROR(VLOOKUP($B1196,'Tabelas auxiliares'!$A$65:$C$102,3,FALSE),"")</f>
        <v/>
      </c>
      <c r="X1196" s="33" t="str">
        <f t="shared" si="32"/>
        <v/>
      </c>
      <c r="Y1196" s="33" t="str">
        <f>IF(T1196="","",IF(AND(T1196&lt;&gt;'Tabelas auxiliares'!$B$239,T1196&lt;&gt;'Tabelas auxiliares'!$B$240,T1196&lt;&gt;'Tabelas auxiliares'!$C$239,T1196&lt;&gt;'Tabelas auxiliares'!$C$240,T1196&lt;&gt;'Tabelas auxiliares'!$D$239),"FOLHA DE PESSOAL",IF(X1196='Tabelas auxiliares'!$A$240,"CUSTEIO",IF(X1196='Tabelas auxiliares'!$A$239,"INVESTIMENTO","ERRO - VERIFICAR"))))</f>
        <v/>
      </c>
      <c r="Z1196" s="46" t="str">
        <f t="shared" si="33"/>
        <v/>
      </c>
      <c r="AC1196" s="26"/>
      <c r="AD1196" s="54"/>
      <c r="AE1196" s="54"/>
      <c r="AF1196" s="54"/>
      <c r="AG1196" s="54"/>
      <c r="AH1196" s="54"/>
      <c r="AI1196" s="54"/>
      <c r="AJ1196" s="54"/>
      <c r="AK1196" s="54"/>
      <c r="AL1196" s="54"/>
      <c r="AM1196" s="54"/>
      <c r="AN1196" s="54"/>
      <c r="AO1196" s="54"/>
    </row>
    <row r="1197" spans="6:41" x14ac:dyDescent="0.25">
      <c r="F1197" s="33" t="str">
        <f>IFERROR(VLOOKUP(D1197,'Tabelas auxiliares'!$A$3:$B$61,2,FALSE),"")</f>
        <v/>
      </c>
      <c r="G1197" s="33" t="str">
        <f>IFERROR(VLOOKUP($B1197,'Tabelas auxiliares'!$A$65:$C$102,2,FALSE),"")</f>
        <v/>
      </c>
      <c r="H1197" s="33" t="str">
        <f>IFERROR(VLOOKUP($B1197,'Tabelas auxiliares'!$A$65:$C$102,3,FALSE),"")</f>
        <v/>
      </c>
      <c r="X1197" s="33" t="str">
        <f t="shared" si="32"/>
        <v/>
      </c>
      <c r="Y1197" s="33" t="str">
        <f>IF(T1197="","",IF(AND(T1197&lt;&gt;'Tabelas auxiliares'!$B$239,T1197&lt;&gt;'Tabelas auxiliares'!$B$240,T1197&lt;&gt;'Tabelas auxiliares'!$C$239,T1197&lt;&gt;'Tabelas auxiliares'!$C$240,T1197&lt;&gt;'Tabelas auxiliares'!$D$239),"FOLHA DE PESSOAL",IF(X1197='Tabelas auxiliares'!$A$240,"CUSTEIO",IF(X1197='Tabelas auxiliares'!$A$239,"INVESTIMENTO","ERRO - VERIFICAR"))))</f>
        <v/>
      </c>
      <c r="Z1197" s="46" t="str">
        <f t="shared" si="33"/>
        <v/>
      </c>
      <c r="AC1197" s="26"/>
      <c r="AD1197" s="54"/>
      <c r="AE1197" s="54"/>
      <c r="AF1197" s="54"/>
      <c r="AG1197" s="54"/>
      <c r="AH1197" s="54"/>
      <c r="AI1197" s="54"/>
      <c r="AJ1197" s="54"/>
      <c r="AK1197" s="54"/>
      <c r="AL1197" s="54"/>
      <c r="AM1197" s="54"/>
      <c r="AN1197" s="54"/>
      <c r="AO1197" s="54"/>
    </row>
    <row r="1198" spans="6:41" x14ac:dyDescent="0.25">
      <c r="F1198" s="33" t="str">
        <f>IFERROR(VLOOKUP(D1198,'Tabelas auxiliares'!$A$3:$B$61,2,FALSE),"")</f>
        <v/>
      </c>
      <c r="G1198" s="33" t="str">
        <f>IFERROR(VLOOKUP($B1198,'Tabelas auxiliares'!$A$65:$C$102,2,FALSE),"")</f>
        <v/>
      </c>
      <c r="H1198" s="33" t="str">
        <f>IFERROR(VLOOKUP($B1198,'Tabelas auxiliares'!$A$65:$C$102,3,FALSE),"")</f>
        <v/>
      </c>
      <c r="X1198" s="33" t="str">
        <f t="shared" si="32"/>
        <v/>
      </c>
      <c r="Y1198" s="33" t="str">
        <f>IF(T1198="","",IF(AND(T1198&lt;&gt;'Tabelas auxiliares'!$B$239,T1198&lt;&gt;'Tabelas auxiliares'!$B$240,T1198&lt;&gt;'Tabelas auxiliares'!$C$239,T1198&lt;&gt;'Tabelas auxiliares'!$C$240,T1198&lt;&gt;'Tabelas auxiliares'!$D$239),"FOLHA DE PESSOAL",IF(X1198='Tabelas auxiliares'!$A$240,"CUSTEIO",IF(X1198='Tabelas auxiliares'!$A$239,"INVESTIMENTO","ERRO - VERIFICAR"))))</f>
        <v/>
      </c>
      <c r="Z1198" s="46" t="str">
        <f t="shared" si="33"/>
        <v/>
      </c>
      <c r="AC1198" s="26"/>
      <c r="AD1198" s="54"/>
      <c r="AE1198" s="54"/>
      <c r="AF1198" s="54"/>
      <c r="AG1198" s="54"/>
      <c r="AH1198" s="54"/>
      <c r="AI1198" s="54"/>
      <c r="AJ1198" s="54"/>
      <c r="AK1198" s="54"/>
      <c r="AL1198" s="54"/>
      <c r="AM1198" s="54"/>
      <c r="AN1198" s="54"/>
      <c r="AO1198" s="54"/>
    </row>
    <row r="1199" spans="6:41" x14ac:dyDescent="0.25">
      <c r="F1199" s="33" t="str">
        <f>IFERROR(VLOOKUP(D1199,'Tabelas auxiliares'!$A$3:$B$61,2,FALSE),"")</f>
        <v/>
      </c>
      <c r="G1199" s="33" t="str">
        <f>IFERROR(VLOOKUP($B1199,'Tabelas auxiliares'!$A$65:$C$102,2,FALSE),"")</f>
        <v/>
      </c>
      <c r="H1199" s="33" t="str">
        <f>IFERROR(VLOOKUP($B1199,'Tabelas auxiliares'!$A$65:$C$102,3,FALSE),"")</f>
        <v/>
      </c>
      <c r="X1199" s="33" t="str">
        <f t="shared" si="32"/>
        <v/>
      </c>
      <c r="Y1199" s="33" t="str">
        <f>IF(T1199="","",IF(AND(T1199&lt;&gt;'Tabelas auxiliares'!$B$239,T1199&lt;&gt;'Tabelas auxiliares'!$B$240,T1199&lt;&gt;'Tabelas auxiliares'!$C$239,T1199&lt;&gt;'Tabelas auxiliares'!$C$240,T1199&lt;&gt;'Tabelas auxiliares'!$D$239),"FOLHA DE PESSOAL",IF(X1199='Tabelas auxiliares'!$A$240,"CUSTEIO",IF(X1199='Tabelas auxiliares'!$A$239,"INVESTIMENTO","ERRO - VERIFICAR"))))</f>
        <v/>
      </c>
      <c r="Z1199" s="46" t="str">
        <f t="shared" si="33"/>
        <v/>
      </c>
      <c r="AC1199" s="26"/>
      <c r="AD1199" s="54"/>
      <c r="AE1199" s="54"/>
      <c r="AF1199" s="54"/>
      <c r="AG1199" s="54"/>
      <c r="AH1199" s="54"/>
      <c r="AI1199" s="54"/>
      <c r="AJ1199" s="54"/>
      <c r="AK1199" s="54"/>
      <c r="AL1199" s="54"/>
      <c r="AM1199" s="54"/>
      <c r="AN1199" s="54"/>
      <c r="AO1199" s="54"/>
    </row>
    <row r="1200" spans="6:41" x14ac:dyDescent="0.25">
      <c r="F1200" s="33" t="str">
        <f>IFERROR(VLOOKUP(D1200,'Tabelas auxiliares'!$A$3:$B$61,2,FALSE),"")</f>
        <v/>
      </c>
      <c r="G1200" s="33" t="str">
        <f>IFERROR(VLOOKUP($B1200,'Tabelas auxiliares'!$A$65:$C$102,2,FALSE),"")</f>
        <v/>
      </c>
      <c r="H1200" s="33" t="str">
        <f>IFERROR(VLOOKUP($B1200,'Tabelas auxiliares'!$A$65:$C$102,3,FALSE),"")</f>
        <v/>
      </c>
      <c r="X1200" s="33" t="str">
        <f t="shared" si="32"/>
        <v/>
      </c>
      <c r="Y1200" s="33" t="str">
        <f>IF(T1200="","",IF(AND(T1200&lt;&gt;'Tabelas auxiliares'!$B$239,T1200&lt;&gt;'Tabelas auxiliares'!$B$240,T1200&lt;&gt;'Tabelas auxiliares'!$C$239,T1200&lt;&gt;'Tabelas auxiliares'!$C$240,T1200&lt;&gt;'Tabelas auxiliares'!$D$239),"FOLHA DE PESSOAL",IF(X1200='Tabelas auxiliares'!$A$240,"CUSTEIO",IF(X1200='Tabelas auxiliares'!$A$239,"INVESTIMENTO","ERRO - VERIFICAR"))))</f>
        <v/>
      </c>
      <c r="Z1200" s="46" t="str">
        <f t="shared" si="33"/>
        <v/>
      </c>
      <c r="AC1200" s="26"/>
      <c r="AD1200" s="54"/>
      <c r="AE1200" s="54"/>
      <c r="AF1200" s="54"/>
      <c r="AG1200" s="54"/>
      <c r="AH1200" s="54"/>
      <c r="AI1200" s="54"/>
      <c r="AJ1200" s="54"/>
      <c r="AK1200" s="54"/>
      <c r="AL1200" s="54"/>
      <c r="AM1200" s="54"/>
      <c r="AN1200" s="54"/>
      <c r="AO1200" s="54"/>
    </row>
    <row r="1201" spans="6:41" x14ac:dyDescent="0.25">
      <c r="F1201" s="33" t="str">
        <f>IFERROR(VLOOKUP(D1201,'Tabelas auxiliares'!$A$3:$B$61,2,FALSE),"")</f>
        <v/>
      </c>
      <c r="G1201" s="33" t="str">
        <f>IFERROR(VLOOKUP($B1201,'Tabelas auxiliares'!$A$65:$C$102,2,FALSE),"")</f>
        <v/>
      </c>
      <c r="H1201" s="33" t="str">
        <f>IFERROR(VLOOKUP($B1201,'Tabelas auxiliares'!$A$65:$C$102,3,FALSE),"")</f>
        <v/>
      </c>
      <c r="X1201" s="33" t="str">
        <f t="shared" si="32"/>
        <v/>
      </c>
      <c r="Y1201" s="33" t="str">
        <f>IF(T1201="","",IF(AND(T1201&lt;&gt;'Tabelas auxiliares'!$B$239,T1201&lt;&gt;'Tabelas auxiliares'!$B$240,T1201&lt;&gt;'Tabelas auxiliares'!$C$239,T1201&lt;&gt;'Tabelas auxiliares'!$C$240,T1201&lt;&gt;'Tabelas auxiliares'!$D$239),"FOLHA DE PESSOAL",IF(X1201='Tabelas auxiliares'!$A$240,"CUSTEIO",IF(X1201='Tabelas auxiliares'!$A$239,"INVESTIMENTO","ERRO - VERIFICAR"))))</f>
        <v/>
      </c>
      <c r="Z1201" s="46" t="str">
        <f t="shared" si="33"/>
        <v/>
      </c>
      <c r="AC1201" s="26"/>
      <c r="AD1201" s="54"/>
      <c r="AE1201" s="54"/>
      <c r="AF1201" s="54"/>
      <c r="AG1201" s="54"/>
      <c r="AH1201" s="54"/>
      <c r="AI1201" s="54"/>
      <c r="AJ1201" s="54"/>
      <c r="AK1201" s="54"/>
      <c r="AL1201" s="54"/>
      <c r="AM1201" s="54"/>
      <c r="AN1201" s="54"/>
      <c r="AO1201" s="54"/>
    </row>
    <row r="1202" spans="6:41" x14ac:dyDescent="0.25">
      <c r="F1202" s="33" t="str">
        <f>IFERROR(VLOOKUP(D1202,'Tabelas auxiliares'!$A$3:$B$61,2,FALSE),"")</f>
        <v/>
      </c>
      <c r="G1202" s="33" t="str">
        <f>IFERROR(VLOOKUP($B1202,'Tabelas auxiliares'!$A$65:$C$102,2,FALSE),"")</f>
        <v/>
      </c>
      <c r="H1202" s="33" t="str">
        <f>IFERROR(VLOOKUP($B1202,'Tabelas auxiliares'!$A$65:$C$102,3,FALSE),"")</f>
        <v/>
      </c>
      <c r="X1202" s="33" t="str">
        <f t="shared" si="32"/>
        <v/>
      </c>
      <c r="Y1202" s="33" t="str">
        <f>IF(T1202="","",IF(AND(T1202&lt;&gt;'Tabelas auxiliares'!$B$239,T1202&lt;&gt;'Tabelas auxiliares'!$B$240,T1202&lt;&gt;'Tabelas auxiliares'!$C$239,T1202&lt;&gt;'Tabelas auxiliares'!$C$240,T1202&lt;&gt;'Tabelas auxiliares'!$D$239),"FOLHA DE PESSOAL",IF(X1202='Tabelas auxiliares'!$A$240,"CUSTEIO",IF(X1202='Tabelas auxiliares'!$A$239,"INVESTIMENTO","ERRO - VERIFICAR"))))</f>
        <v/>
      </c>
      <c r="Z1202" s="46" t="str">
        <f t="shared" si="33"/>
        <v/>
      </c>
      <c r="AC1202" s="26"/>
      <c r="AD1202" s="54"/>
      <c r="AE1202" s="54"/>
      <c r="AF1202" s="54"/>
      <c r="AG1202" s="54"/>
      <c r="AH1202" s="54"/>
      <c r="AI1202" s="54"/>
      <c r="AJ1202" s="54"/>
      <c r="AK1202" s="54"/>
      <c r="AL1202" s="54"/>
      <c r="AM1202" s="54"/>
      <c r="AN1202" s="54"/>
      <c r="AO1202" s="54"/>
    </row>
    <row r="1203" spans="6:41" x14ac:dyDescent="0.25">
      <c r="F1203" s="33" t="str">
        <f>IFERROR(VLOOKUP(D1203,'Tabelas auxiliares'!$A$3:$B$61,2,FALSE),"")</f>
        <v/>
      </c>
      <c r="G1203" s="33" t="str">
        <f>IFERROR(VLOOKUP($B1203,'Tabelas auxiliares'!$A$65:$C$102,2,FALSE),"")</f>
        <v/>
      </c>
      <c r="H1203" s="33" t="str">
        <f>IFERROR(VLOOKUP($B1203,'Tabelas auxiliares'!$A$65:$C$102,3,FALSE),"")</f>
        <v/>
      </c>
      <c r="X1203" s="33" t="str">
        <f t="shared" si="32"/>
        <v/>
      </c>
      <c r="Y1203" s="33" t="str">
        <f>IF(T1203="","",IF(AND(T1203&lt;&gt;'Tabelas auxiliares'!$B$239,T1203&lt;&gt;'Tabelas auxiliares'!$B$240,T1203&lt;&gt;'Tabelas auxiliares'!$C$239,T1203&lt;&gt;'Tabelas auxiliares'!$C$240,T1203&lt;&gt;'Tabelas auxiliares'!$D$239),"FOLHA DE PESSOAL",IF(X1203='Tabelas auxiliares'!$A$240,"CUSTEIO",IF(X1203='Tabelas auxiliares'!$A$239,"INVESTIMENTO","ERRO - VERIFICAR"))))</f>
        <v/>
      </c>
      <c r="Z1203" s="46" t="str">
        <f t="shared" si="33"/>
        <v/>
      </c>
      <c r="AC1203" s="26"/>
      <c r="AD1203" s="54"/>
      <c r="AE1203" s="54"/>
      <c r="AF1203" s="54"/>
      <c r="AG1203" s="54"/>
      <c r="AH1203" s="54"/>
      <c r="AI1203" s="54"/>
      <c r="AJ1203" s="54"/>
      <c r="AK1203" s="54"/>
      <c r="AL1203" s="54"/>
      <c r="AM1203" s="54"/>
      <c r="AN1203" s="54"/>
      <c r="AO1203" s="54"/>
    </row>
    <row r="1204" spans="6:41" x14ac:dyDescent="0.25">
      <c r="F1204" s="33" t="str">
        <f>IFERROR(VLOOKUP(D1204,'Tabelas auxiliares'!$A$3:$B$61,2,FALSE),"")</f>
        <v/>
      </c>
      <c r="G1204" s="33" t="str">
        <f>IFERROR(VLOOKUP($B1204,'Tabelas auxiliares'!$A$65:$C$102,2,FALSE),"")</f>
        <v/>
      </c>
      <c r="H1204" s="33" t="str">
        <f>IFERROR(VLOOKUP($B1204,'Tabelas auxiliares'!$A$65:$C$102,3,FALSE),"")</f>
        <v/>
      </c>
      <c r="X1204" s="33" t="str">
        <f t="shared" si="32"/>
        <v/>
      </c>
      <c r="Y1204" s="33" t="str">
        <f>IF(T1204="","",IF(AND(T1204&lt;&gt;'Tabelas auxiliares'!$B$239,T1204&lt;&gt;'Tabelas auxiliares'!$B$240,T1204&lt;&gt;'Tabelas auxiliares'!$C$239,T1204&lt;&gt;'Tabelas auxiliares'!$C$240,T1204&lt;&gt;'Tabelas auxiliares'!$D$239),"FOLHA DE PESSOAL",IF(X1204='Tabelas auxiliares'!$A$240,"CUSTEIO",IF(X1204='Tabelas auxiliares'!$A$239,"INVESTIMENTO","ERRO - VERIFICAR"))))</f>
        <v/>
      </c>
      <c r="Z1204" s="46" t="str">
        <f t="shared" si="33"/>
        <v/>
      </c>
      <c r="AC1204" s="26"/>
      <c r="AD1204" s="54"/>
      <c r="AE1204" s="54"/>
      <c r="AF1204" s="54"/>
      <c r="AG1204" s="54"/>
      <c r="AH1204" s="54"/>
      <c r="AI1204" s="54"/>
      <c r="AJ1204" s="54"/>
      <c r="AK1204" s="54"/>
      <c r="AL1204" s="54"/>
      <c r="AM1204" s="54"/>
      <c r="AN1204" s="54"/>
      <c r="AO1204" s="54"/>
    </row>
    <row r="1205" spans="6:41" x14ac:dyDescent="0.25">
      <c r="F1205" s="33" t="str">
        <f>IFERROR(VLOOKUP(D1205,'Tabelas auxiliares'!$A$3:$B$61,2,FALSE),"")</f>
        <v/>
      </c>
      <c r="G1205" s="33" t="str">
        <f>IFERROR(VLOOKUP($B1205,'Tabelas auxiliares'!$A$65:$C$102,2,FALSE),"")</f>
        <v/>
      </c>
      <c r="H1205" s="33" t="str">
        <f>IFERROR(VLOOKUP($B1205,'Tabelas auxiliares'!$A$65:$C$102,3,FALSE),"")</f>
        <v/>
      </c>
      <c r="X1205" s="33" t="str">
        <f t="shared" si="32"/>
        <v/>
      </c>
      <c r="Y1205" s="33" t="str">
        <f>IF(T1205="","",IF(AND(T1205&lt;&gt;'Tabelas auxiliares'!$B$239,T1205&lt;&gt;'Tabelas auxiliares'!$B$240,T1205&lt;&gt;'Tabelas auxiliares'!$C$239,T1205&lt;&gt;'Tabelas auxiliares'!$C$240,T1205&lt;&gt;'Tabelas auxiliares'!$D$239),"FOLHA DE PESSOAL",IF(X1205='Tabelas auxiliares'!$A$240,"CUSTEIO",IF(X1205='Tabelas auxiliares'!$A$239,"INVESTIMENTO","ERRO - VERIFICAR"))))</f>
        <v/>
      </c>
      <c r="Z1205" s="46" t="str">
        <f t="shared" si="33"/>
        <v/>
      </c>
      <c r="AC1205" s="26"/>
      <c r="AD1205" s="54"/>
      <c r="AE1205" s="54"/>
      <c r="AF1205" s="54"/>
      <c r="AG1205" s="54"/>
      <c r="AH1205" s="54"/>
      <c r="AI1205" s="54"/>
      <c r="AJ1205" s="54"/>
      <c r="AK1205" s="54"/>
      <c r="AL1205" s="54"/>
      <c r="AM1205" s="54"/>
      <c r="AN1205" s="54"/>
      <c r="AO1205" s="54"/>
    </row>
    <row r="1206" spans="6:41" x14ac:dyDescent="0.25">
      <c r="F1206" s="33" t="str">
        <f>IFERROR(VLOOKUP(D1206,'Tabelas auxiliares'!$A$3:$B$61,2,FALSE),"")</f>
        <v/>
      </c>
      <c r="G1206" s="33" t="str">
        <f>IFERROR(VLOOKUP($B1206,'Tabelas auxiliares'!$A$65:$C$102,2,FALSE),"")</f>
        <v/>
      </c>
      <c r="H1206" s="33" t="str">
        <f>IFERROR(VLOOKUP($B1206,'Tabelas auxiliares'!$A$65:$C$102,3,FALSE),"")</f>
        <v/>
      </c>
      <c r="X1206" s="33" t="str">
        <f t="shared" si="32"/>
        <v/>
      </c>
      <c r="Y1206" s="33" t="str">
        <f>IF(T1206="","",IF(AND(T1206&lt;&gt;'Tabelas auxiliares'!$B$239,T1206&lt;&gt;'Tabelas auxiliares'!$B$240,T1206&lt;&gt;'Tabelas auxiliares'!$C$239,T1206&lt;&gt;'Tabelas auxiliares'!$C$240,T1206&lt;&gt;'Tabelas auxiliares'!$D$239),"FOLHA DE PESSOAL",IF(X1206='Tabelas auxiliares'!$A$240,"CUSTEIO",IF(X1206='Tabelas auxiliares'!$A$239,"INVESTIMENTO","ERRO - VERIFICAR"))))</f>
        <v/>
      </c>
      <c r="Z1206" s="46" t="str">
        <f t="shared" si="33"/>
        <v/>
      </c>
      <c r="AC1206" s="26"/>
      <c r="AD1206" s="54"/>
      <c r="AE1206" s="54"/>
      <c r="AF1206" s="54"/>
      <c r="AG1206" s="54"/>
      <c r="AH1206" s="54"/>
      <c r="AI1206" s="54"/>
      <c r="AJ1206" s="54"/>
      <c r="AK1206" s="54"/>
      <c r="AL1206" s="54"/>
      <c r="AM1206" s="54"/>
      <c r="AN1206" s="54"/>
      <c r="AO1206" s="54"/>
    </row>
    <row r="1207" spans="6:41" x14ac:dyDescent="0.25">
      <c r="F1207" s="33" t="str">
        <f>IFERROR(VLOOKUP(D1207,'Tabelas auxiliares'!$A$3:$B$61,2,FALSE),"")</f>
        <v/>
      </c>
      <c r="G1207" s="33" t="str">
        <f>IFERROR(VLOOKUP($B1207,'Tabelas auxiliares'!$A$65:$C$102,2,FALSE),"")</f>
        <v/>
      </c>
      <c r="H1207" s="33" t="str">
        <f>IFERROR(VLOOKUP($B1207,'Tabelas auxiliares'!$A$65:$C$102,3,FALSE),"")</f>
        <v/>
      </c>
      <c r="X1207" s="33" t="str">
        <f t="shared" si="32"/>
        <v/>
      </c>
      <c r="Y1207" s="33" t="str">
        <f>IF(T1207="","",IF(AND(T1207&lt;&gt;'Tabelas auxiliares'!$B$239,T1207&lt;&gt;'Tabelas auxiliares'!$B$240,T1207&lt;&gt;'Tabelas auxiliares'!$C$239,T1207&lt;&gt;'Tabelas auxiliares'!$C$240,T1207&lt;&gt;'Tabelas auxiliares'!$D$239),"FOLHA DE PESSOAL",IF(X1207='Tabelas auxiliares'!$A$240,"CUSTEIO",IF(X1207='Tabelas auxiliares'!$A$239,"INVESTIMENTO","ERRO - VERIFICAR"))))</f>
        <v/>
      </c>
      <c r="Z1207" s="46" t="str">
        <f t="shared" si="33"/>
        <v/>
      </c>
      <c r="AC1207" s="26"/>
      <c r="AD1207" s="54"/>
      <c r="AE1207" s="54"/>
      <c r="AF1207" s="54"/>
      <c r="AG1207" s="54"/>
      <c r="AH1207" s="54"/>
      <c r="AI1207" s="54"/>
      <c r="AJ1207" s="54"/>
      <c r="AK1207" s="54"/>
      <c r="AL1207" s="54"/>
      <c r="AM1207" s="54"/>
      <c r="AN1207" s="54"/>
      <c r="AO1207" s="54"/>
    </row>
    <row r="1208" spans="6:41" x14ac:dyDescent="0.25">
      <c r="F1208" s="33" t="str">
        <f>IFERROR(VLOOKUP(D1208,'Tabelas auxiliares'!$A$3:$B$61,2,FALSE),"")</f>
        <v/>
      </c>
      <c r="G1208" s="33" t="str">
        <f>IFERROR(VLOOKUP($B1208,'Tabelas auxiliares'!$A$65:$C$102,2,FALSE),"")</f>
        <v/>
      </c>
      <c r="H1208" s="33" t="str">
        <f>IFERROR(VLOOKUP($B1208,'Tabelas auxiliares'!$A$65:$C$102,3,FALSE),"")</f>
        <v/>
      </c>
      <c r="X1208" s="33" t="str">
        <f t="shared" si="32"/>
        <v/>
      </c>
      <c r="Y1208" s="33" t="str">
        <f>IF(T1208="","",IF(AND(T1208&lt;&gt;'Tabelas auxiliares'!$B$239,T1208&lt;&gt;'Tabelas auxiliares'!$B$240,T1208&lt;&gt;'Tabelas auxiliares'!$C$239,T1208&lt;&gt;'Tabelas auxiliares'!$C$240,T1208&lt;&gt;'Tabelas auxiliares'!$D$239),"FOLHA DE PESSOAL",IF(X1208='Tabelas auxiliares'!$A$240,"CUSTEIO",IF(X1208='Tabelas auxiliares'!$A$239,"INVESTIMENTO","ERRO - VERIFICAR"))))</f>
        <v/>
      </c>
      <c r="Z1208" s="46" t="str">
        <f t="shared" si="33"/>
        <v/>
      </c>
      <c r="AC1208" s="26"/>
      <c r="AD1208" s="54"/>
      <c r="AE1208" s="54"/>
      <c r="AF1208" s="54"/>
      <c r="AG1208" s="54"/>
      <c r="AH1208" s="54"/>
      <c r="AI1208" s="54"/>
      <c r="AJ1208" s="54"/>
      <c r="AK1208" s="54"/>
      <c r="AL1208" s="54"/>
      <c r="AM1208" s="54"/>
      <c r="AN1208" s="54"/>
      <c r="AO1208" s="54"/>
    </row>
    <row r="1209" spans="6:41" x14ac:dyDescent="0.25">
      <c r="F1209" s="33" t="str">
        <f>IFERROR(VLOOKUP(D1209,'Tabelas auxiliares'!$A$3:$B$61,2,FALSE),"")</f>
        <v/>
      </c>
      <c r="G1209" s="33" t="str">
        <f>IFERROR(VLOOKUP($B1209,'Tabelas auxiliares'!$A$65:$C$102,2,FALSE),"")</f>
        <v/>
      </c>
      <c r="H1209" s="33" t="str">
        <f>IFERROR(VLOOKUP($B1209,'Tabelas auxiliares'!$A$65:$C$102,3,FALSE),"")</f>
        <v/>
      </c>
      <c r="X1209" s="33" t="str">
        <f t="shared" si="32"/>
        <v/>
      </c>
      <c r="Y1209" s="33" t="str">
        <f>IF(T1209="","",IF(AND(T1209&lt;&gt;'Tabelas auxiliares'!$B$239,T1209&lt;&gt;'Tabelas auxiliares'!$B$240,T1209&lt;&gt;'Tabelas auxiliares'!$C$239,T1209&lt;&gt;'Tabelas auxiliares'!$C$240,T1209&lt;&gt;'Tabelas auxiliares'!$D$239),"FOLHA DE PESSOAL",IF(X1209='Tabelas auxiliares'!$A$240,"CUSTEIO",IF(X1209='Tabelas auxiliares'!$A$239,"INVESTIMENTO","ERRO - VERIFICAR"))))</f>
        <v/>
      </c>
      <c r="Z1209" s="46" t="str">
        <f t="shared" si="33"/>
        <v/>
      </c>
      <c r="AC1209" s="26"/>
      <c r="AD1209" s="54"/>
      <c r="AE1209" s="54"/>
      <c r="AF1209" s="54"/>
      <c r="AG1209" s="54"/>
      <c r="AH1209" s="54"/>
      <c r="AI1209" s="54"/>
      <c r="AJ1209" s="54"/>
      <c r="AK1209" s="54"/>
      <c r="AL1209" s="54"/>
      <c r="AM1209" s="54"/>
      <c r="AN1209" s="54"/>
      <c r="AO1209" s="54"/>
    </row>
    <row r="1210" spans="6:41" x14ac:dyDescent="0.25">
      <c r="F1210" s="33" t="str">
        <f>IFERROR(VLOOKUP(D1210,'Tabelas auxiliares'!$A$3:$B$61,2,FALSE),"")</f>
        <v/>
      </c>
      <c r="G1210" s="33" t="str">
        <f>IFERROR(VLOOKUP($B1210,'Tabelas auxiliares'!$A$65:$C$102,2,FALSE),"")</f>
        <v/>
      </c>
      <c r="H1210" s="33" t="str">
        <f>IFERROR(VLOOKUP($B1210,'Tabelas auxiliares'!$A$65:$C$102,3,FALSE),"")</f>
        <v/>
      </c>
      <c r="X1210" s="33" t="str">
        <f t="shared" si="32"/>
        <v/>
      </c>
      <c r="Y1210" s="33" t="str">
        <f>IF(T1210="","",IF(AND(T1210&lt;&gt;'Tabelas auxiliares'!$B$239,T1210&lt;&gt;'Tabelas auxiliares'!$B$240,T1210&lt;&gt;'Tabelas auxiliares'!$C$239,T1210&lt;&gt;'Tabelas auxiliares'!$C$240,T1210&lt;&gt;'Tabelas auxiliares'!$D$239),"FOLHA DE PESSOAL",IF(X1210='Tabelas auxiliares'!$A$240,"CUSTEIO",IF(X1210='Tabelas auxiliares'!$A$239,"INVESTIMENTO","ERRO - VERIFICAR"))))</f>
        <v/>
      </c>
      <c r="Z1210" s="46" t="str">
        <f t="shared" si="33"/>
        <v/>
      </c>
      <c r="AC1210" s="26"/>
      <c r="AD1210" s="54"/>
      <c r="AE1210" s="54"/>
      <c r="AF1210" s="54"/>
      <c r="AG1210" s="54"/>
      <c r="AH1210" s="54"/>
      <c r="AI1210" s="54"/>
      <c r="AJ1210" s="54"/>
      <c r="AK1210" s="54"/>
      <c r="AL1210" s="54"/>
      <c r="AM1210" s="54"/>
      <c r="AN1210" s="54"/>
      <c r="AO1210" s="54"/>
    </row>
    <row r="1211" spans="6:41" x14ac:dyDescent="0.25">
      <c r="F1211" s="33" t="str">
        <f>IFERROR(VLOOKUP(D1211,'Tabelas auxiliares'!$A$3:$B$61,2,FALSE),"")</f>
        <v/>
      </c>
      <c r="G1211" s="33" t="str">
        <f>IFERROR(VLOOKUP($B1211,'Tabelas auxiliares'!$A$65:$C$102,2,FALSE),"")</f>
        <v/>
      </c>
      <c r="H1211" s="33" t="str">
        <f>IFERROR(VLOOKUP($B1211,'Tabelas auxiliares'!$A$65:$C$102,3,FALSE),"")</f>
        <v/>
      </c>
      <c r="X1211" s="33" t="str">
        <f t="shared" si="32"/>
        <v/>
      </c>
      <c r="Y1211" s="33" t="str">
        <f>IF(T1211="","",IF(AND(T1211&lt;&gt;'Tabelas auxiliares'!$B$239,T1211&lt;&gt;'Tabelas auxiliares'!$B$240,T1211&lt;&gt;'Tabelas auxiliares'!$C$239,T1211&lt;&gt;'Tabelas auxiliares'!$C$240,T1211&lt;&gt;'Tabelas auxiliares'!$D$239),"FOLHA DE PESSOAL",IF(X1211='Tabelas auxiliares'!$A$240,"CUSTEIO",IF(X1211='Tabelas auxiliares'!$A$239,"INVESTIMENTO","ERRO - VERIFICAR"))))</f>
        <v/>
      </c>
      <c r="Z1211" s="46" t="str">
        <f t="shared" si="33"/>
        <v/>
      </c>
      <c r="AC1211" s="26"/>
      <c r="AD1211" s="54"/>
      <c r="AE1211" s="54"/>
      <c r="AF1211" s="54"/>
      <c r="AG1211" s="54"/>
      <c r="AH1211" s="54"/>
      <c r="AI1211" s="54"/>
      <c r="AJ1211" s="54"/>
      <c r="AK1211" s="54"/>
      <c r="AL1211" s="54"/>
      <c r="AM1211" s="54"/>
      <c r="AN1211" s="54"/>
      <c r="AO1211" s="54"/>
    </row>
    <row r="1212" spans="6:41" x14ac:dyDescent="0.25">
      <c r="F1212" s="33" t="str">
        <f>IFERROR(VLOOKUP(D1212,'Tabelas auxiliares'!$A$3:$B$61,2,FALSE),"")</f>
        <v/>
      </c>
      <c r="G1212" s="33" t="str">
        <f>IFERROR(VLOOKUP($B1212,'Tabelas auxiliares'!$A$65:$C$102,2,FALSE),"")</f>
        <v/>
      </c>
      <c r="H1212" s="33" t="str">
        <f>IFERROR(VLOOKUP($B1212,'Tabelas auxiliares'!$A$65:$C$102,3,FALSE),"")</f>
        <v/>
      </c>
      <c r="X1212" s="33" t="str">
        <f t="shared" si="32"/>
        <v/>
      </c>
      <c r="Y1212" s="33" t="str">
        <f>IF(T1212="","",IF(AND(T1212&lt;&gt;'Tabelas auxiliares'!$B$239,T1212&lt;&gt;'Tabelas auxiliares'!$B$240,T1212&lt;&gt;'Tabelas auxiliares'!$C$239,T1212&lt;&gt;'Tabelas auxiliares'!$C$240,T1212&lt;&gt;'Tabelas auxiliares'!$D$239),"FOLHA DE PESSOAL",IF(X1212='Tabelas auxiliares'!$A$240,"CUSTEIO",IF(X1212='Tabelas auxiliares'!$A$239,"INVESTIMENTO","ERRO - VERIFICAR"))))</f>
        <v/>
      </c>
      <c r="Z1212" s="46" t="str">
        <f t="shared" si="33"/>
        <v/>
      </c>
      <c r="AC1212" s="26"/>
      <c r="AD1212" s="54"/>
      <c r="AE1212" s="54"/>
      <c r="AF1212" s="54"/>
      <c r="AG1212" s="54"/>
      <c r="AH1212" s="54"/>
      <c r="AI1212" s="54"/>
      <c r="AJ1212" s="54"/>
      <c r="AK1212" s="54"/>
      <c r="AL1212" s="54"/>
      <c r="AM1212" s="54"/>
      <c r="AN1212" s="54"/>
      <c r="AO1212" s="54"/>
    </row>
    <row r="1213" spans="6:41" x14ac:dyDescent="0.25">
      <c r="F1213" s="33" t="str">
        <f>IFERROR(VLOOKUP(D1213,'Tabelas auxiliares'!$A$3:$B$61,2,FALSE),"")</f>
        <v/>
      </c>
      <c r="G1213" s="33" t="str">
        <f>IFERROR(VLOOKUP($B1213,'Tabelas auxiliares'!$A$65:$C$102,2,FALSE),"")</f>
        <v/>
      </c>
      <c r="H1213" s="33" t="str">
        <f>IFERROR(VLOOKUP($B1213,'Tabelas auxiliares'!$A$65:$C$102,3,FALSE),"")</f>
        <v/>
      </c>
      <c r="X1213" s="33" t="str">
        <f t="shared" si="32"/>
        <v/>
      </c>
      <c r="Y1213" s="33" t="str">
        <f>IF(T1213="","",IF(AND(T1213&lt;&gt;'Tabelas auxiliares'!$B$239,T1213&lt;&gt;'Tabelas auxiliares'!$B$240,T1213&lt;&gt;'Tabelas auxiliares'!$C$239,T1213&lt;&gt;'Tabelas auxiliares'!$C$240,T1213&lt;&gt;'Tabelas auxiliares'!$D$239),"FOLHA DE PESSOAL",IF(X1213='Tabelas auxiliares'!$A$240,"CUSTEIO",IF(X1213='Tabelas auxiliares'!$A$239,"INVESTIMENTO","ERRO - VERIFICAR"))))</f>
        <v/>
      </c>
      <c r="Z1213" s="46" t="str">
        <f t="shared" si="33"/>
        <v/>
      </c>
      <c r="AC1213" s="26"/>
      <c r="AD1213" s="54"/>
      <c r="AE1213" s="54"/>
      <c r="AF1213" s="54"/>
      <c r="AG1213" s="54"/>
      <c r="AH1213" s="54"/>
      <c r="AI1213" s="54"/>
      <c r="AJ1213" s="54"/>
      <c r="AK1213" s="54"/>
      <c r="AL1213" s="54"/>
      <c r="AM1213" s="54"/>
      <c r="AN1213" s="54"/>
      <c r="AO1213" s="54"/>
    </row>
    <row r="1214" spans="6:41" x14ac:dyDescent="0.25">
      <c r="F1214" s="33" t="str">
        <f>IFERROR(VLOOKUP(D1214,'Tabelas auxiliares'!$A$3:$B$61,2,FALSE),"")</f>
        <v/>
      </c>
      <c r="G1214" s="33" t="str">
        <f>IFERROR(VLOOKUP($B1214,'Tabelas auxiliares'!$A$65:$C$102,2,FALSE),"")</f>
        <v/>
      </c>
      <c r="H1214" s="33" t="str">
        <f>IFERROR(VLOOKUP($B1214,'Tabelas auxiliares'!$A$65:$C$102,3,FALSE),"")</f>
        <v/>
      </c>
      <c r="X1214" s="33" t="str">
        <f t="shared" si="32"/>
        <v/>
      </c>
      <c r="Y1214" s="33" t="str">
        <f>IF(T1214="","",IF(AND(T1214&lt;&gt;'Tabelas auxiliares'!$B$239,T1214&lt;&gt;'Tabelas auxiliares'!$B$240,T1214&lt;&gt;'Tabelas auxiliares'!$C$239,T1214&lt;&gt;'Tabelas auxiliares'!$C$240,T1214&lt;&gt;'Tabelas auxiliares'!$D$239),"FOLHA DE PESSOAL",IF(X1214='Tabelas auxiliares'!$A$240,"CUSTEIO",IF(X1214='Tabelas auxiliares'!$A$239,"INVESTIMENTO","ERRO - VERIFICAR"))))</f>
        <v/>
      </c>
      <c r="Z1214" s="46" t="str">
        <f t="shared" si="33"/>
        <v/>
      </c>
      <c r="AC1214" s="26"/>
      <c r="AD1214" s="54"/>
      <c r="AE1214" s="54"/>
      <c r="AF1214" s="54"/>
      <c r="AG1214" s="54"/>
      <c r="AH1214" s="54"/>
      <c r="AI1214" s="54"/>
      <c r="AJ1214" s="54"/>
      <c r="AK1214" s="54"/>
      <c r="AL1214" s="54"/>
      <c r="AM1214" s="54"/>
      <c r="AN1214" s="54"/>
      <c r="AO1214" s="54"/>
    </row>
    <row r="1215" spans="6:41" x14ac:dyDescent="0.25">
      <c r="F1215" s="33" t="str">
        <f>IFERROR(VLOOKUP(D1215,'Tabelas auxiliares'!$A$3:$B$61,2,FALSE),"")</f>
        <v/>
      </c>
      <c r="G1215" s="33" t="str">
        <f>IFERROR(VLOOKUP($B1215,'Tabelas auxiliares'!$A$65:$C$102,2,FALSE),"")</f>
        <v/>
      </c>
      <c r="H1215" s="33" t="str">
        <f>IFERROR(VLOOKUP($B1215,'Tabelas auxiliares'!$A$65:$C$102,3,FALSE),"")</f>
        <v/>
      </c>
      <c r="X1215" s="33" t="str">
        <f t="shared" si="32"/>
        <v/>
      </c>
      <c r="Y1215" s="33" t="str">
        <f>IF(T1215="","",IF(AND(T1215&lt;&gt;'Tabelas auxiliares'!$B$239,T1215&lt;&gt;'Tabelas auxiliares'!$B$240,T1215&lt;&gt;'Tabelas auxiliares'!$C$239,T1215&lt;&gt;'Tabelas auxiliares'!$C$240,T1215&lt;&gt;'Tabelas auxiliares'!$D$239),"FOLHA DE PESSOAL",IF(X1215='Tabelas auxiliares'!$A$240,"CUSTEIO",IF(X1215='Tabelas auxiliares'!$A$239,"INVESTIMENTO","ERRO - VERIFICAR"))))</f>
        <v/>
      </c>
      <c r="Z1215" s="46" t="str">
        <f t="shared" si="33"/>
        <v/>
      </c>
      <c r="AC1215" s="26"/>
      <c r="AD1215" s="54"/>
      <c r="AE1215" s="54"/>
      <c r="AF1215" s="54"/>
      <c r="AG1215" s="54"/>
      <c r="AH1215" s="54"/>
      <c r="AI1215" s="54"/>
      <c r="AJ1215" s="54"/>
      <c r="AK1215" s="54"/>
      <c r="AL1215" s="54"/>
      <c r="AM1215" s="54"/>
      <c r="AN1215" s="54"/>
      <c r="AO1215" s="54"/>
    </row>
    <row r="1216" spans="6:41" x14ac:dyDescent="0.25">
      <c r="F1216" s="33" t="str">
        <f>IFERROR(VLOOKUP(D1216,'Tabelas auxiliares'!$A$3:$B$61,2,FALSE),"")</f>
        <v/>
      </c>
      <c r="G1216" s="33" t="str">
        <f>IFERROR(VLOOKUP($B1216,'Tabelas auxiliares'!$A$65:$C$102,2,FALSE),"")</f>
        <v/>
      </c>
      <c r="H1216" s="33" t="str">
        <f>IFERROR(VLOOKUP($B1216,'Tabelas auxiliares'!$A$65:$C$102,3,FALSE),"")</f>
        <v/>
      </c>
      <c r="X1216" s="33" t="str">
        <f t="shared" si="32"/>
        <v/>
      </c>
      <c r="Y1216" s="33" t="str">
        <f>IF(T1216="","",IF(AND(T1216&lt;&gt;'Tabelas auxiliares'!$B$239,T1216&lt;&gt;'Tabelas auxiliares'!$B$240,T1216&lt;&gt;'Tabelas auxiliares'!$C$239,T1216&lt;&gt;'Tabelas auxiliares'!$C$240,T1216&lt;&gt;'Tabelas auxiliares'!$D$239),"FOLHA DE PESSOAL",IF(X1216='Tabelas auxiliares'!$A$240,"CUSTEIO",IF(X1216='Tabelas auxiliares'!$A$239,"INVESTIMENTO","ERRO - VERIFICAR"))))</f>
        <v/>
      </c>
      <c r="Z1216" s="46" t="str">
        <f t="shared" si="33"/>
        <v/>
      </c>
      <c r="AC1216" s="26"/>
      <c r="AD1216" s="54"/>
      <c r="AE1216" s="54"/>
      <c r="AF1216" s="54"/>
      <c r="AG1216" s="54"/>
      <c r="AH1216" s="54"/>
      <c r="AI1216" s="54"/>
      <c r="AJ1216" s="54"/>
      <c r="AK1216" s="54"/>
      <c r="AL1216" s="54"/>
      <c r="AM1216" s="54"/>
      <c r="AN1216" s="54"/>
      <c r="AO1216" s="54"/>
    </row>
    <row r="1217" spans="6:41" x14ac:dyDescent="0.25">
      <c r="F1217" s="33" t="str">
        <f>IFERROR(VLOOKUP(D1217,'Tabelas auxiliares'!$A$3:$B$61,2,FALSE),"")</f>
        <v/>
      </c>
      <c r="G1217" s="33" t="str">
        <f>IFERROR(VLOOKUP($B1217,'Tabelas auxiliares'!$A$65:$C$102,2,FALSE),"")</f>
        <v/>
      </c>
      <c r="H1217" s="33" t="str">
        <f>IFERROR(VLOOKUP($B1217,'Tabelas auxiliares'!$A$65:$C$102,3,FALSE),"")</f>
        <v/>
      </c>
      <c r="X1217" s="33" t="str">
        <f t="shared" si="32"/>
        <v/>
      </c>
      <c r="Y1217" s="33" t="str">
        <f>IF(T1217="","",IF(AND(T1217&lt;&gt;'Tabelas auxiliares'!$B$239,T1217&lt;&gt;'Tabelas auxiliares'!$B$240,T1217&lt;&gt;'Tabelas auxiliares'!$C$239,T1217&lt;&gt;'Tabelas auxiliares'!$C$240,T1217&lt;&gt;'Tabelas auxiliares'!$D$239),"FOLHA DE PESSOAL",IF(X1217='Tabelas auxiliares'!$A$240,"CUSTEIO",IF(X1217='Tabelas auxiliares'!$A$239,"INVESTIMENTO","ERRO - VERIFICAR"))))</f>
        <v/>
      </c>
      <c r="Z1217" s="46" t="str">
        <f t="shared" si="33"/>
        <v/>
      </c>
      <c r="AC1217" s="26"/>
      <c r="AD1217" s="54"/>
      <c r="AE1217" s="54"/>
      <c r="AF1217" s="54"/>
      <c r="AG1217" s="54"/>
      <c r="AH1217" s="54"/>
      <c r="AI1217" s="54"/>
      <c r="AJ1217" s="54"/>
      <c r="AK1217" s="54"/>
      <c r="AL1217" s="54"/>
      <c r="AM1217" s="54"/>
      <c r="AN1217" s="54"/>
      <c r="AO1217" s="54"/>
    </row>
    <row r="1218" spans="6:41" x14ac:dyDescent="0.25">
      <c r="F1218" s="33" t="str">
        <f>IFERROR(VLOOKUP(D1218,'Tabelas auxiliares'!$A$3:$B$61,2,FALSE),"")</f>
        <v/>
      </c>
      <c r="G1218" s="33" t="str">
        <f>IFERROR(VLOOKUP($B1218,'Tabelas auxiliares'!$A$65:$C$102,2,FALSE),"")</f>
        <v/>
      </c>
      <c r="H1218" s="33" t="str">
        <f>IFERROR(VLOOKUP($B1218,'Tabelas auxiliares'!$A$65:$C$102,3,FALSE),"")</f>
        <v/>
      </c>
      <c r="X1218" s="33" t="str">
        <f t="shared" si="32"/>
        <v/>
      </c>
      <c r="Y1218" s="33" t="str">
        <f>IF(T1218="","",IF(AND(T1218&lt;&gt;'Tabelas auxiliares'!$B$239,T1218&lt;&gt;'Tabelas auxiliares'!$B$240,T1218&lt;&gt;'Tabelas auxiliares'!$C$239,T1218&lt;&gt;'Tabelas auxiliares'!$C$240,T1218&lt;&gt;'Tabelas auxiliares'!$D$239),"FOLHA DE PESSOAL",IF(X1218='Tabelas auxiliares'!$A$240,"CUSTEIO",IF(X1218='Tabelas auxiliares'!$A$239,"INVESTIMENTO","ERRO - VERIFICAR"))))</f>
        <v/>
      </c>
      <c r="Z1218" s="46" t="str">
        <f t="shared" si="33"/>
        <v/>
      </c>
      <c r="AC1218" s="26"/>
      <c r="AD1218" s="54"/>
      <c r="AE1218" s="54"/>
      <c r="AF1218" s="54"/>
      <c r="AG1218" s="54"/>
      <c r="AH1218" s="54"/>
      <c r="AI1218" s="54"/>
      <c r="AJ1218" s="54"/>
      <c r="AK1218" s="54"/>
      <c r="AL1218" s="54"/>
      <c r="AM1218" s="54"/>
      <c r="AN1218" s="54"/>
      <c r="AO1218" s="54"/>
    </row>
    <row r="1219" spans="6:41" x14ac:dyDescent="0.25">
      <c r="F1219" s="33" t="str">
        <f>IFERROR(VLOOKUP(D1219,'Tabelas auxiliares'!$A$3:$B$61,2,FALSE),"")</f>
        <v/>
      </c>
      <c r="G1219" s="33" t="str">
        <f>IFERROR(VLOOKUP($B1219,'Tabelas auxiliares'!$A$65:$C$102,2,FALSE),"")</f>
        <v/>
      </c>
      <c r="H1219" s="33" t="str">
        <f>IFERROR(VLOOKUP($B1219,'Tabelas auxiliares'!$A$65:$C$102,3,FALSE),"")</f>
        <v/>
      </c>
      <c r="X1219" s="33" t="str">
        <f t="shared" si="32"/>
        <v/>
      </c>
      <c r="Y1219" s="33" t="str">
        <f>IF(T1219="","",IF(AND(T1219&lt;&gt;'Tabelas auxiliares'!$B$239,T1219&lt;&gt;'Tabelas auxiliares'!$B$240,T1219&lt;&gt;'Tabelas auxiliares'!$C$239,T1219&lt;&gt;'Tabelas auxiliares'!$C$240,T1219&lt;&gt;'Tabelas auxiliares'!$D$239),"FOLHA DE PESSOAL",IF(X1219='Tabelas auxiliares'!$A$240,"CUSTEIO",IF(X1219='Tabelas auxiliares'!$A$239,"INVESTIMENTO","ERRO - VERIFICAR"))))</f>
        <v/>
      </c>
      <c r="Z1219" s="46" t="str">
        <f t="shared" si="33"/>
        <v/>
      </c>
      <c r="AC1219" s="26"/>
      <c r="AD1219" s="54"/>
      <c r="AE1219" s="54"/>
      <c r="AF1219" s="54"/>
      <c r="AG1219" s="54"/>
      <c r="AH1219" s="54"/>
      <c r="AI1219" s="54"/>
      <c r="AJ1219" s="54"/>
      <c r="AK1219" s="54"/>
      <c r="AL1219" s="54"/>
      <c r="AM1219" s="54"/>
      <c r="AN1219" s="54"/>
      <c r="AO1219" s="54"/>
    </row>
    <row r="1220" spans="6:41" x14ac:dyDescent="0.25">
      <c r="F1220" s="33" t="str">
        <f>IFERROR(VLOOKUP(D1220,'Tabelas auxiliares'!$A$3:$B$61,2,FALSE),"")</f>
        <v/>
      </c>
      <c r="G1220" s="33" t="str">
        <f>IFERROR(VLOOKUP($B1220,'Tabelas auxiliares'!$A$65:$C$102,2,FALSE),"")</f>
        <v/>
      </c>
      <c r="H1220" s="33" t="str">
        <f>IFERROR(VLOOKUP($B1220,'Tabelas auxiliares'!$A$65:$C$102,3,FALSE),"")</f>
        <v/>
      </c>
      <c r="X1220" s="33" t="str">
        <f t="shared" si="32"/>
        <v/>
      </c>
      <c r="Y1220" s="33" t="str">
        <f>IF(T1220="","",IF(AND(T1220&lt;&gt;'Tabelas auxiliares'!$B$239,T1220&lt;&gt;'Tabelas auxiliares'!$B$240,T1220&lt;&gt;'Tabelas auxiliares'!$C$239,T1220&lt;&gt;'Tabelas auxiliares'!$C$240,T1220&lt;&gt;'Tabelas auxiliares'!$D$239),"FOLHA DE PESSOAL",IF(X1220='Tabelas auxiliares'!$A$240,"CUSTEIO",IF(X1220='Tabelas auxiliares'!$A$239,"INVESTIMENTO","ERRO - VERIFICAR"))))</f>
        <v/>
      </c>
      <c r="Z1220" s="46" t="str">
        <f t="shared" si="33"/>
        <v/>
      </c>
      <c r="AC1220" s="26"/>
      <c r="AD1220" s="54"/>
      <c r="AE1220" s="54"/>
      <c r="AF1220" s="54"/>
      <c r="AG1220" s="54"/>
      <c r="AH1220" s="54"/>
      <c r="AI1220" s="54"/>
      <c r="AJ1220" s="54"/>
      <c r="AK1220" s="54"/>
      <c r="AL1220" s="54"/>
      <c r="AM1220" s="54"/>
      <c r="AN1220" s="54"/>
      <c r="AO1220" s="54"/>
    </row>
    <row r="1221" spans="6:41" x14ac:dyDescent="0.25">
      <c r="F1221" s="33" t="str">
        <f>IFERROR(VLOOKUP(D1221,'Tabelas auxiliares'!$A$3:$B$61,2,FALSE),"")</f>
        <v/>
      </c>
      <c r="G1221" s="33" t="str">
        <f>IFERROR(VLOOKUP($B1221,'Tabelas auxiliares'!$A$65:$C$102,2,FALSE),"")</f>
        <v/>
      </c>
      <c r="H1221" s="33" t="str">
        <f>IFERROR(VLOOKUP($B1221,'Tabelas auxiliares'!$A$65:$C$102,3,FALSE),"")</f>
        <v/>
      </c>
      <c r="X1221" s="33" t="str">
        <f t="shared" si="32"/>
        <v/>
      </c>
      <c r="Y1221" s="33" t="str">
        <f>IF(T1221="","",IF(AND(T1221&lt;&gt;'Tabelas auxiliares'!$B$239,T1221&lt;&gt;'Tabelas auxiliares'!$B$240,T1221&lt;&gt;'Tabelas auxiliares'!$C$239,T1221&lt;&gt;'Tabelas auxiliares'!$C$240,T1221&lt;&gt;'Tabelas auxiliares'!$D$239),"FOLHA DE PESSOAL",IF(X1221='Tabelas auxiliares'!$A$240,"CUSTEIO",IF(X1221='Tabelas auxiliares'!$A$239,"INVESTIMENTO","ERRO - VERIFICAR"))))</f>
        <v/>
      </c>
      <c r="Z1221" s="46" t="str">
        <f t="shared" si="33"/>
        <v/>
      </c>
      <c r="AC1221" s="26"/>
      <c r="AD1221" s="54"/>
      <c r="AE1221" s="54"/>
      <c r="AF1221" s="54"/>
      <c r="AG1221" s="54"/>
      <c r="AH1221" s="54"/>
      <c r="AI1221" s="54"/>
      <c r="AJ1221" s="54"/>
      <c r="AK1221" s="54"/>
      <c r="AL1221" s="54"/>
      <c r="AM1221" s="54"/>
      <c r="AN1221" s="54"/>
      <c r="AO1221" s="54"/>
    </row>
    <row r="1222" spans="6:41" x14ac:dyDescent="0.25">
      <c r="F1222" s="33" t="str">
        <f>IFERROR(VLOOKUP(D1222,'Tabelas auxiliares'!$A$3:$B$61,2,FALSE),"")</f>
        <v/>
      </c>
      <c r="G1222" s="33" t="str">
        <f>IFERROR(VLOOKUP($B1222,'Tabelas auxiliares'!$A$65:$C$102,2,FALSE),"")</f>
        <v/>
      </c>
      <c r="H1222" s="33" t="str">
        <f>IFERROR(VLOOKUP($B1222,'Tabelas auxiliares'!$A$65:$C$102,3,FALSE),"")</f>
        <v/>
      </c>
      <c r="X1222" s="33" t="str">
        <f t="shared" si="32"/>
        <v/>
      </c>
      <c r="Y1222" s="33" t="str">
        <f>IF(T1222="","",IF(AND(T1222&lt;&gt;'Tabelas auxiliares'!$B$239,T1222&lt;&gt;'Tabelas auxiliares'!$B$240,T1222&lt;&gt;'Tabelas auxiliares'!$C$239,T1222&lt;&gt;'Tabelas auxiliares'!$C$240,T1222&lt;&gt;'Tabelas auxiliares'!$D$239),"FOLHA DE PESSOAL",IF(X1222='Tabelas auxiliares'!$A$240,"CUSTEIO",IF(X1222='Tabelas auxiliares'!$A$239,"INVESTIMENTO","ERRO - VERIFICAR"))))</f>
        <v/>
      </c>
      <c r="Z1222" s="46" t="str">
        <f t="shared" si="33"/>
        <v/>
      </c>
      <c r="AC1222" s="26"/>
      <c r="AD1222" s="54"/>
      <c r="AE1222" s="54"/>
      <c r="AF1222" s="54"/>
      <c r="AG1222" s="54"/>
      <c r="AH1222" s="54"/>
      <c r="AI1222" s="54"/>
      <c r="AJ1222" s="54"/>
      <c r="AK1222" s="54"/>
      <c r="AL1222" s="54"/>
      <c r="AM1222" s="54"/>
      <c r="AN1222" s="54"/>
      <c r="AO1222" s="54"/>
    </row>
    <row r="1223" spans="6:41" x14ac:dyDescent="0.25">
      <c r="F1223" s="33" t="str">
        <f>IFERROR(VLOOKUP(D1223,'Tabelas auxiliares'!$A$3:$B$61,2,FALSE),"")</f>
        <v/>
      </c>
      <c r="G1223" s="33" t="str">
        <f>IFERROR(VLOOKUP($B1223,'Tabelas auxiliares'!$A$65:$C$102,2,FALSE),"")</f>
        <v/>
      </c>
      <c r="H1223" s="33" t="str">
        <f>IFERROR(VLOOKUP($B1223,'Tabelas auxiliares'!$A$65:$C$102,3,FALSE),"")</f>
        <v/>
      </c>
      <c r="X1223" s="33" t="str">
        <f t="shared" si="32"/>
        <v/>
      </c>
      <c r="Y1223" s="33" t="str">
        <f>IF(T1223="","",IF(AND(T1223&lt;&gt;'Tabelas auxiliares'!$B$239,T1223&lt;&gt;'Tabelas auxiliares'!$B$240,T1223&lt;&gt;'Tabelas auxiliares'!$C$239,T1223&lt;&gt;'Tabelas auxiliares'!$C$240,T1223&lt;&gt;'Tabelas auxiliares'!$D$239),"FOLHA DE PESSOAL",IF(X1223='Tabelas auxiliares'!$A$240,"CUSTEIO",IF(X1223='Tabelas auxiliares'!$A$239,"INVESTIMENTO","ERRO - VERIFICAR"))))</f>
        <v/>
      </c>
      <c r="Z1223" s="46" t="str">
        <f t="shared" si="33"/>
        <v/>
      </c>
      <c r="AC1223" s="26"/>
      <c r="AD1223" s="54"/>
      <c r="AE1223" s="54"/>
      <c r="AF1223" s="54"/>
      <c r="AG1223" s="54"/>
      <c r="AH1223" s="54"/>
      <c r="AI1223" s="54"/>
      <c r="AJ1223" s="54"/>
      <c r="AK1223" s="54"/>
      <c r="AL1223" s="54"/>
      <c r="AM1223" s="54"/>
      <c r="AN1223" s="54"/>
      <c r="AO1223" s="54"/>
    </row>
    <row r="1224" spans="6:41" x14ac:dyDescent="0.25">
      <c r="F1224" s="33" t="str">
        <f>IFERROR(VLOOKUP(D1224,'Tabelas auxiliares'!$A$3:$B$61,2,FALSE),"")</f>
        <v/>
      </c>
      <c r="G1224" s="33" t="str">
        <f>IFERROR(VLOOKUP($B1224,'Tabelas auxiliares'!$A$65:$C$102,2,FALSE),"")</f>
        <v/>
      </c>
      <c r="H1224" s="33" t="str">
        <f>IFERROR(VLOOKUP($B1224,'Tabelas auxiliares'!$A$65:$C$102,3,FALSE),"")</f>
        <v/>
      </c>
      <c r="X1224" s="33" t="str">
        <f t="shared" si="32"/>
        <v/>
      </c>
      <c r="Y1224" s="33" t="str">
        <f>IF(T1224="","",IF(AND(T1224&lt;&gt;'Tabelas auxiliares'!$B$239,T1224&lt;&gt;'Tabelas auxiliares'!$B$240,T1224&lt;&gt;'Tabelas auxiliares'!$C$239,T1224&lt;&gt;'Tabelas auxiliares'!$C$240,T1224&lt;&gt;'Tabelas auxiliares'!$D$239),"FOLHA DE PESSOAL",IF(X1224='Tabelas auxiliares'!$A$240,"CUSTEIO",IF(X1224='Tabelas auxiliares'!$A$239,"INVESTIMENTO","ERRO - VERIFICAR"))))</f>
        <v/>
      </c>
      <c r="Z1224" s="46" t="str">
        <f t="shared" si="33"/>
        <v/>
      </c>
      <c r="AC1224" s="26"/>
      <c r="AD1224" s="54"/>
      <c r="AE1224" s="54"/>
      <c r="AF1224" s="54"/>
      <c r="AG1224" s="54"/>
      <c r="AH1224" s="54"/>
      <c r="AI1224" s="54"/>
      <c r="AJ1224" s="54"/>
      <c r="AK1224" s="54"/>
      <c r="AL1224" s="54"/>
      <c r="AM1224" s="54"/>
      <c r="AN1224" s="54"/>
      <c r="AO1224" s="54"/>
    </row>
    <row r="1225" spans="6:41" x14ac:dyDescent="0.25">
      <c r="F1225" s="33" t="str">
        <f>IFERROR(VLOOKUP(D1225,'Tabelas auxiliares'!$A$3:$B$61,2,FALSE),"")</f>
        <v/>
      </c>
      <c r="G1225" s="33" t="str">
        <f>IFERROR(VLOOKUP($B1225,'Tabelas auxiliares'!$A$65:$C$102,2,FALSE),"")</f>
        <v/>
      </c>
      <c r="H1225" s="33" t="str">
        <f>IFERROR(VLOOKUP($B1225,'Tabelas auxiliares'!$A$65:$C$102,3,FALSE),"")</f>
        <v/>
      </c>
      <c r="X1225" s="33" t="str">
        <f t="shared" si="32"/>
        <v/>
      </c>
      <c r="Y1225" s="33" t="str">
        <f>IF(T1225="","",IF(AND(T1225&lt;&gt;'Tabelas auxiliares'!$B$239,T1225&lt;&gt;'Tabelas auxiliares'!$B$240,T1225&lt;&gt;'Tabelas auxiliares'!$C$239,T1225&lt;&gt;'Tabelas auxiliares'!$C$240,T1225&lt;&gt;'Tabelas auxiliares'!$D$239),"FOLHA DE PESSOAL",IF(X1225='Tabelas auxiliares'!$A$240,"CUSTEIO",IF(X1225='Tabelas auxiliares'!$A$239,"INVESTIMENTO","ERRO - VERIFICAR"))))</f>
        <v/>
      </c>
      <c r="Z1225" s="46" t="str">
        <f t="shared" si="33"/>
        <v/>
      </c>
      <c r="AC1225" s="26"/>
      <c r="AD1225" s="54"/>
      <c r="AE1225" s="54"/>
      <c r="AF1225" s="54"/>
      <c r="AG1225" s="54"/>
      <c r="AH1225" s="54"/>
      <c r="AI1225" s="54"/>
      <c r="AJ1225" s="54"/>
      <c r="AK1225" s="54"/>
      <c r="AL1225" s="54"/>
      <c r="AM1225" s="54"/>
      <c r="AN1225" s="54"/>
      <c r="AO1225" s="54"/>
    </row>
    <row r="1226" spans="6:41" x14ac:dyDescent="0.25">
      <c r="F1226" s="33" t="str">
        <f>IFERROR(VLOOKUP(D1226,'Tabelas auxiliares'!$A$3:$B$61,2,FALSE),"")</f>
        <v/>
      </c>
      <c r="G1226" s="33" t="str">
        <f>IFERROR(VLOOKUP($B1226,'Tabelas auxiliares'!$A$65:$C$102,2,FALSE),"")</f>
        <v/>
      </c>
      <c r="H1226" s="33" t="str">
        <f>IFERROR(VLOOKUP($B1226,'Tabelas auxiliares'!$A$65:$C$102,3,FALSE),"")</f>
        <v/>
      </c>
      <c r="X1226" s="33" t="str">
        <f t="shared" si="32"/>
        <v/>
      </c>
      <c r="Y1226" s="33" t="str">
        <f>IF(T1226="","",IF(AND(T1226&lt;&gt;'Tabelas auxiliares'!$B$239,T1226&lt;&gt;'Tabelas auxiliares'!$B$240,T1226&lt;&gt;'Tabelas auxiliares'!$C$239,T1226&lt;&gt;'Tabelas auxiliares'!$C$240,T1226&lt;&gt;'Tabelas auxiliares'!$D$239),"FOLHA DE PESSOAL",IF(X1226='Tabelas auxiliares'!$A$240,"CUSTEIO",IF(X1226='Tabelas auxiliares'!$A$239,"INVESTIMENTO","ERRO - VERIFICAR"))))</f>
        <v/>
      </c>
      <c r="Z1226" s="46" t="str">
        <f t="shared" si="33"/>
        <v/>
      </c>
      <c r="AC1226" s="26"/>
      <c r="AD1226" s="54"/>
      <c r="AE1226" s="54"/>
      <c r="AF1226" s="54"/>
      <c r="AG1226" s="54"/>
      <c r="AH1226" s="54"/>
      <c r="AI1226" s="54"/>
      <c r="AJ1226" s="54"/>
      <c r="AK1226" s="54"/>
      <c r="AL1226" s="54"/>
      <c r="AM1226" s="54"/>
      <c r="AN1226" s="54"/>
      <c r="AO1226" s="54"/>
    </row>
    <row r="1227" spans="6:41" x14ac:dyDescent="0.25">
      <c r="F1227" s="33" t="str">
        <f>IFERROR(VLOOKUP(D1227,'Tabelas auxiliares'!$A$3:$B$61,2,FALSE),"")</f>
        <v/>
      </c>
      <c r="G1227" s="33" t="str">
        <f>IFERROR(VLOOKUP($B1227,'Tabelas auxiliares'!$A$65:$C$102,2,FALSE),"")</f>
        <v/>
      </c>
      <c r="H1227" s="33" t="str">
        <f>IFERROR(VLOOKUP($B1227,'Tabelas auxiliares'!$A$65:$C$102,3,FALSE),"")</f>
        <v/>
      </c>
      <c r="X1227" s="33" t="str">
        <f t="shared" si="32"/>
        <v/>
      </c>
      <c r="Y1227" s="33" t="str">
        <f>IF(T1227="","",IF(AND(T1227&lt;&gt;'Tabelas auxiliares'!$B$239,T1227&lt;&gt;'Tabelas auxiliares'!$B$240,T1227&lt;&gt;'Tabelas auxiliares'!$C$239,T1227&lt;&gt;'Tabelas auxiliares'!$C$240,T1227&lt;&gt;'Tabelas auxiliares'!$D$239),"FOLHA DE PESSOAL",IF(X1227='Tabelas auxiliares'!$A$240,"CUSTEIO",IF(X1227='Tabelas auxiliares'!$A$239,"INVESTIMENTO","ERRO - VERIFICAR"))))</f>
        <v/>
      </c>
      <c r="Z1227" s="46" t="str">
        <f t="shared" si="33"/>
        <v/>
      </c>
      <c r="AC1227" s="26"/>
      <c r="AD1227" s="54"/>
      <c r="AE1227" s="54"/>
      <c r="AF1227" s="54"/>
      <c r="AG1227" s="54"/>
      <c r="AH1227" s="54"/>
      <c r="AI1227" s="54"/>
      <c r="AJ1227" s="54"/>
      <c r="AK1227" s="54"/>
      <c r="AL1227" s="54"/>
      <c r="AM1227" s="54"/>
      <c r="AN1227" s="54"/>
      <c r="AO1227" s="54"/>
    </row>
    <row r="1228" spans="6:41" x14ac:dyDescent="0.25">
      <c r="F1228" s="33" t="str">
        <f>IFERROR(VLOOKUP(D1228,'Tabelas auxiliares'!$A$3:$B$61,2,FALSE),"")</f>
        <v/>
      </c>
      <c r="G1228" s="33" t="str">
        <f>IFERROR(VLOOKUP($B1228,'Tabelas auxiliares'!$A$65:$C$102,2,FALSE),"")</f>
        <v/>
      </c>
      <c r="H1228" s="33" t="str">
        <f>IFERROR(VLOOKUP($B1228,'Tabelas auxiliares'!$A$65:$C$102,3,FALSE),"")</f>
        <v/>
      </c>
      <c r="X1228" s="33" t="str">
        <f t="shared" si="32"/>
        <v/>
      </c>
      <c r="Y1228" s="33" t="str">
        <f>IF(T1228="","",IF(AND(T1228&lt;&gt;'Tabelas auxiliares'!$B$239,T1228&lt;&gt;'Tabelas auxiliares'!$B$240,T1228&lt;&gt;'Tabelas auxiliares'!$C$239,T1228&lt;&gt;'Tabelas auxiliares'!$C$240,T1228&lt;&gt;'Tabelas auxiliares'!$D$239),"FOLHA DE PESSOAL",IF(X1228='Tabelas auxiliares'!$A$240,"CUSTEIO",IF(X1228='Tabelas auxiliares'!$A$239,"INVESTIMENTO","ERRO - VERIFICAR"))))</f>
        <v/>
      </c>
      <c r="Z1228" s="46" t="str">
        <f t="shared" si="33"/>
        <v/>
      </c>
      <c r="AC1228" s="26"/>
      <c r="AD1228" s="54"/>
      <c r="AE1228" s="54"/>
      <c r="AF1228" s="54"/>
      <c r="AG1228" s="54"/>
      <c r="AH1228" s="54"/>
      <c r="AI1228" s="54"/>
      <c r="AJ1228" s="54"/>
      <c r="AK1228" s="54"/>
      <c r="AL1228" s="54"/>
      <c r="AM1228" s="54"/>
      <c r="AN1228" s="54"/>
      <c r="AO1228" s="54"/>
    </row>
    <row r="1229" spans="6:41" x14ac:dyDescent="0.25">
      <c r="F1229" s="33" t="str">
        <f>IFERROR(VLOOKUP(D1229,'Tabelas auxiliares'!$A$3:$B$61,2,FALSE),"")</f>
        <v/>
      </c>
      <c r="G1229" s="33" t="str">
        <f>IFERROR(VLOOKUP($B1229,'Tabelas auxiliares'!$A$65:$C$102,2,FALSE),"")</f>
        <v/>
      </c>
      <c r="H1229" s="33" t="str">
        <f>IFERROR(VLOOKUP($B1229,'Tabelas auxiliares'!$A$65:$C$102,3,FALSE),"")</f>
        <v/>
      </c>
      <c r="X1229" s="33" t="str">
        <f t="shared" si="32"/>
        <v/>
      </c>
      <c r="Y1229" s="33" t="str">
        <f>IF(T1229="","",IF(AND(T1229&lt;&gt;'Tabelas auxiliares'!$B$239,T1229&lt;&gt;'Tabelas auxiliares'!$B$240,T1229&lt;&gt;'Tabelas auxiliares'!$C$239,T1229&lt;&gt;'Tabelas auxiliares'!$C$240,T1229&lt;&gt;'Tabelas auxiliares'!$D$239),"FOLHA DE PESSOAL",IF(X1229='Tabelas auxiliares'!$A$240,"CUSTEIO",IF(X1229='Tabelas auxiliares'!$A$239,"INVESTIMENTO","ERRO - VERIFICAR"))))</f>
        <v/>
      </c>
      <c r="Z1229" s="46" t="str">
        <f t="shared" si="33"/>
        <v/>
      </c>
      <c r="AC1229" s="26"/>
      <c r="AD1229" s="54"/>
      <c r="AE1229" s="54"/>
      <c r="AF1229" s="54"/>
      <c r="AG1229" s="54"/>
      <c r="AH1229" s="54"/>
      <c r="AI1229" s="54"/>
      <c r="AJ1229" s="54"/>
      <c r="AK1229" s="54"/>
      <c r="AL1229" s="54"/>
      <c r="AM1229" s="54"/>
      <c r="AN1229" s="54"/>
      <c r="AO1229" s="54"/>
    </row>
    <row r="1230" spans="6:41" x14ac:dyDescent="0.25">
      <c r="F1230" s="33" t="str">
        <f>IFERROR(VLOOKUP(D1230,'Tabelas auxiliares'!$A$3:$B$61,2,FALSE),"")</f>
        <v/>
      </c>
      <c r="G1230" s="33" t="str">
        <f>IFERROR(VLOOKUP($B1230,'Tabelas auxiliares'!$A$65:$C$102,2,FALSE),"")</f>
        <v/>
      </c>
      <c r="H1230" s="33" t="str">
        <f>IFERROR(VLOOKUP($B1230,'Tabelas auxiliares'!$A$65:$C$102,3,FALSE),"")</f>
        <v/>
      </c>
      <c r="X1230" s="33" t="str">
        <f t="shared" si="32"/>
        <v/>
      </c>
      <c r="Y1230" s="33" t="str">
        <f>IF(T1230="","",IF(AND(T1230&lt;&gt;'Tabelas auxiliares'!$B$239,T1230&lt;&gt;'Tabelas auxiliares'!$B$240,T1230&lt;&gt;'Tabelas auxiliares'!$C$239,T1230&lt;&gt;'Tabelas auxiliares'!$C$240,T1230&lt;&gt;'Tabelas auxiliares'!$D$239),"FOLHA DE PESSOAL",IF(X1230='Tabelas auxiliares'!$A$240,"CUSTEIO",IF(X1230='Tabelas auxiliares'!$A$239,"INVESTIMENTO","ERRO - VERIFICAR"))))</f>
        <v/>
      </c>
      <c r="Z1230" s="46" t="str">
        <f t="shared" si="33"/>
        <v/>
      </c>
      <c r="AC1230" s="26"/>
      <c r="AD1230" s="54"/>
      <c r="AE1230" s="54"/>
      <c r="AF1230" s="54"/>
      <c r="AG1230" s="54"/>
      <c r="AH1230" s="54"/>
      <c r="AI1230" s="54"/>
      <c r="AJ1230" s="54"/>
      <c r="AK1230" s="54"/>
      <c r="AL1230" s="54"/>
      <c r="AM1230" s="54"/>
      <c r="AN1230" s="54"/>
      <c r="AO1230" s="54"/>
    </row>
    <row r="1231" spans="6:41" x14ac:dyDescent="0.25">
      <c r="F1231" s="33" t="str">
        <f>IFERROR(VLOOKUP(D1231,'Tabelas auxiliares'!$A$3:$B$61,2,FALSE),"")</f>
        <v/>
      </c>
      <c r="G1231" s="33" t="str">
        <f>IFERROR(VLOOKUP($B1231,'Tabelas auxiliares'!$A$65:$C$102,2,FALSE),"")</f>
        <v/>
      </c>
      <c r="H1231" s="33" t="str">
        <f>IFERROR(VLOOKUP($B1231,'Tabelas auxiliares'!$A$65:$C$102,3,FALSE),"")</f>
        <v/>
      </c>
      <c r="X1231" s="33" t="str">
        <f t="shared" si="32"/>
        <v/>
      </c>
      <c r="Y1231" s="33" t="str">
        <f>IF(T1231="","",IF(AND(T1231&lt;&gt;'Tabelas auxiliares'!$B$239,T1231&lt;&gt;'Tabelas auxiliares'!$B$240,T1231&lt;&gt;'Tabelas auxiliares'!$C$239,T1231&lt;&gt;'Tabelas auxiliares'!$C$240,T1231&lt;&gt;'Tabelas auxiliares'!$D$239),"FOLHA DE PESSOAL",IF(X1231='Tabelas auxiliares'!$A$240,"CUSTEIO",IF(X1231='Tabelas auxiliares'!$A$239,"INVESTIMENTO","ERRO - VERIFICAR"))))</f>
        <v/>
      </c>
      <c r="Z1231" s="46" t="str">
        <f t="shared" si="33"/>
        <v/>
      </c>
      <c r="AC1231" s="26"/>
      <c r="AD1231" s="54"/>
      <c r="AE1231" s="54"/>
      <c r="AF1231" s="54"/>
      <c r="AG1231" s="54"/>
      <c r="AH1231" s="54"/>
      <c r="AI1231" s="54"/>
      <c r="AJ1231" s="54"/>
      <c r="AK1231" s="54"/>
      <c r="AL1231" s="54"/>
      <c r="AM1231" s="54"/>
      <c r="AN1231" s="54"/>
      <c r="AO1231" s="54"/>
    </row>
    <row r="1232" spans="6:41" x14ac:dyDescent="0.25">
      <c r="F1232" s="33" t="str">
        <f>IFERROR(VLOOKUP(D1232,'Tabelas auxiliares'!$A$3:$B$61,2,FALSE),"")</f>
        <v/>
      </c>
      <c r="G1232" s="33" t="str">
        <f>IFERROR(VLOOKUP($B1232,'Tabelas auxiliares'!$A$65:$C$102,2,FALSE),"")</f>
        <v/>
      </c>
      <c r="H1232" s="33" t="str">
        <f>IFERROR(VLOOKUP($B1232,'Tabelas auxiliares'!$A$65:$C$102,3,FALSE),"")</f>
        <v/>
      </c>
      <c r="X1232" s="33" t="str">
        <f t="shared" si="32"/>
        <v/>
      </c>
      <c r="Y1232" s="33" t="str">
        <f>IF(T1232="","",IF(AND(T1232&lt;&gt;'Tabelas auxiliares'!$B$239,T1232&lt;&gt;'Tabelas auxiliares'!$B$240,T1232&lt;&gt;'Tabelas auxiliares'!$C$239,T1232&lt;&gt;'Tabelas auxiliares'!$C$240,T1232&lt;&gt;'Tabelas auxiliares'!$D$239),"FOLHA DE PESSOAL",IF(X1232='Tabelas auxiliares'!$A$240,"CUSTEIO",IF(X1232='Tabelas auxiliares'!$A$239,"INVESTIMENTO","ERRO - VERIFICAR"))))</f>
        <v/>
      </c>
      <c r="Z1232" s="46" t="str">
        <f t="shared" si="33"/>
        <v/>
      </c>
      <c r="AC1232" s="26"/>
      <c r="AD1232" s="54"/>
      <c r="AE1232" s="54"/>
      <c r="AF1232" s="54"/>
      <c r="AG1232" s="54"/>
      <c r="AH1232" s="54"/>
      <c r="AI1232" s="54"/>
      <c r="AJ1232" s="54"/>
      <c r="AK1232" s="54"/>
      <c r="AL1232" s="54"/>
      <c r="AM1232" s="54"/>
      <c r="AN1232" s="54"/>
      <c r="AO1232" s="54"/>
    </row>
    <row r="1233" spans="6:41" x14ac:dyDescent="0.25">
      <c r="F1233" s="33" t="str">
        <f>IFERROR(VLOOKUP(D1233,'Tabelas auxiliares'!$A$3:$B$61,2,FALSE),"")</f>
        <v/>
      </c>
      <c r="G1233" s="33" t="str">
        <f>IFERROR(VLOOKUP($B1233,'Tabelas auxiliares'!$A$65:$C$102,2,FALSE),"")</f>
        <v/>
      </c>
      <c r="H1233" s="33" t="str">
        <f>IFERROR(VLOOKUP($B1233,'Tabelas auxiliares'!$A$65:$C$102,3,FALSE),"")</f>
        <v/>
      </c>
      <c r="X1233" s="33" t="str">
        <f t="shared" si="32"/>
        <v/>
      </c>
      <c r="Y1233" s="33" t="str">
        <f>IF(T1233="","",IF(AND(T1233&lt;&gt;'Tabelas auxiliares'!$B$239,T1233&lt;&gt;'Tabelas auxiliares'!$B$240,T1233&lt;&gt;'Tabelas auxiliares'!$C$239,T1233&lt;&gt;'Tabelas auxiliares'!$C$240,T1233&lt;&gt;'Tabelas auxiliares'!$D$239),"FOLHA DE PESSOAL",IF(X1233='Tabelas auxiliares'!$A$240,"CUSTEIO",IF(X1233='Tabelas auxiliares'!$A$239,"INVESTIMENTO","ERRO - VERIFICAR"))))</f>
        <v/>
      </c>
      <c r="Z1233" s="46" t="str">
        <f t="shared" si="33"/>
        <v/>
      </c>
      <c r="AC1233" s="26"/>
      <c r="AD1233" s="54"/>
      <c r="AE1233" s="54"/>
      <c r="AF1233" s="54"/>
      <c r="AG1233" s="54"/>
      <c r="AH1233" s="54"/>
      <c r="AI1233" s="54"/>
      <c r="AJ1233" s="54"/>
      <c r="AK1233" s="54"/>
      <c r="AL1233" s="54"/>
      <c r="AM1233" s="54"/>
      <c r="AN1233" s="54"/>
      <c r="AO1233" s="54"/>
    </row>
    <row r="1234" spans="6:41" x14ac:dyDescent="0.25">
      <c r="F1234" s="33" t="str">
        <f>IFERROR(VLOOKUP(D1234,'Tabelas auxiliares'!$A$3:$B$61,2,FALSE),"")</f>
        <v/>
      </c>
      <c r="G1234" s="33" t="str">
        <f>IFERROR(VLOOKUP($B1234,'Tabelas auxiliares'!$A$65:$C$102,2,FALSE),"")</f>
        <v/>
      </c>
      <c r="H1234" s="33" t="str">
        <f>IFERROR(VLOOKUP($B1234,'Tabelas auxiliares'!$A$65:$C$102,3,FALSE),"")</f>
        <v/>
      </c>
      <c r="X1234" s="33" t="str">
        <f t="shared" si="32"/>
        <v/>
      </c>
      <c r="Y1234" s="33" t="str">
        <f>IF(T1234="","",IF(AND(T1234&lt;&gt;'Tabelas auxiliares'!$B$239,T1234&lt;&gt;'Tabelas auxiliares'!$B$240,T1234&lt;&gt;'Tabelas auxiliares'!$C$239,T1234&lt;&gt;'Tabelas auxiliares'!$C$240,T1234&lt;&gt;'Tabelas auxiliares'!$D$239),"FOLHA DE PESSOAL",IF(X1234='Tabelas auxiliares'!$A$240,"CUSTEIO",IF(X1234='Tabelas auxiliares'!$A$239,"INVESTIMENTO","ERRO - VERIFICAR"))))</f>
        <v/>
      </c>
      <c r="Z1234" s="46" t="str">
        <f t="shared" si="33"/>
        <v/>
      </c>
      <c r="AC1234" s="26"/>
      <c r="AD1234" s="54"/>
      <c r="AE1234" s="54"/>
      <c r="AF1234" s="54"/>
      <c r="AG1234" s="54"/>
      <c r="AH1234" s="54"/>
      <c r="AI1234" s="54"/>
      <c r="AJ1234" s="54"/>
      <c r="AK1234" s="54"/>
      <c r="AL1234" s="54"/>
      <c r="AM1234" s="54"/>
      <c r="AN1234" s="54"/>
      <c r="AO1234" s="54"/>
    </row>
    <row r="1235" spans="6:41" x14ac:dyDescent="0.25">
      <c r="F1235" s="33" t="str">
        <f>IFERROR(VLOOKUP(D1235,'Tabelas auxiliares'!$A$3:$B$61,2,FALSE),"")</f>
        <v/>
      </c>
      <c r="G1235" s="33" t="str">
        <f>IFERROR(VLOOKUP($B1235,'Tabelas auxiliares'!$A$65:$C$102,2,FALSE),"")</f>
        <v/>
      </c>
      <c r="H1235" s="33" t="str">
        <f>IFERROR(VLOOKUP($B1235,'Tabelas auxiliares'!$A$65:$C$102,3,FALSE),"")</f>
        <v/>
      </c>
      <c r="X1235" s="33" t="str">
        <f t="shared" si="32"/>
        <v/>
      </c>
      <c r="Y1235" s="33" t="str">
        <f>IF(T1235="","",IF(AND(T1235&lt;&gt;'Tabelas auxiliares'!$B$239,T1235&lt;&gt;'Tabelas auxiliares'!$B$240,T1235&lt;&gt;'Tabelas auxiliares'!$C$239,T1235&lt;&gt;'Tabelas auxiliares'!$C$240,T1235&lt;&gt;'Tabelas auxiliares'!$D$239),"FOLHA DE PESSOAL",IF(X1235='Tabelas auxiliares'!$A$240,"CUSTEIO",IF(X1235='Tabelas auxiliares'!$A$239,"INVESTIMENTO","ERRO - VERIFICAR"))))</f>
        <v/>
      </c>
      <c r="Z1235" s="46" t="str">
        <f t="shared" si="33"/>
        <v/>
      </c>
      <c r="AC1235" s="26"/>
      <c r="AD1235" s="54"/>
      <c r="AE1235" s="54"/>
      <c r="AF1235" s="54"/>
      <c r="AG1235" s="54"/>
      <c r="AH1235" s="54"/>
      <c r="AI1235" s="54"/>
      <c r="AJ1235" s="54"/>
      <c r="AK1235" s="54"/>
      <c r="AL1235" s="54"/>
      <c r="AM1235" s="54"/>
      <c r="AN1235" s="54"/>
      <c r="AO1235" s="54"/>
    </row>
    <row r="1236" spans="6:41" x14ac:dyDescent="0.25">
      <c r="F1236" s="33" t="str">
        <f>IFERROR(VLOOKUP(D1236,'Tabelas auxiliares'!$A$3:$B$61,2,FALSE),"")</f>
        <v/>
      </c>
      <c r="G1236" s="33" t="str">
        <f>IFERROR(VLOOKUP($B1236,'Tabelas auxiliares'!$A$65:$C$102,2,FALSE),"")</f>
        <v/>
      </c>
      <c r="H1236" s="33" t="str">
        <f>IFERROR(VLOOKUP($B1236,'Tabelas auxiliares'!$A$65:$C$102,3,FALSE),"")</f>
        <v/>
      </c>
      <c r="X1236" s="33" t="str">
        <f t="shared" si="32"/>
        <v/>
      </c>
      <c r="Y1236" s="33" t="str">
        <f>IF(T1236="","",IF(AND(T1236&lt;&gt;'Tabelas auxiliares'!$B$239,T1236&lt;&gt;'Tabelas auxiliares'!$B$240,T1236&lt;&gt;'Tabelas auxiliares'!$C$239,T1236&lt;&gt;'Tabelas auxiliares'!$C$240,T1236&lt;&gt;'Tabelas auxiliares'!$D$239),"FOLHA DE PESSOAL",IF(X1236='Tabelas auxiliares'!$A$240,"CUSTEIO",IF(X1236='Tabelas auxiliares'!$A$239,"INVESTIMENTO","ERRO - VERIFICAR"))))</f>
        <v/>
      </c>
      <c r="Z1236" s="46" t="str">
        <f t="shared" si="33"/>
        <v/>
      </c>
      <c r="AC1236" s="26"/>
      <c r="AD1236" s="54"/>
      <c r="AE1236" s="54"/>
      <c r="AF1236" s="54"/>
      <c r="AG1236" s="54"/>
      <c r="AH1236" s="54"/>
      <c r="AI1236" s="54"/>
      <c r="AJ1236" s="54"/>
      <c r="AK1236" s="54"/>
      <c r="AL1236" s="54"/>
      <c r="AM1236" s="54"/>
      <c r="AN1236" s="54"/>
      <c r="AO1236" s="54"/>
    </row>
    <row r="1237" spans="6:41" x14ac:dyDescent="0.25">
      <c r="F1237" s="33" t="str">
        <f>IFERROR(VLOOKUP(D1237,'Tabelas auxiliares'!$A$3:$B$61,2,FALSE),"")</f>
        <v/>
      </c>
      <c r="G1237" s="33" t="str">
        <f>IFERROR(VLOOKUP($B1237,'Tabelas auxiliares'!$A$65:$C$102,2,FALSE),"")</f>
        <v/>
      </c>
      <c r="H1237" s="33" t="str">
        <f>IFERROR(VLOOKUP($B1237,'Tabelas auxiliares'!$A$65:$C$102,3,FALSE),"")</f>
        <v/>
      </c>
      <c r="X1237" s="33" t="str">
        <f t="shared" si="32"/>
        <v/>
      </c>
      <c r="Y1237" s="33" t="str">
        <f>IF(T1237="","",IF(AND(T1237&lt;&gt;'Tabelas auxiliares'!$B$239,T1237&lt;&gt;'Tabelas auxiliares'!$B$240,T1237&lt;&gt;'Tabelas auxiliares'!$C$239,T1237&lt;&gt;'Tabelas auxiliares'!$C$240,T1237&lt;&gt;'Tabelas auxiliares'!$D$239),"FOLHA DE PESSOAL",IF(X1237='Tabelas auxiliares'!$A$240,"CUSTEIO",IF(X1237='Tabelas auxiliares'!$A$239,"INVESTIMENTO","ERRO - VERIFICAR"))))</f>
        <v/>
      </c>
      <c r="Z1237" s="46" t="str">
        <f t="shared" si="33"/>
        <v/>
      </c>
      <c r="AC1237" s="26"/>
      <c r="AD1237" s="54"/>
      <c r="AE1237" s="54"/>
      <c r="AF1237" s="54"/>
      <c r="AG1237" s="54"/>
      <c r="AH1237" s="54"/>
      <c r="AI1237" s="54"/>
      <c r="AJ1237" s="54"/>
      <c r="AK1237" s="54"/>
      <c r="AL1237" s="54"/>
      <c r="AM1237" s="54"/>
      <c r="AN1237" s="54"/>
      <c r="AO1237" s="54"/>
    </row>
    <row r="1238" spans="6:41" x14ac:dyDescent="0.25">
      <c r="F1238" s="33" t="str">
        <f>IFERROR(VLOOKUP(D1238,'Tabelas auxiliares'!$A$3:$B$61,2,FALSE),"")</f>
        <v/>
      </c>
      <c r="G1238" s="33" t="str">
        <f>IFERROR(VLOOKUP($B1238,'Tabelas auxiliares'!$A$65:$C$102,2,FALSE),"")</f>
        <v/>
      </c>
      <c r="H1238" s="33" t="str">
        <f>IFERROR(VLOOKUP($B1238,'Tabelas auxiliares'!$A$65:$C$102,3,FALSE),"")</f>
        <v/>
      </c>
      <c r="X1238" s="33" t="str">
        <f t="shared" si="32"/>
        <v/>
      </c>
      <c r="Y1238" s="33" t="str">
        <f>IF(T1238="","",IF(AND(T1238&lt;&gt;'Tabelas auxiliares'!$B$239,T1238&lt;&gt;'Tabelas auxiliares'!$B$240,T1238&lt;&gt;'Tabelas auxiliares'!$C$239,T1238&lt;&gt;'Tabelas auxiliares'!$C$240,T1238&lt;&gt;'Tabelas auxiliares'!$D$239),"FOLHA DE PESSOAL",IF(X1238='Tabelas auxiliares'!$A$240,"CUSTEIO",IF(X1238='Tabelas auxiliares'!$A$239,"INVESTIMENTO","ERRO - VERIFICAR"))))</f>
        <v/>
      </c>
      <c r="Z1238" s="46" t="str">
        <f t="shared" si="33"/>
        <v/>
      </c>
      <c r="AC1238" s="26"/>
      <c r="AD1238" s="54"/>
      <c r="AE1238" s="54"/>
      <c r="AF1238" s="54"/>
      <c r="AG1238" s="54"/>
      <c r="AH1238" s="54"/>
      <c r="AI1238" s="54"/>
      <c r="AJ1238" s="54"/>
      <c r="AK1238" s="54"/>
      <c r="AL1238" s="54"/>
      <c r="AM1238" s="54"/>
      <c r="AN1238" s="54"/>
      <c r="AO1238" s="54"/>
    </row>
    <row r="1239" spans="6:41" x14ac:dyDescent="0.25">
      <c r="F1239" s="33" t="str">
        <f>IFERROR(VLOOKUP(D1239,'Tabelas auxiliares'!$A$3:$B$61,2,FALSE),"")</f>
        <v/>
      </c>
      <c r="G1239" s="33" t="str">
        <f>IFERROR(VLOOKUP($B1239,'Tabelas auxiliares'!$A$65:$C$102,2,FALSE),"")</f>
        <v/>
      </c>
      <c r="H1239" s="33" t="str">
        <f>IFERROR(VLOOKUP($B1239,'Tabelas auxiliares'!$A$65:$C$102,3,FALSE),"")</f>
        <v/>
      </c>
      <c r="X1239" s="33" t="str">
        <f t="shared" si="32"/>
        <v/>
      </c>
      <c r="Y1239" s="33" t="str">
        <f>IF(T1239="","",IF(AND(T1239&lt;&gt;'Tabelas auxiliares'!$B$239,T1239&lt;&gt;'Tabelas auxiliares'!$B$240,T1239&lt;&gt;'Tabelas auxiliares'!$C$239,T1239&lt;&gt;'Tabelas auxiliares'!$C$240,T1239&lt;&gt;'Tabelas auxiliares'!$D$239),"FOLHA DE PESSOAL",IF(X1239='Tabelas auxiliares'!$A$240,"CUSTEIO",IF(X1239='Tabelas auxiliares'!$A$239,"INVESTIMENTO","ERRO - VERIFICAR"))))</f>
        <v/>
      </c>
      <c r="Z1239" s="46" t="str">
        <f t="shared" si="33"/>
        <v/>
      </c>
      <c r="AC1239" s="26"/>
      <c r="AD1239" s="54"/>
      <c r="AE1239" s="54"/>
      <c r="AF1239" s="54"/>
      <c r="AG1239" s="54"/>
      <c r="AH1239" s="54"/>
      <c r="AI1239" s="54"/>
      <c r="AJ1239" s="54"/>
      <c r="AK1239" s="54"/>
      <c r="AL1239" s="54"/>
      <c r="AM1239" s="54"/>
      <c r="AN1239" s="54"/>
      <c r="AO1239" s="54"/>
    </row>
    <row r="1240" spans="6:41" x14ac:dyDescent="0.25">
      <c r="F1240" s="33" t="str">
        <f>IFERROR(VLOOKUP(D1240,'Tabelas auxiliares'!$A$3:$B$61,2,FALSE),"")</f>
        <v/>
      </c>
      <c r="G1240" s="33" t="str">
        <f>IFERROR(VLOOKUP($B1240,'Tabelas auxiliares'!$A$65:$C$102,2,FALSE),"")</f>
        <v/>
      </c>
      <c r="H1240" s="33" t="str">
        <f>IFERROR(VLOOKUP($B1240,'Tabelas auxiliares'!$A$65:$C$102,3,FALSE),"")</f>
        <v/>
      </c>
      <c r="X1240" s="33" t="str">
        <f t="shared" si="32"/>
        <v/>
      </c>
      <c r="Y1240" s="33" t="str">
        <f>IF(T1240="","",IF(AND(T1240&lt;&gt;'Tabelas auxiliares'!$B$239,T1240&lt;&gt;'Tabelas auxiliares'!$B$240,T1240&lt;&gt;'Tabelas auxiliares'!$C$239,T1240&lt;&gt;'Tabelas auxiliares'!$C$240,T1240&lt;&gt;'Tabelas auxiliares'!$D$239),"FOLHA DE PESSOAL",IF(X1240='Tabelas auxiliares'!$A$240,"CUSTEIO",IF(X1240='Tabelas auxiliares'!$A$239,"INVESTIMENTO","ERRO - VERIFICAR"))))</f>
        <v/>
      </c>
      <c r="Z1240" s="46" t="str">
        <f t="shared" si="33"/>
        <v/>
      </c>
      <c r="AC1240" s="26"/>
      <c r="AD1240" s="54"/>
      <c r="AE1240" s="54"/>
      <c r="AF1240" s="54"/>
      <c r="AG1240" s="54"/>
      <c r="AH1240" s="54"/>
      <c r="AI1240" s="54"/>
      <c r="AJ1240" s="54"/>
      <c r="AK1240" s="54"/>
      <c r="AL1240" s="54"/>
      <c r="AM1240" s="54"/>
      <c r="AN1240" s="54"/>
      <c r="AO1240" s="54"/>
    </row>
    <row r="1241" spans="6:41" x14ac:dyDescent="0.25">
      <c r="F1241" s="33" t="str">
        <f>IFERROR(VLOOKUP(D1241,'Tabelas auxiliares'!$A$3:$B$61,2,FALSE),"")</f>
        <v/>
      </c>
      <c r="G1241" s="33" t="str">
        <f>IFERROR(VLOOKUP($B1241,'Tabelas auxiliares'!$A$65:$C$102,2,FALSE),"")</f>
        <v/>
      </c>
      <c r="H1241" s="33" t="str">
        <f>IFERROR(VLOOKUP($B1241,'Tabelas auxiliares'!$A$65:$C$102,3,FALSE),"")</f>
        <v/>
      </c>
      <c r="X1241" s="33" t="str">
        <f t="shared" si="32"/>
        <v/>
      </c>
      <c r="Y1241" s="33" t="str">
        <f>IF(T1241="","",IF(AND(T1241&lt;&gt;'Tabelas auxiliares'!$B$239,T1241&lt;&gt;'Tabelas auxiliares'!$B$240,T1241&lt;&gt;'Tabelas auxiliares'!$C$239,T1241&lt;&gt;'Tabelas auxiliares'!$C$240,T1241&lt;&gt;'Tabelas auxiliares'!$D$239),"FOLHA DE PESSOAL",IF(X1241='Tabelas auxiliares'!$A$240,"CUSTEIO",IF(X1241='Tabelas auxiliares'!$A$239,"INVESTIMENTO","ERRO - VERIFICAR"))))</f>
        <v/>
      </c>
      <c r="Z1241" s="46" t="str">
        <f t="shared" si="33"/>
        <v/>
      </c>
      <c r="AC1241" s="26"/>
      <c r="AD1241" s="54"/>
      <c r="AE1241" s="54"/>
      <c r="AF1241" s="54"/>
      <c r="AG1241" s="54"/>
      <c r="AH1241" s="54"/>
      <c r="AI1241" s="54"/>
      <c r="AJ1241" s="54"/>
      <c r="AK1241" s="54"/>
      <c r="AL1241" s="54"/>
      <c r="AM1241" s="54"/>
      <c r="AN1241" s="54"/>
      <c r="AO1241" s="54"/>
    </row>
    <row r="1242" spans="6:41" x14ac:dyDescent="0.25">
      <c r="F1242" s="33" t="str">
        <f>IFERROR(VLOOKUP(D1242,'Tabelas auxiliares'!$A$3:$B$61,2,FALSE),"")</f>
        <v/>
      </c>
      <c r="G1242" s="33" t="str">
        <f>IFERROR(VLOOKUP($B1242,'Tabelas auxiliares'!$A$65:$C$102,2,FALSE),"")</f>
        <v/>
      </c>
      <c r="H1242" s="33" t="str">
        <f>IFERROR(VLOOKUP($B1242,'Tabelas auxiliares'!$A$65:$C$102,3,FALSE),"")</f>
        <v/>
      </c>
      <c r="X1242" s="33" t="str">
        <f t="shared" si="32"/>
        <v/>
      </c>
      <c r="Y1242" s="33" t="str">
        <f>IF(T1242="","",IF(AND(T1242&lt;&gt;'Tabelas auxiliares'!$B$239,T1242&lt;&gt;'Tabelas auxiliares'!$B$240,T1242&lt;&gt;'Tabelas auxiliares'!$C$239,T1242&lt;&gt;'Tabelas auxiliares'!$C$240,T1242&lt;&gt;'Tabelas auxiliares'!$D$239),"FOLHA DE PESSOAL",IF(X1242='Tabelas auxiliares'!$A$240,"CUSTEIO",IF(X1242='Tabelas auxiliares'!$A$239,"INVESTIMENTO","ERRO - VERIFICAR"))))</f>
        <v/>
      </c>
      <c r="Z1242" s="46" t="str">
        <f t="shared" si="33"/>
        <v/>
      </c>
      <c r="AC1242" s="26"/>
      <c r="AD1242" s="54"/>
      <c r="AE1242" s="54"/>
      <c r="AF1242" s="54"/>
      <c r="AG1242" s="54"/>
      <c r="AH1242" s="54"/>
      <c r="AI1242" s="54"/>
      <c r="AJ1242" s="54"/>
      <c r="AK1242" s="54"/>
      <c r="AL1242" s="54"/>
      <c r="AM1242" s="54"/>
      <c r="AN1242" s="54"/>
      <c r="AO1242" s="54"/>
    </row>
    <row r="1243" spans="6:41" x14ac:dyDescent="0.25">
      <c r="F1243" s="33" t="str">
        <f>IFERROR(VLOOKUP(D1243,'Tabelas auxiliares'!$A$3:$B$61,2,FALSE),"")</f>
        <v/>
      </c>
      <c r="G1243" s="33" t="str">
        <f>IFERROR(VLOOKUP($B1243,'Tabelas auxiliares'!$A$65:$C$102,2,FALSE),"")</f>
        <v/>
      </c>
      <c r="H1243" s="33" t="str">
        <f>IFERROR(VLOOKUP($B1243,'Tabelas auxiliares'!$A$65:$C$102,3,FALSE),"")</f>
        <v/>
      </c>
      <c r="X1243" s="33" t="str">
        <f t="shared" si="32"/>
        <v/>
      </c>
      <c r="Y1243" s="33" t="str">
        <f>IF(T1243="","",IF(AND(T1243&lt;&gt;'Tabelas auxiliares'!$B$239,T1243&lt;&gt;'Tabelas auxiliares'!$B$240,T1243&lt;&gt;'Tabelas auxiliares'!$C$239,T1243&lt;&gt;'Tabelas auxiliares'!$C$240,T1243&lt;&gt;'Tabelas auxiliares'!$D$239),"FOLHA DE PESSOAL",IF(X1243='Tabelas auxiliares'!$A$240,"CUSTEIO",IF(X1243='Tabelas auxiliares'!$A$239,"INVESTIMENTO","ERRO - VERIFICAR"))))</f>
        <v/>
      </c>
      <c r="Z1243" s="46" t="str">
        <f t="shared" si="33"/>
        <v/>
      </c>
      <c r="AC1243" s="26"/>
      <c r="AD1243" s="54"/>
      <c r="AE1243" s="54"/>
      <c r="AF1243" s="54"/>
      <c r="AG1243" s="54"/>
      <c r="AH1243" s="54"/>
      <c r="AI1243" s="54"/>
      <c r="AJ1243" s="54"/>
      <c r="AK1243" s="54"/>
      <c r="AL1243" s="54"/>
      <c r="AM1243" s="54"/>
      <c r="AN1243" s="54"/>
      <c r="AO1243" s="54"/>
    </row>
    <row r="1244" spans="6:41" x14ac:dyDescent="0.25">
      <c r="F1244" s="33" t="str">
        <f>IFERROR(VLOOKUP(D1244,'Tabelas auxiliares'!$A$3:$B$61,2,FALSE),"")</f>
        <v/>
      </c>
      <c r="G1244" s="33" t="str">
        <f>IFERROR(VLOOKUP($B1244,'Tabelas auxiliares'!$A$65:$C$102,2,FALSE),"")</f>
        <v/>
      </c>
      <c r="H1244" s="33" t="str">
        <f>IFERROR(VLOOKUP($B1244,'Tabelas auxiliares'!$A$65:$C$102,3,FALSE),"")</f>
        <v/>
      </c>
      <c r="X1244" s="33" t="str">
        <f t="shared" si="32"/>
        <v/>
      </c>
      <c r="Y1244" s="33" t="str">
        <f>IF(T1244="","",IF(AND(T1244&lt;&gt;'Tabelas auxiliares'!$B$239,T1244&lt;&gt;'Tabelas auxiliares'!$B$240,T1244&lt;&gt;'Tabelas auxiliares'!$C$239,T1244&lt;&gt;'Tabelas auxiliares'!$C$240,T1244&lt;&gt;'Tabelas auxiliares'!$D$239),"FOLHA DE PESSOAL",IF(X1244='Tabelas auxiliares'!$A$240,"CUSTEIO",IF(X1244='Tabelas auxiliares'!$A$239,"INVESTIMENTO","ERRO - VERIFICAR"))))</f>
        <v/>
      </c>
      <c r="Z1244" s="46" t="str">
        <f t="shared" si="33"/>
        <v/>
      </c>
      <c r="AC1244" s="26"/>
      <c r="AD1244" s="54"/>
      <c r="AE1244" s="54"/>
      <c r="AF1244" s="54"/>
      <c r="AG1244" s="54"/>
      <c r="AH1244" s="54"/>
      <c r="AI1244" s="54"/>
      <c r="AJ1244" s="54"/>
      <c r="AK1244" s="54"/>
      <c r="AL1244" s="54"/>
      <c r="AM1244" s="54"/>
      <c r="AN1244" s="54"/>
      <c r="AO1244" s="54"/>
    </row>
    <row r="1245" spans="6:41" x14ac:dyDescent="0.25">
      <c r="F1245" s="33" t="str">
        <f>IFERROR(VLOOKUP(D1245,'Tabelas auxiliares'!$A$3:$B$61,2,FALSE),"")</f>
        <v/>
      </c>
      <c r="G1245" s="33" t="str">
        <f>IFERROR(VLOOKUP($B1245,'Tabelas auxiliares'!$A$65:$C$102,2,FALSE),"")</f>
        <v/>
      </c>
      <c r="H1245" s="33" t="str">
        <f>IFERROR(VLOOKUP($B1245,'Tabelas auxiliares'!$A$65:$C$102,3,FALSE),"")</f>
        <v/>
      </c>
      <c r="X1245" s="33" t="str">
        <f t="shared" si="32"/>
        <v/>
      </c>
      <c r="Y1245" s="33" t="str">
        <f>IF(T1245="","",IF(AND(T1245&lt;&gt;'Tabelas auxiliares'!$B$239,T1245&lt;&gt;'Tabelas auxiliares'!$B$240,T1245&lt;&gt;'Tabelas auxiliares'!$C$239,T1245&lt;&gt;'Tabelas auxiliares'!$C$240,T1245&lt;&gt;'Tabelas auxiliares'!$D$239),"FOLHA DE PESSOAL",IF(X1245='Tabelas auxiliares'!$A$240,"CUSTEIO",IF(X1245='Tabelas auxiliares'!$A$239,"INVESTIMENTO","ERRO - VERIFICAR"))))</f>
        <v/>
      </c>
      <c r="Z1245" s="46" t="str">
        <f t="shared" si="33"/>
        <v/>
      </c>
      <c r="AC1245" s="26"/>
      <c r="AD1245" s="54"/>
      <c r="AE1245" s="54"/>
      <c r="AF1245" s="54"/>
      <c r="AG1245" s="54"/>
      <c r="AH1245" s="54"/>
      <c r="AI1245" s="54"/>
      <c r="AJ1245" s="54"/>
      <c r="AK1245" s="54"/>
      <c r="AL1245" s="54"/>
      <c r="AM1245" s="54"/>
      <c r="AN1245" s="54"/>
      <c r="AO1245" s="54"/>
    </row>
    <row r="1246" spans="6:41" x14ac:dyDescent="0.25">
      <c r="F1246" s="33" t="str">
        <f>IFERROR(VLOOKUP(D1246,'Tabelas auxiliares'!$A$3:$B$61,2,FALSE),"")</f>
        <v/>
      </c>
      <c r="G1246" s="33" t="str">
        <f>IFERROR(VLOOKUP($B1246,'Tabelas auxiliares'!$A$65:$C$102,2,FALSE),"")</f>
        <v/>
      </c>
      <c r="H1246" s="33" t="str">
        <f>IFERROR(VLOOKUP($B1246,'Tabelas auxiliares'!$A$65:$C$102,3,FALSE),"")</f>
        <v/>
      </c>
      <c r="X1246" s="33" t="str">
        <f t="shared" si="32"/>
        <v/>
      </c>
      <c r="Y1246" s="33" t="str">
        <f>IF(T1246="","",IF(AND(T1246&lt;&gt;'Tabelas auxiliares'!$B$239,T1246&lt;&gt;'Tabelas auxiliares'!$B$240,T1246&lt;&gt;'Tabelas auxiliares'!$C$239,T1246&lt;&gt;'Tabelas auxiliares'!$C$240,T1246&lt;&gt;'Tabelas auxiliares'!$D$239),"FOLHA DE PESSOAL",IF(X1246='Tabelas auxiliares'!$A$240,"CUSTEIO",IF(X1246='Tabelas auxiliares'!$A$239,"INVESTIMENTO","ERRO - VERIFICAR"))))</f>
        <v/>
      </c>
      <c r="Z1246" s="46" t="str">
        <f t="shared" si="33"/>
        <v/>
      </c>
      <c r="AC1246" s="26"/>
      <c r="AD1246" s="54"/>
      <c r="AE1246" s="54"/>
      <c r="AF1246" s="54"/>
      <c r="AG1246" s="54"/>
      <c r="AH1246" s="54"/>
      <c r="AI1246" s="54"/>
      <c r="AJ1246" s="54"/>
      <c r="AK1246" s="54"/>
      <c r="AL1246" s="54"/>
      <c r="AM1246" s="54"/>
      <c r="AN1246" s="54"/>
      <c r="AO1246" s="54"/>
    </row>
    <row r="1247" spans="6:41" x14ac:dyDescent="0.25">
      <c r="F1247" s="33" t="str">
        <f>IFERROR(VLOOKUP(D1247,'Tabelas auxiliares'!$A$3:$B$61,2,FALSE),"")</f>
        <v/>
      </c>
      <c r="G1247" s="33" t="str">
        <f>IFERROR(VLOOKUP($B1247,'Tabelas auxiliares'!$A$65:$C$102,2,FALSE),"")</f>
        <v/>
      </c>
      <c r="H1247" s="33" t="str">
        <f>IFERROR(VLOOKUP($B1247,'Tabelas auxiliares'!$A$65:$C$102,3,FALSE),"")</f>
        <v/>
      </c>
      <c r="X1247" s="33" t="str">
        <f t="shared" si="32"/>
        <v/>
      </c>
      <c r="Y1247" s="33" t="str">
        <f>IF(T1247="","",IF(AND(T1247&lt;&gt;'Tabelas auxiliares'!$B$239,T1247&lt;&gt;'Tabelas auxiliares'!$B$240,T1247&lt;&gt;'Tabelas auxiliares'!$C$239,T1247&lt;&gt;'Tabelas auxiliares'!$C$240,T1247&lt;&gt;'Tabelas auxiliares'!$D$239),"FOLHA DE PESSOAL",IF(X1247='Tabelas auxiliares'!$A$240,"CUSTEIO",IF(X1247='Tabelas auxiliares'!$A$239,"INVESTIMENTO","ERRO - VERIFICAR"))))</f>
        <v/>
      </c>
      <c r="Z1247" s="46" t="str">
        <f t="shared" si="33"/>
        <v/>
      </c>
      <c r="AC1247" s="26"/>
      <c r="AD1247" s="54"/>
      <c r="AE1247" s="54"/>
      <c r="AF1247" s="54"/>
      <c r="AG1247" s="54"/>
      <c r="AH1247" s="54"/>
      <c r="AI1247" s="54"/>
      <c r="AJ1247" s="54"/>
      <c r="AK1247" s="54"/>
      <c r="AL1247" s="54"/>
      <c r="AM1247" s="54"/>
      <c r="AN1247" s="54"/>
      <c r="AO1247" s="54"/>
    </row>
    <row r="1248" spans="6:41" x14ac:dyDescent="0.25">
      <c r="F1248" s="33" t="str">
        <f>IFERROR(VLOOKUP(D1248,'Tabelas auxiliares'!$A$3:$B$61,2,FALSE),"")</f>
        <v/>
      </c>
      <c r="G1248" s="33" t="str">
        <f>IFERROR(VLOOKUP($B1248,'Tabelas auxiliares'!$A$65:$C$102,2,FALSE),"")</f>
        <v/>
      </c>
      <c r="H1248" s="33" t="str">
        <f>IFERROR(VLOOKUP($B1248,'Tabelas auxiliares'!$A$65:$C$102,3,FALSE),"")</f>
        <v/>
      </c>
      <c r="X1248" s="33" t="str">
        <f t="shared" si="32"/>
        <v/>
      </c>
      <c r="Y1248" s="33" t="str">
        <f>IF(T1248="","",IF(AND(T1248&lt;&gt;'Tabelas auxiliares'!$B$239,T1248&lt;&gt;'Tabelas auxiliares'!$B$240,T1248&lt;&gt;'Tabelas auxiliares'!$C$239,T1248&lt;&gt;'Tabelas auxiliares'!$C$240,T1248&lt;&gt;'Tabelas auxiliares'!$D$239),"FOLHA DE PESSOAL",IF(X1248='Tabelas auxiliares'!$A$240,"CUSTEIO",IF(X1248='Tabelas auxiliares'!$A$239,"INVESTIMENTO","ERRO - VERIFICAR"))))</f>
        <v/>
      </c>
      <c r="Z1248" s="46" t="str">
        <f t="shared" si="33"/>
        <v/>
      </c>
      <c r="AC1248" s="26"/>
      <c r="AD1248" s="54"/>
      <c r="AE1248" s="54"/>
      <c r="AF1248" s="54"/>
      <c r="AG1248" s="54"/>
      <c r="AH1248" s="54"/>
      <c r="AI1248" s="54"/>
      <c r="AJ1248" s="54"/>
      <c r="AK1248" s="54"/>
      <c r="AL1248" s="54"/>
      <c r="AM1248" s="54"/>
      <c r="AN1248" s="54"/>
      <c r="AO1248" s="54"/>
    </row>
    <row r="1249" spans="6:41" x14ac:dyDescent="0.25">
      <c r="F1249" s="33" t="str">
        <f>IFERROR(VLOOKUP(D1249,'Tabelas auxiliares'!$A$3:$B$61,2,FALSE),"")</f>
        <v/>
      </c>
      <c r="G1249" s="33" t="str">
        <f>IFERROR(VLOOKUP($B1249,'Tabelas auxiliares'!$A$65:$C$102,2,FALSE),"")</f>
        <v/>
      </c>
      <c r="H1249" s="33" t="str">
        <f>IFERROR(VLOOKUP($B1249,'Tabelas auxiliares'!$A$65:$C$102,3,FALSE),"")</f>
        <v/>
      </c>
      <c r="X1249" s="33" t="str">
        <f t="shared" si="32"/>
        <v/>
      </c>
      <c r="Y1249" s="33" t="str">
        <f>IF(T1249="","",IF(AND(T1249&lt;&gt;'Tabelas auxiliares'!$B$239,T1249&lt;&gt;'Tabelas auxiliares'!$B$240,T1249&lt;&gt;'Tabelas auxiliares'!$C$239,T1249&lt;&gt;'Tabelas auxiliares'!$C$240,T1249&lt;&gt;'Tabelas auxiliares'!$D$239),"FOLHA DE PESSOAL",IF(X1249='Tabelas auxiliares'!$A$240,"CUSTEIO",IF(X1249='Tabelas auxiliares'!$A$239,"INVESTIMENTO","ERRO - VERIFICAR"))))</f>
        <v/>
      </c>
      <c r="Z1249" s="46" t="str">
        <f t="shared" si="33"/>
        <v/>
      </c>
      <c r="AC1249" s="26"/>
      <c r="AD1249" s="54"/>
      <c r="AE1249" s="54"/>
      <c r="AF1249" s="54"/>
      <c r="AG1249" s="54"/>
      <c r="AH1249" s="54"/>
      <c r="AI1249" s="54"/>
      <c r="AJ1249" s="54"/>
      <c r="AK1249" s="54"/>
      <c r="AL1249" s="54"/>
      <c r="AM1249" s="54"/>
      <c r="AN1249" s="54"/>
      <c r="AO1249" s="54"/>
    </row>
    <row r="1250" spans="6:41" x14ac:dyDescent="0.25">
      <c r="F1250" s="33" t="str">
        <f>IFERROR(VLOOKUP(D1250,'Tabelas auxiliares'!$A$3:$B$61,2,FALSE),"")</f>
        <v/>
      </c>
      <c r="G1250" s="33" t="str">
        <f>IFERROR(VLOOKUP($B1250,'Tabelas auxiliares'!$A$65:$C$102,2,FALSE),"")</f>
        <v/>
      </c>
      <c r="H1250" s="33" t="str">
        <f>IFERROR(VLOOKUP($B1250,'Tabelas auxiliares'!$A$65:$C$102,3,FALSE),"")</f>
        <v/>
      </c>
      <c r="X1250" s="33" t="str">
        <f t="shared" si="32"/>
        <v/>
      </c>
      <c r="Y1250" s="33" t="str">
        <f>IF(T1250="","",IF(AND(T1250&lt;&gt;'Tabelas auxiliares'!$B$239,T1250&lt;&gt;'Tabelas auxiliares'!$B$240,T1250&lt;&gt;'Tabelas auxiliares'!$C$239,T1250&lt;&gt;'Tabelas auxiliares'!$C$240,T1250&lt;&gt;'Tabelas auxiliares'!$D$239),"FOLHA DE PESSOAL",IF(X1250='Tabelas auxiliares'!$A$240,"CUSTEIO",IF(X1250='Tabelas auxiliares'!$A$239,"INVESTIMENTO","ERRO - VERIFICAR"))))</f>
        <v/>
      </c>
      <c r="Z1250" s="46" t="str">
        <f t="shared" si="33"/>
        <v/>
      </c>
      <c r="AC1250" s="26"/>
      <c r="AD1250" s="54"/>
      <c r="AE1250" s="54"/>
      <c r="AF1250" s="54"/>
      <c r="AG1250" s="54"/>
      <c r="AH1250" s="54"/>
      <c r="AI1250" s="54"/>
      <c r="AJ1250" s="54"/>
      <c r="AK1250" s="54"/>
      <c r="AL1250" s="54"/>
      <c r="AM1250" s="54"/>
      <c r="AN1250" s="54"/>
      <c r="AO1250" s="54"/>
    </row>
    <row r="1251" spans="6:41" x14ac:dyDescent="0.25">
      <c r="F1251" s="33" t="str">
        <f>IFERROR(VLOOKUP(D1251,'Tabelas auxiliares'!$A$3:$B$61,2,FALSE),"")</f>
        <v/>
      </c>
      <c r="G1251" s="33" t="str">
        <f>IFERROR(VLOOKUP($B1251,'Tabelas auxiliares'!$A$65:$C$102,2,FALSE),"")</f>
        <v/>
      </c>
      <c r="H1251" s="33" t="str">
        <f>IFERROR(VLOOKUP($B1251,'Tabelas auxiliares'!$A$65:$C$102,3,FALSE),"")</f>
        <v/>
      </c>
      <c r="X1251" s="33" t="str">
        <f t="shared" si="32"/>
        <v/>
      </c>
      <c r="Y1251" s="33" t="str">
        <f>IF(T1251="","",IF(AND(T1251&lt;&gt;'Tabelas auxiliares'!$B$239,T1251&lt;&gt;'Tabelas auxiliares'!$B$240,T1251&lt;&gt;'Tabelas auxiliares'!$C$239,T1251&lt;&gt;'Tabelas auxiliares'!$C$240,T1251&lt;&gt;'Tabelas auxiliares'!$D$239),"FOLHA DE PESSOAL",IF(X1251='Tabelas auxiliares'!$A$240,"CUSTEIO",IF(X1251='Tabelas auxiliares'!$A$239,"INVESTIMENTO","ERRO - VERIFICAR"))))</f>
        <v/>
      </c>
      <c r="Z1251" s="46" t="str">
        <f t="shared" si="33"/>
        <v/>
      </c>
      <c r="AC1251" s="26"/>
      <c r="AD1251" s="54"/>
      <c r="AE1251" s="54"/>
      <c r="AF1251" s="54"/>
      <c r="AG1251" s="54"/>
      <c r="AH1251" s="54"/>
      <c r="AI1251" s="54"/>
      <c r="AJ1251" s="54"/>
      <c r="AK1251" s="54"/>
      <c r="AL1251" s="54"/>
      <c r="AM1251" s="54"/>
      <c r="AN1251" s="54"/>
      <c r="AO1251" s="54"/>
    </row>
    <row r="1252" spans="6:41" x14ac:dyDescent="0.25">
      <c r="F1252" s="33" t="str">
        <f>IFERROR(VLOOKUP(D1252,'Tabelas auxiliares'!$A$3:$B$61,2,FALSE),"")</f>
        <v/>
      </c>
      <c r="G1252" s="33" t="str">
        <f>IFERROR(VLOOKUP($B1252,'Tabelas auxiliares'!$A$65:$C$102,2,FALSE),"")</f>
        <v/>
      </c>
      <c r="H1252" s="33" t="str">
        <f>IFERROR(VLOOKUP($B1252,'Tabelas auxiliares'!$A$65:$C$102,3,FALSE),"")</f>
        <v/>
      </c>
      <c r="X1252" s="33" t="str">
        <f t="shared" si="32"/>
        <v/>
      </c>
      <c r="Y1252" s="33" t="str">
        <f>IF(T1252="","",IF(AND(T1252&lt;&gt;'Tabelas auxiliares'!$B$239,T1252&lt;&gt;'Tabelas auxiliares'!$B$240,T1252&lt;&gt;'Tabelas auxiliares'!$C$239,T1252&lt;&gt;'Tabelas auxiliares'!$C$240,T1252&lt;&gt;'Tabelas auxiliares'!$D$239),"FOLHA DE PESSOAL",IF(X1252='Tabelas auxiliares'!$A$240,"CUSTEIO",IF(X1252='Tabelas auxiliares'!$A$239,"INVESTIMENTO","ERRO - VERIFICAR"))))</f>
        <v/>
      </c>
      <c r="Z1252" s="46" t="str">
        <f t="shared" si="33"/>
        <v/>
      </c>
      <c r="AC1252" s="26"/>
      <c r="AD1252" s="54"/>
      <c r="AE1252" s="54"/>
      <c r="AF1252" s="54"/>
      <c r="AG1252" s="54"/>
      <c r="AH1252" s="54"/>
      <c r="AI1252" s="54"/>
      <c r="AJ1252" s="54"/>
      <c r="AK1252" s="54"/>
      <c r="AL1252" s="54"/>
      <c r="AM1252" s="54"/>
      <c r="AN1252" s="54"/>
      <c r="AO1252" s="54"/>
    </row>
    <row r="1253" spans="6:41" x14ac:dyDescent="0.25">
      <c r="F1253" s="33" t="str">
        <f>IFERROR(VLOOKUP(D1253,'Tabelas auxiliares'!$A$3:$B$61,2,FALSE),"")</f>
        <v/>
      </c>
      <c r="G1253" s="33" t="str">
        <f>IFERROR(VLOOKUP($B1253,'Tabelas auxiliares'!$A$65:$C$102,2,FALSE),"")</f>
        <v/>
      </c>
      <c r="H1253" s="33" t="str">
        <f>IFERROR(VLOOKUP($B1253,'Tabelas auxiliares'!$A$65:$C$102,3,FALSE),"")</f>
        <v/>
      </c>
      <c r="X1253" s="33" t="str">
        <f t="shared" si="32"/>
        <v/>
      </c>
      <c r="Y1253" s="33" t="str">
        <f>IF(T1253="","",IF(AND(T1253&lt;&gt;'Tabelas auxiliares'!$B$239,T1253&lt;&gt;'Tabelas auxiliares'!$B$240,T1253&lt;&gt;'Tabelas auxiliares'!$C$239,T1253&lt;&gt;'Tabelas auxiliares'!$C$240,T1253&lt;&gt;'Tabelas auxiliares'!$D$239),"FOLHA DE PESSOAL",IF(X1253='Tabelas auxiliares'!$A$240,"CUSTEIO",IF(X1253='Tabelas auxiliares'!$A$239,"INVESTIMENTO","ERRO - VERIFICAR"))))</f>
        <v/>
      </c>
      <c r="Z1253" s="46" t="str">
        <f t="shared" si="33"/>
        <v/>
      </c>
      <c r="AC1253" s="26"/>
      <c r="AD1253" s="54"/>
      <c r="AE1253" s="54"/>
      <c r="AF1253" s="54"/>
      <c r="AG1253" s="54"/>
      <c r="AH1253" s="54"/>
      <c r="AI1253" s="54"/>
      <c r="AJ1253" s="54"/>
      <c r="AK1253" s="54"/>
      <c r="AL1253" s="54"/>
      <c r="AM1253" s="54"/>
      <c r="AN1253" s="54"/>
      <c r="AO1253" s="54"/>
    </row>
    <row r="1254" spans="6:41" x14ac:dyDescent="0.25">
      <c r="F1254" s="33" t="str">
        <f>IFERROR(VLOOKUP(D1254,'Tabelas auxiliares'!$A$3:$B$61,2,FALSE),"")</f>
        <v/>
      </c>
      <c r="G1254" s="33" t="str">
        <f>IFERROR(VLOOKUP($B1254,'Tabelas auxiliares'!$A$65:$C$102,2,FALSE),"")</f>
        <v/>
      </c>
      <c r="H1254" s="33" t="str">
        <f>IFERROR(VLOOKUP($B1254,'Tabelas auxiliares'!$A$65:$C$102,3,FALSE),"")</f>
        <v/>
      </c>
      <c r="X1254" s="33" t="str">
        <f t="shared" si="32"/>
        <v/>
      </c>
      <c r="Y1254" s="33" t="str">
        <f>IF(T1254="","",IF(AND(T1254&lt;&gt;'Tabelas auxiliares'!$B$239,T1254&lt;&gt;'Tabelas auxiliares'!$B$240,T1254&lt;&gt;'Tabelas auxiliares'!$C$239,T1254&lt;&gt;'Tabelas auxiliares'!$C$240,T1254&lt;&gt;'Tabelas auxiliares'!$D$239),"FOLHA DE PESSOAL",IF(X1254='Tabelas auxiliares'!$A$240,"CUSTEIO",IF(X1254='Tabelas auxiliares'!$A$239,"INVESTIMENTO","ERRO - VERIFICAR"))))</f>
        <v/>
      </c>
      <c r="Z1254" s="46" t="str">
        <f t="shared" si="33"/>
        <v/>
      </c>
      <c r="AC1254" s="26"/>
      <c r="AD1254" s="54"/>
      <c r="AE1254" s="54"/>
      <c r="AF1254" s="54"/>
      <c r="AG1254" s="54"/>
      <c r="AH1254" s="54"/>
      <c r="AI1254" s="54"/>
      <c r="AJ1254" s="54"/>
      <c r="AK1254" s="54"/>
      <c r="AL1254" s="54"/>
      <c r="AM1254" s="54"/>
      <c r="AN1254" s="54"/>
      <c r="AO1254" s="54"/>
    </row>
    <row r="1255" spans="6:41" x14ac:dyDescent="0.25">
      <c r="F1255" s="33" t="str">
        <f>IFERROR(VLOOKUP(D1255,'Tabelas auxiliares'!$A$3:$B$61,2,FALSE),"")</f>
        <v/>
      </c>
      <c r="G1255" s="33" t="str">
        <f>IFERROR(VLOOKUP($B1255,'Tabelas auxiliares'!$A$65:$C$102,2,FALSE),"")</f>
        <v/>
      </c>
      <c r="H1255" s="33" t="str">
        <f>IFERROR(VLOOKUP($B1255,'Tabelas auxiliares'!$A$65:$C$102,3,FALSE),"")</f>
        <v/>
      </c>
      <c r="X1255" s="33" t="str">
        <f t="shared" si="32"/>
        <v/>
      </c>
      <c r="Y1255" s="33" t="str">
        <f>IF(T1255="","",IF(AND(T1255&lt;&gt;'Tabelas auxiliares'!$B$239,T1255&lt;&gt;'Tabelas auxiliares'!$B$240,T1255&lt;&gt;'Tabelas auxiliares'!$C$239,T1255&lt;&gt;'Tabelas auxiliares'!$C$240,T1255&lt;&gt;'Tabelas auxiliares'!$D$239),"FOLHA DE PESSOAL",IF(X1255='Tabelas auxiliares'!$A$240,"CUSTEIO",IF(X1255='Tabelas auxiliares'!$A$239,"INVESTIMENTO","ERRO - VERIFICAR"))))</f>
        <v/>
      </c>
      <c r="Z1255" s="46" t="str">
        <f t="shared" si="33"/>
        <v/>
      </c>
      <c r="AC1255" s="26"/>
      <c r="AD1255" s="54"/>
      <c r="AE1255" s="54"/>
      <c r="AF1255" s="54"/>
      <c r="AG1255" s="54"/>
      <c r="AH1255" s="54"/>
      <c r="AI1255" s="54"/>
      <c r="AJ1255" s="54"/>
      <c r="AK1255" s="54"/>
      <c r="AL1255" s="54"/>
      <c r="AM1255" s="54"/>
      <c r="AN1255" s="54"/>
      <c r="AO1255" s="54"/>
    </row>
    <row r="1256" spans="6:41" x14ac:dyDescent="0.25">
      <c r="F1256" s="33" t="str">
        <f>IFERROR(VLOOKUP(D1256,'Tabelas auxiliares'!$A$3:$B$61,2,FALSE),"")</f>
        <v/>
      </c>
      <c r="G1256" s="33" t="str">
        <f>IFERROR(VLOOKUP($B1256,'Tabelas auxiliares'!$A$65:$C$102,2,FALSE),"")</f>
        <v/>
      </c>
      <c r="H1256" s="33" t="str">
        <f>IFERROR(VLOOKUP($B1256,'Tabelas auxiliares'!$A$65:$C$102,3,FALSE),"")</f>
        <v/>
      </c>
      <c r="X1256" s="33" t="str">
        <f t="shared" si="32"/>
        <v/>
      </c>
      <c r="Y1256" s="33" t="str">
        <f>IF(T1256="","",IF(AND(T1256&lt;&gt;'Tabelas auxiliares'!$B$239,T1256&lt;&gt;'Tabelas auxiliares'!$B$240,T1256&lt;&gt;'Tabelas auxiliares'!$C$239,T1256&lt;&gt;'Tabelas auxiliares'!$C$240,T1256&lt;&gt;'Tabelas auxiliares'!$D$239),"FOLHA DE PESSOAL",IF(X1256='Tabelas auxiliares'!$A$240,"CUSTEIO",IF(X1256='Tabelas auxiliares'!$A$239,"INVESTIMENTO","ERRO - VERIFICAR"))))</f>
        <v/>
      </c>
      <c r="Z1256" s="46" t="str">
        <f t="shared" si="33"/>
        <v/>
      </c>
      <c r="AC1256" s="26"/>
    </row>
    <row r="1257" spans="6:41" x14ac:dyDescent="0.25">
      <c r="F1257" s="33" t="str">
        <f>IFERROR(VLOOKUP(D1257,'Tabelas auxiliares'!$A$3:$B$61,2,FALSE),"")</f>
        <v/>
      </c>
      <c r="G1257" s="33" t="str">
        <f>IFERROR(VLOOKUP($B1257,'Tabelas auxiliares'!$A$65:$C$102,2,FALSE),"")</f>
        <v/>
      </c>
      <c r="H1257" s="33" t="str">
        <f>IFERROR(VLOOKUP($B1257,'Tabelas auxiliares'!$A$65:$C$102,3,FALSE),"")</f>
        <v/>
      </c>
      <c r="X1257" s="33" t="str">
        <f t="shared" si="32"/>
        <v/>
      </c>
      <c r="Y1257" s="33" t="str">
        <f>IF(T1257="","",IF(AND(T1257&lt;&gt;'Tabelas auxiliares'!$B$239,T1257&lt;&gt;'Tabelas auxiliares'!$B$240,T1257&lt;&gt;'Tabelas auxiliares'!$C$239,T1257&lt;&gt;'Tabelas auxiliares'!$C$240,T1257&lt;&gt;'Tabelas auxiliares'!$D$239),"FOLHA DE PESSOAL",IF(X1257='Tabelas auxiliares'!$A$240,"CUSTEIO",IF(X1257='Tabelas auxiliares'!$A$239,"INVESTIMENTO","ERRO - VERIFICAR"))))</f>
        <v/>
      </c>
      <c r="Z1257" s="46" t="str">
        <f t="shared" si="33"/>
        <v/>
      </c>
      <c r="AC1257" s="26"/>
    </row>
    <row r="1258" spans="6:41" x14ac:dyDescent="0.25">
      <c r="F1258" s="33" t="str">
        <f>IFERROR(VLOOKUP(D1258,'Tabelas auxiliares'!$A$3:$B$61,2,FALSE),"")</f>
        <v/>
      </c>
      <c r="G1258" s="33" t="str">
        <f>IFERROR(VLOOKUP($B1258,'Tabelas auxiliares'!$A$65:$C$102,2,FALSE),"")</f>
        <v/>
      </c>
      <c r="H1258" s="33" t="str">
        <f>IFERROR(VLOOKUP($B1258,'Tabelas auxiliares'!$A$65:$C$102,3,FALSE),"")</f>
        <v/>
      </c>
      <c r="X1258" s="33" t="str">
        <f t="shared" si="32"/>
        <v/>
      </c>
      <c r="Y1258" s="33" t="str">
        <f>IF(T1258="","",IF(AND(T1258&lt;&gt;'Tabelas auxiliares'!$B$239,T1258&lt;&gt;'Tabelas auxiliares'!$B$240,T1258&lt;&gt;'Tabelas auxiliares'!$C$239,T1258&lt;&gt;'Tabelas auxiliares'!$C$240,T1258&lt;&gt;'Tabelas auxiliares'!$D$239),"FOLHA DE PESSOAL",IF(X1258='Tabelas auxiliares'!$A$240,"CUSTEIO",IF(X1258='Tabelas auxiliares'!$A$239,"INVESTIMENTO","ERRO - VERIFICAR"))))</f>
        <v/>
      </c>
      <c r="Z1258" s="46" t="str">
        <f t="shared" si="33"/>
        <v/>
      </c>
      <c r="AC1258" s="26"/>
    </row>
    <row r="1259" spans="6:41" x14ac:dyDescent="0.25">
      <c r="F1259" s="33" t="str">
        <f>IFERROR(VLOOKUP(D1259,'Tabelas auxiliares'!$A$3:$B$61,2,FALSE),"")</f>
        <v/>
      </c>
      <c r="G1259" s="33" t="str">
        <f>IFERROR(VLOOKUP($B1259,'Tabelas auxiliares'!$A$65:$C$102,2,FALSE),"")</f>
        <v/>
      </c>
      <c r="H1259" s="33" t="str">
        <f>IFERROR(VLOOKUP($B1259,'Tabelas auxiliares'!$A$65:$C$102,3,FALSE),"")</f>
        <v/>
      </c>
      <c r="X1259" s="33" t="str">
        <f t="shared" si="32"/>
        <v/>
      </c>
      <c r="Y1259" s="33" t="str">
        <f>IF(T1259="","",IF(AND(T1259&lt;&gt;'Tabelas auxiliares'!$B$239,T1259&lt;&gt;'Tabelas auxiliares'!$B$240,T1259&lt;&gt;'Tabelas auxiliares'!$C$239,T1259&lt;&gt;'Tabelas auxiliares'!$C$240,T1259&lt;&gt;'Tabelas auxiliares'!$D$239),"FOLHA DE PESSOAL",IF(X1259='Tabelas auxiliares'!$A$240,"CUSTEIO",IF(X1259='Tabelas auxiliares'!$A$239,"INVESTIMENTO","ERRO - VERIFICAR"))))</f>
        <v/>
      </c>
      <c r="Z1259" s="46" t="str">
        <f t="shared" si="33"/>
        <v/>
      </c>
      <c r="AC1259" s="26"/>
    </row>
    <row r="1260" spans="6:41" x14ac:dyDescent="0.25">
      <c r="F1260" s="33" t="str">
        <f>IFERROR(VLOOKUP(D1260,'Tabelas auxiliares'!$A$3:$B$61,2,FALSE),"")</f>
        <v/>
      </c>
      <c r="G1260" s="33" t="str">
        <f>IFERROR(VLOOKUP($B1260,'Tabelas auxiliares'!$A$65:$C$102,2,FALSE),"")</f>
        <v/>
      </c>
      <c r="H1260" s="33" t="str">
        <f>IFERROR(VLOOKUP($B1260,'Tabelas auxiliares'!$A$65:$C$102,3,FALSE),"")</f>
        <v/>
      </c>
      <c r="X1260" s="33" t="str">
        <f t="shared" si="32"/>
        <v/>
      </c>
      <c r="Y1260" s="33" t="str">
        <f>IF(T1260="","",IF(AND(T1260&lt;&gt;'Tabelas auxiliares'!$B$239,T1260&lt;&gt;'Tabelas auxiliares'!$B$240,T1260&lt;&gt;'Tabelas auxiliares'!$C$239,T1260&lt;&gt;'Tabelas auxiliares'!$C$240,T1260&lt;&gt;'Tabelas auxiliares'!$D$239),"FOLHA DE PESSOAL",IF(X1260='Tabelas auxiliares'!$A$240,"CUSTEIO",IF(X1260='Tabelas auxiliares'!$A$239,"INVESTIMENTO","ERRO - VERIFICAR"))))</f>
        <v/>
      </c>
      <c r="Z1260" s="46" t="str">
        <f t="shared" si="33"/>
        <v/>
      </c>
      <c r="AC1260" s="26"/>
    </row>
    <row r="1261" spans="6:41" x14ac:dyDescent="0.25">
      <c r="F1261" s="33" t="str">
        <f>IFERROR(VLOOKUP(D1261,'Tabelas auxiliares'!$A$3:$B$61,2,FALSE),"")</f>
        <v/>
      </c>
      <c r="G1261" s="33" t="str">
        <f>IFERROR(VLOOKUP($B1261,'Tabelas auxiliares'!$A$65:$C$102,2,FALSE),"")</f>
        <v/>
      </c>
      <c r="H1261" s="33" t="str">
        <f>IFERROR(VLOOKUP($B1261,'Tabelas auxiliares'!$A$65:$C$102,3,FALSE),"")</f>
        <v/>
      </c>
      <c r="X1261" s="33" t="str">
        <f t="shared" si="32"/>
        <v/>
      </c>
      <c r="Y1261" s="33" t="str">
        <f>IF(T1261="","",IF(AND(T1261&lt;&gt;'Tabelas auxiliares'!$B$239,T1261&lt;&gt;'Tabelas auxiliares'!$B$240,T1261&lt;&gt;'Tabelas auxiliares'!$C$239,T1261&lt;&gt;'Tabelas auxiliares'!$C$240,T1261&lt;&gt;'Tabelas auxiliares'!$D$239),"FOLHA DE PESSOAL",IF(X1261='Tabelas auxiliares'!$A$240,"CUSTEIO",IF(X1261='Tabelas auxiliares'!$A$239,"INVESTIMENTO","ERRO - VERIFICAR"))))</f>
        <v/>
      </c>
      <c r="Z1261" s="46" t="str">
        <f t="shared" si="33"/>
        <v/>
      </c>
      <c r="AC1261" s="26"/>
    </row>
    <row r="1262" spans="6:41" x14ac:dyDescent="0.25">
      <c r="F1262" s="33" t="str">
        <f>IFERROR(VLOOKUP(D1262,'Tabelas auxiliares'!$A$3:$B$61,2,FALSE),"")</f>
        <v/>
      </c>
      <c r="G1262" s="33" t="str">
        <f>IFERROR(VLOOKUP($B1262,'Tabelas auxiliares'!$A$65:$C$102,2,FALSE),"")</f>
        <v/>
      </c>
      <c r="H1262" s="33" t="str">
        <f>IFERROR(VLOOKUP($B1262,'Tabelas auxiliares'!$A$65:$C$102,3,FALSE),"")</f>
        <v/>
      </c>
      <c r="X1262" s="33" t="str">
        <f t="shared" si="32"/>
        <v/>
      </c>
      <c r="Y1262" s="33" t="str">
        <f>IF(T1262="","",IF(AND(T1262&lt;&gt;'Tabelas auxiliares'!$B$239,T1262&lt;&gt;'Tabelas auxiliares'!$B$240,T1262&lt;&gt;'Tabelas auxiliares'!$C$239,T1262&lt;&gt;'Tabelas auxiliares'!$C$240,T1262&lt;&gt;'Tabelas auxiliares'!$D$239),"FOLHA DE PESSOAL",IF(X1262='Tabelas auxiliares'!$A$240,"CUSTEIO",IF(X1262='Tabelas auxiliares'!$A$239,"INVESTIMENTO","ERRO - VERIFICAR"))))</f>
        <v/>
      </c>
      <c r="Z1262" s="46" t="str">
        <f t="shared" si="33"/>
        <v/>
      </c>
      <c r="AC1262" s="26"/>
    </row>
    <row r="1263" spans="6:41" x14ac:dyDescent="0.25">
      <c r="F1263" s="33" t="str">
        <f>IFERROR(VLOOKUP(D1263,'Tabelas auxiliares'!$A$3:$B$61,2,FALSE),"")</f>
        <v/>
      </c>
      <c r="G1263" s="33" t="str">
        <f>IFERROR(VLOOKUP($B1263,'Tabelas auxiliares'!$A$65:$C$102,2,FALSE),"")</f>
        <v/>
      </c>
      <c r="H1263" s="33" t="str">
        <f>IFERROR(VLOOKUP($B1263,'Tabelas auxiliares'!$A$65:$C$102,3,FALSE),"")</f>
        <v/>
      </c>
      <c r="X1263" s="33" t="str">
        <f t="shared" si="32"/>
        <v/>
      </c>
      <c r="Y1263" s="33" t="str">
        <f>IF(T1263="","",IF(AND(T1263&lt;&gt;'Tabelas auxiliares'!$B$239,T1263&lt;&gt;'Tabelas auxiliares'!$B$240,T1263&lt;&gt;'Tabelas auxiliares'!$C$239,T1263&lt;&gt;'Tabelas auxiliares'!$C$240,T1263&lt;&gt;'Tabelas auxiliares'!$D$239),"FOLHA DE PESSOAL",IF(X1263='Tabelas auxiliares'!$A$240,"CUSTEIO",IF(X1263='Tabelas auxiliares'!$A$239,"INVESTIMENTO","ERRO - VERIFICAR"))))</f>
        <v/>
      </c>
      <c r="Z1263" s="46" t="str">
        <f t="shared" si="33"/>
        <v/>
      </c>
      <c r="AC1263" s="26"/>
    </row>
    <row r="1264" spans="6:41" x14ac:dyDescent="0.25">
      <c r="F1264" s="33" t="str">
        <f>IFERROR(VLOOKUP(D1264,'Tabelas auxiliares'!$A$3:$B$61,2,FALSE),"")</f>
        <v/>
      </c>
      <c r="G1264" s="33" t="str">
        <f>IFERROR(VLOOKUP($B1264,'Tabelas auxiliares'!$A$65:$C$102,2,FALSE),"")</f>
        <v/>
      </c>
      <c r="H1264" s="33" t="str">
        <f>IFERROR(VLOOKUP($B1264,'Tabelas auxiliares'!$A$65:$C$102,3,FALSE),"")</f>
        <v/>
      </c>
      <c r="X1264" s="33" t="str">
        <f t="shared" si="32"/>
        <v/>
      </c>
      <c r="Y1264" s="33" t="str">
        <f>IF(T1264="","",IF(AND(T1264&lt;&gt;'Tabelas auxiliares'!$B$239,T1264&lt;&gt;'Tabelas auxiliares'!$B$240,T1264&lt;&gt;'Tabelas auxiliares'!$C$239,T1264&lt;&gt;'Tabelas auxiliares'!$C$240,T1264&lt;&gt;'Tabelas auxiliares'!$D$239),"FOLHA DE PESSOAL",IF(X1264='Tabelas auxiliares'!$A$240,"CUSTEIO",IF(X1264='Tabelas auxiliares'!$A$239,"INVESTIMENTO","ERRO - VERIFICAR"))))</f>
        <v/>
      </c>
      <c r="Z1264" s="46" t="str">
        <f t="shared" si="33"/>
        <v/>
      </c>
      <c r="AC1264" s="26"/>
    </row>
    <row r="1265" spans="6:29" x14ac:dyDescent="0.25">
      <c r="F1265" s="33" t="str">
        <f>IFERROR(VLOOKUP(D1265,'Tabelas auxiliares'!$A$3:$B$61,2,FALSE),"")</f>
        <v/>
      </c>
      <c r="G1265" s="33" t="str">
        <f>IFERROR(VLOOKUP($B1265,'Tabelas auxiliares'!$A$65:$C$102,2,FALSE),"")</f>
        <v/>
      </c>
      <c r="H1265" s="33" t="str">
        <f>IFERROR(VLOOKUP($B1265,'Tabelas auxiliares'!$A$65:$C$102,3,FALSE),"")</f>
        <v/>
      </c>
      <c r="X1265" s="33" t="str">
        <f t="shared" si="32"/>
        <v/>
      </c>
      <c r="Y1265" s="33" t="str">
        <f>IF(T1265="","",IF(AND(T1265&lt;&gt;'Tabelas auxiliares'!$B$239,T1265&lt;&gt;'Tabelas auxiliares'!$B$240,T1265&lt;&gt;'Tabelas auxiliares'!$C$239,T1265&lt;&gt;'Tabelas auxiliares'!$C$240,T1265&lt;&gt;'Tabelas auxiliares'!$D$239),"FOLHA DE PESSOAL",IF(X1265='Tabelas auxiliares'!$A$240,"CUSTEIO",IF(X1265='Tabelas auxiliares'!$A$239,"INVESTIMENTO","ERRO - VERIFICAR"))))</f>
        <v/>
      </c>
      <c r="Z1265" s="46" t="str">
        <f t="shared" si="33"/>
        <v/>
      </c>
      <c r="AC1265" s="26"/>
    </row>
    <row r="1266" spans="6:29" x14ac:dyDescent="0.25">
      <c r="F1266" s="33" t="str">
        <f>IFERROR(VLOOKUP(D1266,'Tabelas auxiliares'!$A$3:$B$61,2,FALSE),"")</f>
        <v/>
      </c>
      <c r="G1266" s="33" t="str">
        <f>IFERROR(VLOOKUP($B1266,'Tabelas auxiliares'!$A$65:$C$102,2,FALSE),"")</f>
        <v/>
      </c>
      <c r="H1266" s="33" t="str">
        <f>IFERROR(VLOOKUP($B1266,'Tabelas auxiliares'!$A$65:$C$102,3,FALSE),"")</f>
        <v/>
      </c>
      <c r="X1266" s="33" t="str">
        <f t="shared" si="32"/>
        <v/>
      </c>
      <c r="Y1266" s="33" t="str">
        <f>IF(T1266="","",IF(AND(T1266&lt;&gt;'Tabelas auxiliares'!$B$239,T1266&lt;&gt;'Tabelas auxiliares'!$B$240,T1266&lt;&gt;'Tabelas auxiliares'!$C$239,T1266&lt;&gt;'Tabelas auxiliares'!$C$240,T1266&lt;&gt;'Tabelas auxiliares'!$D$239),"FOLHA DE PESSOAL",IF(X1266='Tabelas auxiliares'!$A$240,"CUSTEIO",IF(X1266='Tabelas auxiliares'!$A$239,"INVESTIMENTO","ERRO - VERIFICAR"))))</f>
        <v/>
      </c>
      <c r="Z1266" s="46" t="str">
        <f t="shared" si="33"/>
        <v/>
      </c>
      <c r="AC1266" s="26"/>
    </row>
    <row r="1267" spans="6:29" x14ac:dyDescent="0.25">
      <c r="F1267" s="33" t="str">
        <f>IFERROR(VLOOKUP(D1267,'Tabelas auxiliares'!$A$3:$B$61,2,FALSE),"")</f>
        <v/>
      </c>
      <c r="G1267" s="33" t="str">
        <f>IFERROR(VLOOKUP($B1267,'Tabelas auxiliares'!$A$65:$C$102,2,FALSE),"")</f>
        <v/>
      </c>
      <c r="H1267" s="33" t="str">
        <f>IFERROR(VLOOKUP($B1267,'Tabelas auxiliares'!$A$65:$C$102,3,FALSE),"")</f>
        <v/>
      </c>
      <c r="X1267" s="33" t="str">
        <f t="shared" si="32"/>
        <v/>
      </c>
      <c r="Y1267" s="33" t="str">
        <f>IF(T1267="","",IF(AND(T1267&lt;&gt;'Tabelas auxiliares'!$B$239,T1267&lt;&gt;'Tabelas auxiliares'!$B$240,T1267&lt;&gt;'Tabelas auxiliares'!$C$239,T1267&lt;&gt;'Tabelas auxiliares'!$C$240,T1267&lt;&gt;'Tabelas auxiliares'!$D$239),"FOLHA DE PESSOAL",IF(X1267='Tabelas auxiliares'!$A$240,"CUSTEIO",IF(X1267='Tabelas auxiliares'!$A$239,"INVESTIMENTO","ERRO - VERIFICAR"))))</f>
        <v/>
      </c>
      <c r="Z1267" s="46" t="str">
        <f t="shared" si="33"/>
        <v/>
      </c>
      <c r="AC1267" s="26"/>
    </row>
    <row r="1268" spans="6:29" x14ac:dyDescent="0.25">
      <c r="F1268" s="33" t="str">
        <f>IFERROR(VLOOKUP(D1268,'Tabelas auxiliares'!$A$3:$B$61,2,FALSE),"")</f>
        <v/>
      </c>
      <c r="G1268" s="33" t="str">
        <f>IFERROR(VLOOKUP($B1268,'Tabelas auxiliares'!$A$65:$C$102,2,FALSE),"")</f>
        <v/>
      </c>
      <c r="H1268" s="33" t="str">
        <f>IFERROR(VLOOKUP($B1268,'Tabelas auxiliares'!$A$65:$C$102,3,FALSE),"")</f>
        <v/>
      </c>
      <c r="X1268" s="33" t="str">
        <f t="shared" si="32"/>
        <v/>
      </c>
      <c r="Y1268" s="33" t="str">
        <f>IF(T1268="","",IF(AND(T1268&lt;&gt;'Tabelas auxiliares'!$B$239,T1268&lt;&gt;'Tabelas auxiliares'!$B$240,T1268&lt;&gt;'Tabelas auxiliares'!$C$239,T1268&lt;&gt;'Tabelas auxiliares'!$C$240,T1268&lt;&gt;'Tabelas auxiliares'!$D$239),"FOLHA DE PESSOAL",IF(X1268='Tabelas auxiliares'!$A$240,"CUSTEIO",IF(X1268='Tabelas auxiliares'!$A$239,"INVESTIMENTO","ERRO - VERIFICAR"))))</f>
        <v/>
      </c>
      <c r="Z1268" s="46" t="str">
        <f t="shared" si="33"/>
        <v/>
      </c>
      <c r="AC1268" s="26"/>
    </row>
    <row r="1269" spans="6:29" x14ac:dyDescent="0.25">
      <c r="F1269" s="33" t="str">
        <f>IFERROR(VLOOKUP(D1269,'Tabelas auxiliares'!$A$3:$B$61,2,FALSE),"")</f>
        <v/>
      </c>
      <c r="G1269" s="33" t="str">
        <f>IFERROR(VLOOKUP($B1269,'Tabelas auxiliares'!$A$65:$C$102,2,FALSE),"")</f>
        <v/>
      </c>
      <c r="H1269" s="33" t="str">
        <f>IFERROR(VLOOKUP($B1269,'Tabelas auxiliares'!$A$65:$C$102,3,FALSE),"")</f>
        <v/>
      </c>
      <c r="X1269" s="33" t="str">
        <f t="shared" si="32"/>
        <v/>
      </c>
      <c r="Y1269" s="33" t="str">
        <f>IF(T1269="","",IF(AND(T1269&lt;&gt;'Tabelas auxiliares'!$B$239,T1269&lt;&gt;'Tabelas auxiliares'!$B$240,T1269&lt;&gt;'Tabelas auxiliares'!$C$239,T1269&lt;&gt;'Tabelas auxiliares'!$C$240,T1269&lt;&gt;'Tabelas auxiliares'!$D$239),"FOLHA DE PESSOAL",IF(X1269='Tabelas auxiliares'!$A$240,"CUSTEIO",IF(X1269='Tabelas auxiliares'!$A$239,"INVESTIMENTO","ERRO - VERIFICAR"))))</f>
        <v/>
      </c>
      <c r="Z1269" s="46" t="str">
        <f t="shared" si="33"/>
        <v/>
      </c>
      <c r="AC1269" s="26"/>
    </row>
    <row r="1270" spans="6:29" x14ac:dyDescent="0.25">
      <c r="F1270" s="33" t="str">
        <f>IFERROR(VLOOKUP(D1270,'Tabelas auxiliares'!$A$3:$B$61,2,FALSE),"")</f>
        <v/>
      </c>
      <c r="G1270" s="33" t="str">
        <f>IFERROR(VLOOKUP($B1270,'Tabelas auxiliares'!$A$65:$C$102,2,FALSE),"")</f>
        <v/>
      </c>
      <c r="H1270" s="33" t="str">
        <f>IFERROR(VLOOKUP($B1270,'Tabelas auxiliares'!$A$65:$C$102,3,FALSE),"")</f>
        <v/>
      </c>
      <c r="X1270" s="33" t="str">
        <f t="shared" si="32"/>
        <v/>
      </c>
      <c r="Y1270" s="33" t="str">
        <f>IF(T1270="","",IF(AND(T1270&lt;&gt;'Tabelas auxiliares'!$B$239,T1270&lt;&gt;'Tabelas auxiliares'!$B$240,T1270&lt;&gt;'Tabelas auxiliares'!$C$239,T1270&lt;&gt;'Tabelas auxiliares'!$C$240,T1270&lt;&gt;'Tabelas auxiliares'!$D$239),"FOLHA DE PESSOAL",IF(X1270='Tabelas auxiliares'!$A$240,"CUSTEIO",IF(X1270='Tabelas auxiliares'!$A$239,"INVESTIMENTO","ERRO - VERIFICAR"))))</f>
        <v/>
      </c>
      <c r="Z1270" s="46" t="str">
        <f t="shared" si="33"/>
        <v/>
      </c>
      <c r="AC1270" s="26"/>
    </row>
    <row r="1271" spans="6:29" x14ac:dyDescent="0.25">
      <c r="F1271" s="33" t="str">
        <f>IFERROR(VLOOKUP(D1271,'Tabelas auxiliares'!$A$3:$B$61,2,FALSE),"")</f>
        <v/>
      </c>
      <c r="G1271" s="33" t="str">
        <f>IFERROR(VLOOKUP($B1271,'Tabelas auxiliares'!$A$65:$C$102,2,FALSE),"")</f>
        <v/>
      </c>
      <c r="H1271" s="33" t="str">
        <f>IFERROR(VLOOKUP($B1271,'Tabelas auxiliares'!$A$65:$C$102,3,FALSE),"")</f>
        <v/>
      </c>
      <c r="X1271" s="33" t="str">
        <f t="shared" si="32"/>
        <v/>
      </c>
      <c r="Y1271" s="33" t="str">
        <f>IF(T1271="","",IF(AND(T1271&lt;&gt;'Tabelas auxiliares'!$B$239,T1271&lt;&gt;'Tabelas auxiliares'!$B$240,T1271&lt;&gt;'Tabelas auxiliares'!$C$239,T1271&lt;&gt;'Tabelas auxiliares'!$C$240,T1271&lt;&gt;'Tabelas auxiliares'!$D$239),"FOLHA DE PESSOAL",IF(X1271='Tabelas auxiliares'!$A$240,"CUSTEIO",IF(X1271='Tabelas auxiliares'!$A$239,"INVESTIMENTO","ERRO - VERIFICAR"))))</f>
        <v/>
      </c>
      <c r="Z1271" s="46" t="str">
        <f t="shared" si="33"/>
        <v/>
      </c>
      <c r="AC1271" s="26"/>
    </row>
    <row r="1272" spans="6:29" x14ac:dyDescent="0.25">
      <c r="F1272" s="33" t="str">
        <f>IFERROR(VLOOKUP(D1272,'Tabelas auxiliares'!$A$3:$B$61,2,FALSE),"")</f>
        <v/>
      </c>
      <c r="G1272" s="33" t="str">
        <f>IFERROR(VLOOKUP($B1272,'Tabelas auxiliares'!$A$65:$C$102,2,FALSE),"")</f>
        <v/>
      </c>
      <c r="H1272" s="33" t="str">
        <f>IFERROR(VLOOKUP($B1272,'Tabelas auxiliares'!$A$65:$C$102,3,FALSE),"")</f>
        <v/>
      </c>
      <c r="X1272" s="33" t="str">
        <f t="shared" si="32"/>
        <v/>
      </c>
      <c r="Y1272" s="33" t="str">
        <f>IF(T1272="","",IF(AND(T1272&lt;&gt;'Tabelas auxiliares'!$B$239,T1272&lt;&gt;'Tabelas auxiliares'!$B$240,T1272&lt;&gt;'Tabelas auxiliares'!$C$239,T1272&lt;&gt;'Tabelas auxiliares'!$C$240,T1272&lt;&gt;'Tabelas auxiliares'!$D$239),"FOLHA DE PESSOAL",IF(X1272='Tabelas auxiliares'!$A$240,"CUSTEIO",IF(X1272='Tabelas auxiliares'!$A$239,"INVESTIMENTO","ERRO - VERIFICAR"))))</f>
        <v/>
      </c>
      <c r="Z1272" s="46" t="str">
        <f t="shared" si="33"/>
        <v/>
      </c>
      <c r="AC1272" s="26"/>
    </row>
    <row r="1273" spans="6:29" x14ac:dyDescent="0.25">
      <c r="F1273" s="33" t="str">
        <f>IFERROR(VLOOKUP(D1273,'Tabelas auxiliares'!$A$3:$B$61,2,FALSE),"")</f>
        <v/>
      </c>
      <c r="G1273" s="33" t="str">
        <f>IFERROR(VLOOKUP($B1273,'Tabelas auxiliares'!$A$65:$C$102,2,FALSE),"")</f>
        <v/>
      </c>
      <c r="H1273" s="33" t="str">
        <f>IFERROR(VLOOKUP($B1273,'Tabelas auxiliares'!$A$65:$C$102,3,FALSE),"")</f>
        <v/>
      </c>
      <c r="X1273" s="33" t="str">
        <f t="shared" si="32"/>
        <v/>
      </c>
      <c r="Y1273" s="33" t="str">
        <f>IF(T1273="","",IF(AND(T1273&lt;&gt;'Tabelas auxiliares'!$B$239,T1273&lt;&gt;'Tabelas auxiliares'!$B$240,T1273&lt;&gt;'Tabelas auxiliares'!$C$239,T1273&lt;&gt;'Tabelas auxiliares'!$C$240,T1273&lt;&gt;'Tabelas auxiliares'!$D$239),"FOLHA DE PESSOAL",IF(X1273='Tabelas auxiliares'!$A$240,"CUSTEIO",IF(X1273='Tabelas auxiliares'!$A$239,"INVESTIMENTO","ERRO - VERIFICAR"))))</f>
        <v/>
      </c>
      <c r="Z1273" s="46" t="str">
        <f t="shared" si="33"/>
        <v/>
      </c>
      <c r="AC1273" s="26"/>
    </row>
    <row r="1274" spans="6:29" x14ac:dyDescent="0.25">
      <c r="F1274" s="33" t="str">
        <f>IFERROR(VLOOKUP(D1274,'Tabelas auxiliares'!$A$3:$B$61,2,FALSE),"")</f>
        <v/>
      </c>
      <c r="G1274" s="33" t="str">
        <f>IFERROR(VLOOKUP($B1274,'Tabelas auxiliares'!$A$65:$C$102,2,FALSE),"")</f>
        <v/>
      </c>
      <c r="H1274" s="33" t="str">
        <f>IFERROR(VLOOKUP($B1274,'Tabelas auxiliares'!$A$65:$C$102,3,FALSE),"")</f>
        <v/>
      </c>
      <c r="X1274" s="33" t="str">
        <f t="shared" si="32"/>
        <v/>
      </c>
      <c r="Y1274" s="33" t="str">
        <f>IF(T1274="","",IF(AND(T1274&lt;&gt;'Tabelas auxiliares'!$B$239,T1274&lt;&gt;'Tabelas auxiliares'!$B$240,T1274&lt;&gt;'Tabelas auxiliares'!$C$239,T1274&lt;&gt;'Tabelas auxiliares'!$C$240,T1274&lt;&gt;'Tabelas auxiliares'!$D$239),"FOLHA DE PESSOAL",IF(X1274='Tabelas auxiliares'!$A$240,"CUSTEIO",IF(X1274='Tabelas auxiliares'!$A$239,"INVESTIMENTO","ERRO - VERIFICAR"))))</f>
        <v/>
      </c>
      <c r="Z1274" s="46" t="str">
        <f t="shared" si="33"/>
        <v/>
      </c>
      <c r="AC1274" s="26"/>
    </row>
    <row r="1275" spans="6:29" x14ac:dyDescent="0.25">
      <c r="F1275" s="33" t="str">
        <f>IFERROR(VLOOKUP(D1275,'Tabelas auxiliares'!$A$3:$B$61,2,FALSE),"")</f>
        <v/>
      </c>
      <c r="G1275" s="33" t="str">
        <f>IFERROR(VLOOKUP($B1275,'Tabelas auxiliares'!$A$65:$C$102,2,FALSE),"")</f>
        <v/>
      </c>
      <c r="H1275" s="33" t="str">
        <f>IFERROR(VLOOKUP($B1275,'Tabelas auxiliares'!$A$65:$C$102,3,FALSE),"")</f>
        <v/>
      </c>
      <c r="X1275" s="33" t="str">
        <f t="shared" si="32"/>
        <v/>
      </c>
      <c r="Y1275" s="33" t="str">
        <f>IF(T1275="","",IF(AND(T1275&lt;&gt;'Tabelas auxiliares'!$B$239,T1275&lt;&gt;'Tabelas auxiliares'!$B$240,T1275&lt;&gt;'Tabelas auxiliares'!$C$239,T1275&lt;&gt;'Tabelas auxiliares'!$C$240,T1275&lt;&gt;'Tabelas auxiliares'!$D$239),"FOLHA DE PESSOAL",IF(X1275='Tabelas auxiliares'!$A$240,"CUSTEIO",IF(X1275='Tabelas auxiliares'!$A$239,"INVESTIMENTO","ERRO - VERIFICAR"))))</f>
        <v/>
      </c>
      <c r="Z1275" s="46" t="str">
        <f t="shared" si="33"/>
        <v/>
      </c>
      <c r="AC1275" s="26"/>
    </row>
    <row r="1276" spans="6:29" x14ac:dyDescent="0.25">
      <c r="F1276" s="33" t="str">
        <f>IFERROR(VLOOKUP(D1276,'Tabelas auxiliares'!$A$3:$B$61,2,FALSE),"")</f>
        <v/>
      </c>
      <c r="G1276" s="33" t="str">
        <f>IFERROR(VLOOKUP($B1276,'Tabelas auxiliares'!$A$65:$C$102,2,FALSE),"")</f>
        <v/>
      </c>
      <c r="H1276" s="33" t="str">
        <f>IFERROR(VLOOKUP($B1276,'Tabelas auxiliares'!$A$65:$C$102,3,FALSE),"")</f>
        <v/>
      </c>
      <c r="X1276" s="33" t="str">
        <f t="shared" si="32"/>
        <v/>
      </c>
      <c r="Y1276" s="33" t="str">
        <f>IF(T1276="","",IF(AND(T1276&lt;&gt;'Tabelas auxiliares'!$B$239,T1276&lt;&gt;'Tabelas auxiliares'!$B$240,T1276&lt;&gt;'Tabelas auxiliares'!$C$239,T1276&lt;&gt;'Tabelas auxiliares'!$C$240,T1276&lt;&gt;'Tabelas auxiliares'!$D$239),"FOLHA DE PESSOAL",IF(X1276='Tabelas auxiliares'!$A$240,"CUSTEIO",IF(X1276='Tabelas auxiliares'!$A$239,"INVESTIMENTO","ERRO - VERIFICAR"))))</f>
        <v/>
      </c>
      <c r="Z1276" s="46" t="str">
        <f t="shared" si="33"/>
        <v/>
      </c>
      <c r="AC1276" s="26"/>
    </row>
    <row r="1277" spans="6:29" x14ac:dyDescent="0.25">
      <c r="F1277" s="33" t="str">
        <f>IFERROR(VLOOKUP(D1277,'Tabelas auxiliares'!$A$3:$B$61,2,FALSE),"")</f>
        <v/>
      </c>
      <c r="G1277" s="33" t="str">
        <f>IFERROR(VLOOKUP($B1277,'Tabelas auxiliares'!$A$65:$C$102,2,FALSE),"")</f>
        <v/>
      </c>
      <c r="H1277" s="33" t="str">
        <f>IFERROR(VLOOKUP($B1277,'Tabelas auxiliares'!$A$65:$C$102,3,FALSE),"")</f>
        <v/>
      </c>
      <c r="X1277" s="33" t="str">
        <f t="shared" si="32"/>
        <v/>
      </c>
      <c r="Y1277" s="33" t="str">
        <f>IF(T1277="","",IF(AND(T1277&lt;&gt;'Tabelas auxiliares'!$B$239,T1277&lt;&gt;'Tabelas auxiliares'!$B$240,T1277&lt;&gt;'Tabelas auxiliares'!$C$239,T1277&lt;&gt;'Tabelas auxiliares'!$C$240,T1277&lt;&gt;'Tabelas auxiliares'!$D$239),"FOLHA DE PESSOAL",IF(X1277='Tabelas auxiliares'!$A$240,"CUSTEIO",IF(X1277='Tabelas auxiliares'!$A$239,"INVESTIMENTO","ERRO - VERIFICAR"))))</f>
        <v/>
      </c>
      <c r="Z1277" s="46" t="str">
        <f t="shared" si="33"/>
        <v/>
      </c>
      <c r="AC1277" s="26"/>
    </row>
    <row r="1278" spans="6:29" x14ac:dyDescent="0.25">
      <c r="F1278" s="33" t="str">
        <f>IFERROR(VLOOKUP(D1278,'Tabelas auxiliares'!$A$3:$B$61,2,FALSE),"")</f>
        <v/>
      </c>
      <c r="G1278" s="33" t="str">
        <f>IFERROR(VLOOKUP($B1278,'Tabelas auxiliares'!$A$65:$C$102,2,FALSE),"")</f>
        <v/>
      </c>
      <c r="H1278" s="33" t="str">
        <f>IFERROR(VLOOKUP($B1278,'Tabelas auxiliares'!$A$65:$C$102,3,FALSE),"")</f>
        <v/>
      </c>
      <c r="X1278" s="33" t="str">
        <f t="shared" si="32"/>
        <v/>
      </c>
      <c r="Y1278" s="33" t="str">
        <f>IF(T1278="","",IF(AND(T1278&lt;&gt;'Tabelas auxiliares'!$B$239,T1278&lt;&gt;'Tabelas auxiliares'!$B$240,T1278&lt;&gt;'Tabelas auxiliares'!$C$239,T1278&lt;&gt;'Tabelas auxiliares'!$C$240,T1278&lt;&gt;'Tabelas auxiliares'!$D$239),"FOLHA DE PESSOAL",IF(X1278='Tabelas auxiliares'!$A$240,"CUSTEIO",IF(X1278='Tabelas auxiliares'!$A$239,"INVESTIMENTO","ERRO - VERIFICAR"))))</f>
        <v/>
      </c>
      <c r="Z1278" s="46" t="str">
        <f t="shared" si="33"/>
        <v/>
      </c>
      <c r="AC1278" s="26"/>
    </row>
    <row r="1279" spans="6:29" x14ac:dyDescent="0.25">
      <c r="F1279" s="33" t="str">
        <f>IFERROR(VLOOKUP(D1279,'Tabelas auxiliares'!$A$3:$B$61,2,FALSE),"")</f>
        <v/>
      </c>
      <c r="G1279" s="33" t="str">
        <f>IFERROR(VLOOKUP($B1279,'Tabelas auxiliares'!$A$65:$C$102,2,FALSE),"")</f>
        <v/>
      </c>
      <c r="H1279" s="33" t="str">
        <f>IFERROR(VLOOKUP($B1279,'Tabelas auxiliares'!$A$65:$C$102,3,FALSE),"")</f>
        <v/>
      </c>
      <c r="X1279" s="33" t="str">
        <f t="shared" si="32"/>
        <v/>
      </c>
      <c r="Y1279" s="33" t="str">
        <f>IF(T1279="","",IF(AND(T1279&lt;&gt;'Tabelas auxiliares'!$B$239,T1279&lt;&gt;'Tabelas auxiliares'!$B$240,T1279&lt;&gt;'Tabelas auxiliares'!$C$239,T1279&lt;&gt;'Tabelas auxiliares'!$C$240,T1279&lt;&gt;'Tabelas auxiliares'!$D$239),"FOLHA DE PESSOAL",IF(X1279='Tabelas auxiliares'!$A$240,"CUSTEIO",IF(X1279='Tabelas auxiliares'!$A$239,"INVESTIMENTO","ERRO - VERIFICAR"))))</f>
        <v/>
      </c>
      <c r="Z1279" s="46" t="str">
        <f t="shared" si="33"/>
        <v/>
      </c>
      <c r="AC1279" s="26"/>
    </row>
    <row r="1280" spans="6:29" x14ac:dyDescent="0.25">
      <c r="F1280" s="33" t="str">
        <f>IFERROR(VLOOKUP(D1280,'Tabelas auxiliares'!$A$3:$B$61,2,FALSE),"")</f>
        <v/>
      </c>
      <c r="G1280" s="33" t="str">
        <f>IFERROR(VLOOKUP($B1280,'Tabelas auxiliares'!$A$65:$C$102,2,FALSE),"")</f>
        <v/>
      </c>
      <c r="H1280" s="33" t="str">
        <f>IFERROR(VLOOKUP($B1280,'Tabelas auxiliares'!$A$65:$C$102,3,FALSE),"")</f>
        <v/>
      </c>
      <c r="X1280" s="33" t="str">
        <f t="shared" si="32"/>
        <v/>
      </c>
      <c r="Y1280" s="33" t="str">
        <f>IF(T1280="","",IF(AND(T1280&lt;&gt;'Tabelas auxiliares'!$B$239,T1280&lt;&gt;'Tabelas auxiliares'!$B$240,T1280&lt;&gt;'Tabelas auxiliares'!$C$239,T1280&lt;&gt;'Tabelas auxiliares'!$C$240,T1280&lt;&gt;'Tabelas auxiliares'!$D$239),"FOLHA DE PESSOAL",IF(X1280='Tabelas auxiliares'!$A$240,"CUSTEIO",IF(X1280='Tabelas auxiliares'!$A$239,"INVESTIMENTO","ERRO - VERIFICAR"))))</f>
        <v/>
      </c>
      <c r="Z1280" s="46" t="str">
        <f t="shared" si="33"/>
        <v/>
      </c>
      <c r="AC1280" s="26"/>
    </row>
    <row r="1281" spans="6:29" x14ac:dyDescent="0.25">
      <c r="F1281" s="33" t="str">
        <f>IFERROR(VLOOKUP(D1281,'Tabelas auxiliares'!$A$3:$B$61,2,FALSE),"")</f>
        <v/>
      </c>
      <c r="G1281" s="33" t="str">
        <f>IFERROR(VLOOKUP($B1281,'Tabelas auxiliares'!$A$65:$C$102,2,FALSE),"")</f>
        <v/>
      </c>
      <c r="H1281" s="33" t="str">
        <f>IFERROR(VLOOKUP($B1281,'Tabelas auxiliares'!$A$65:$C$102,3,FALSE),"")</f>
        <v/>
      </c>
      <c r="X1281" s="33" t="str">
        <f t="shared" si="32"/>
        <v/>
      </c>
      <c r="Y1281" s="33" t="str">
        <f>IF(T1281="","",IF(AND(T1281&lt;&gt;'Tabelas auxiliares'!$B$239,T1281&lt;&gt;'Tabelas auxiliares'!$B$240,T1281&lt;&gt;'Tabelas auxiliares'!$C$239,T1281&lt;&gt;'Tabelas auxiliares'!$C$240,T1281&lt;&gt;'Tabelas auxiliares'!$D$239),"FOLHA DE PESSOAL",IF(X1281='Tabelas auxiliares'!$A$240,"CUSTEIO",IF(X1281='Tabelas auxiliares'!$A$239,"INVESTIMENTO","ERRO - VERIFICAR"))))</f>
        <v/>
      </c>
      <c r="Z1281" s="46" t="str">
        <f t="shared" si="33"/>
        <v/>
      </c>
      <c r="AC1281" s="26"/>
    </row>
    <row r="1282" spans="6:29" x14ac:dyDescent="0.25">
      <c r="F1282" s="33" t="str">
        <f>IFERROR(VLOOKUP(D1282,'Tabelas auxiliares'!$A$3:$B$61,2,FALSE),"")</f>
        <v/>
      </c>
      <c r="G1282" s="33" t="str">
        <f>IFERROR(VLOOKUP($B1282,'Tabelas auxiliares'!$A$65:$C$102,2,FALSE),"")</f>
        <v/>
      </c>
      <c r="H1282" s="33" t="str">
        <f>IFERROR(VLOOKUP($B1282,'Tabelas auxiliares'!$A$65:$C$102,3,FALSE),"")</f>
        <v/>
      </c>
      <c r="X1282" s="33" t="str">
        <f t="shared" si="32"/>
        <v/>
      </c>
      <c r="Y1282" s="33" t="str">
        <f>IF(T1282="","",IF(AND(T1282&lt;&gt;'Tabelas auxiliares'!$B$239,T1282&lt;&gt;'Tabelas auxiliares'!$B$240,T1282&lt;&gt;'Tabelas auxiliares'!$C$239,T1282&lt;&gt;'Tabelas auxiliares'!$C$240,T1282&lt;&gt;'Tabelas auxiliares'!$D$239),"FOLHA DE PESSOAL",IF(X1282='Tabelas auxiliares'!$A$240,"CUSTEIO",IF(X1282='Tabelas auxiliares'!$A$239,"INVESTIMENTO","ERRO - VERIFICAR"))))</f>
        <v/>
      </c>
      <c r="Z1282" s="46" t="str">
        <f t="shared" si="33"/>
        <v/>
      </c>
      <c r="AC1282" s="26"/>
    </row>
    <row r="1283" spans="6:29" x14ac:dyDescent="0.25">
      <c r="F1283" s="33" t="str">
        <f>IFERROR(VLOOKUP(D1283,'Tabelas auxiliares'!$A$3:$B$61,2,FALSE),"")</f>
        <v/>
      </c>
      <c r="G1283" s="33" t="str">
        <f>IFERROR(VLOOKUP($B1283,'Tabelas auxiliares'!$A$65:$C$102,2,FALSE),"")</f>
        <v/>
      </c>
      <c r="H1283" s="33" t="str">
        <f>IFERROR(VLOOKUP($B1283,'Tabelas auxiliares'!$A$65:$C$102,3,FALSE),"")</f>
        <v/>
      </c>
      <c r="X1283" s="33" t="str">
        <f t="shared" si="32"/>
        <v/>
      </c>
      <c r="Y1283" s="33" t="str">
        <f>IF(T1283="","",IF(AND(T1283&lt;&gt;'Tabelas auxiliares'!$B$239,T1283&lt;&gt;'Tabelas auxiliares'!$B$240,T1283&lt;&gt;'Tabelas auxiliares'!$C$239,T1283&lt;&gt;'Tabelas auxiliares'!$C$240,T1283&lt;&gt;'Tabelas auxiliares'!$D$239),"FOLHA DE PESSOAL",IF(X1283='Tabelas auxiliares'!$A$240,"CUSTEIO",IF(X1283='Tabelas auxiliares'!$A$239,"INVESTIMENTO","ERRO - VERIFICAR"))))</f>
        <v/>
      </c>
      <c r="Z1283" s="46" t="str">
        <f t="shared" si="33"/>
        <v/>
      </c>
      <c r="AC1283" s="26"/>
    </row>
    <row r="1284" spans="6:29" x14ac:dyDescent="0.25">
      <c r="F1284" s="33" t="str">
        <f>IFERROR(VLOOKUP(D1284,'Tabelas auxiliares'!$A$3:$B$61,2,FALSE),"")</f>
        <v/>
      </c>
      <c r="G1284" s="33" t="str">
        <f>IFERROR(VLOOKUP($B1284,'Tabelas auxiliares'!$A$65:$C$102,2,FALSE),"")</f>
        <v/>
      </c>
      <c r="H1284" s="33" t="str">
        <f>IFERROR(VLOOKUP($B1284,'Tabelas auxiliares'!$A$65:$C$102,3,FALSE),"")</f>
        <v/>
      </c>
      <c r="X1284" s="33" t="str">
        <f t="shared" si="32"/>
        <v/>
      </c>
      <c r="Y1284" s="33" t="str">
        <f>IF(T1284="","",IF(AND(T1284&lt;&gt;'Tabelas auxiliares'!$B$239,T1284&lt;&gt;'Tabelas auxiliares'!$B$240,T1284&lt;&gt;'Tabelas auxiliares'!$C$239,T1284&lt;&gt;'Tabelas auxiliares'!$C$240,T1284&lt;&gt;'Tabelas auxiliares'!$D$239),"FOLHA DE PESSOAL",IF(X1284='Tabelas auxiliares'!$A$240,"CUSTEIO",IF(X1284='Tabelas auxiliares'!$A$239,"INVESTIMENTO","ERRO - VERIFICAR"))))</f>
        <v/>
      </c>
      <c r="Z1284" s="46" t="str">
        <f t="shared" si="33"/>
        <v/>
      </c>
      <c r="AC1284" s="26"/>
    </row>
    <row r="1285" spans="6:29" x14ac:dyDescent="0.25">
      <c r="F1285" s="33" t="str">
        <f>IFERROR(VLOOKUP(D1285,'Tabelas auxiliares'!$A$3:$B$61,2,FALSE),"")</f>
        <v/>
      </c>
      <c r="G1285" s="33" t="str">
        <f>IFERROR(VLOOKUP($B1285,'Tabelas auxiliares'!$A$65:$C$102,2,FALSE),"")</f>
        <v/>
      </c>
      <c r="H1285" s="33" t="str">
        <f>IFERROR(VLOOKUP($B1285,'Tabelas auxiliares'!$A$65:$C$102,3,FALSE),"")</f>
        <v/>
      </c>
      <c r="X1285" s="33" t="str">
        <f t="shared" si="32"/>
        <v/>
      </c>
      <c r="Y1285" s="33" t="str">
        <f>IF(T1285="","",IF(AND(T1285&lt;&gt;'Tabelas auxiliares'!$B$239,T1285&lt;&gt;'Tabelas auxiliares'!$B$240,T1285&lt;&gt;'Tabelas auxiliares'!$C$239,T1285&lt;&gt;'Tabelas auxiliares'!$C$240,T1285&lt;&gt;'Tabelas auxiliares'!$D$239),"FOLHA DE PESSOAL",IF(X1285='Tabelas auxiliares'!$A$240,"CUSTEIO",IF(X1285='Tabelas auxiliares'!$A$239,"INVESTIMENTO","ERRO - VERIFICAR"))))</f>
        <v/>
      </c>
      <c r="Z1285" s="46" t="str">
        <f t="shared" si="33"/>
        <v/>
      </c>
      <c r="AC1285" s="26"/>
    </row>
    <row r="1286" spans="6:29" x14ac:dyDescent="0.25">
      <c r="F1286" s="33" t="str">
        <f>IFERROR(VLOOKUP(D1286,'Tabelas auxiliares'!$A$3:$B$61,2,FALSE),"")</f>
        <v/>
      </c>
      <c r="G1286" s="33" t="str">
        <f>IFERROR(VLOOKUP($B1286,'Tabelas auxiliares'!$A$65:$C$102,2,FALSE),"")</f>
        <v/>
      </c>
      <c r="H1286" s="33" t="str">
        <f>IFERROR(VLOOKUP($B1286,'Tabelas auxiliares'!$A$65:$C$102,3,FALSE),"")</f>
        <v/>
      </c>
      <c r="X1286" s="33" t="str">
        <f t="shared" si="32"/>
        <v/>
      </c>
      <c r="Y1286" s="33" t="str">
        <f>IF(T1286="","",IF(AND(T1286&lt;&gt;'Tabelas auxiliares'!$B$239,T1286&lt;&gt;'Tabelas auxiliares'!$B$240,T1286&lt;&gt;'Tabelas auxiliares'!$C$239,T1286&lt;&gt;'Tabelas auxiliares'!$C$240,T1286&lt;&gt;'Tabelas auxiliares'!$D$239),"FOLHA DE PESSOAL",IF(X1286='Tabelas auxiliares'!$A$240,"CUSTEIO",IF(X1286='Tabelas auxiliares'!$A$239,"INVESTIMENTO","ERRO - VERIFICAR"))))</f>
        <v/>
      </c>
      <c r="Z1286" s="46" t="str">
        <f t="shared" si="33"/>
        <v/>
      </c>
      <c r="AC1286" s="26"/>
    </row>
    <row r="1287" spans="6:29" x14ac:dyDescent="0.25">
      <c r="F1287" s="33" t="str">
        <f>IFERROR(VLOOKUP(D1287,'Tabelas auxiliares'!$A$3:$B$61,2,FALSE),"")</f>
        <v/>
      </c>
      <c r="G1287" s="33" t="str">
        <f>IFERROR(VLOOKUP($B1287,'Tabelas auxiliares'!$A$65:$C$102,2,FALSE),"")</f>
        <v/>
      </c>
      <c r="H1287" s="33" t="str">
        <f>IFERROR(VLOOKUP($B1287,'Tabelas auxiliares'!$A$65:$C$102,3,FALSE),"")</f>
        <v/>
      </c>
      <c r="X1287" s="33" t="str">
        <f t="shared" si="32"/>
        <v/>
      </c>
      <c r="Y1287" s="33" t="str">
        <f>IF(T1287="","",IF(AND(T1287&lt;&gt;'Tabelas auxiliares'!$B$239,T1287&lt;&gt;'Tabelas auxiliares'!$B$240,T1287&lt;&gt;'Tabelas auxiliares'!$C$239,T1287&lt;&gt;'Tabelas auxiliares'!$C$240,T1287&lt;&gt;'Tabelas auxiliares'!$D$239),"FOLHA DE PESSOAL",IF(X1287='Tabelas auxiliares'!$A$240,"CUSTEIO",IF(X1287='Tabelas auxiliares'!$A$239,"INVESTIMENTO","ERRO - VERIFICAR"))))</f>
        <v/>
      </c>
      <c r="Z1287" s="46" t="str">
        <f t="shared" si="33"/>
        <v/>
      </c>
      <c r="AC1287" s="26"/>
    </row>
    <row r="1288" spans="6:29" x14ac:dyDescent="0.25">
      <c r="F1288" s="33" t="str">
        <f>IFERROR(VLOOKUP(D1288,'Tabelas auxiliares'!$A$3:$B$61,2,FALSE),"")</f>
        <v/>
      </c>
      <c r="G1288" s="33" t="str">
        <f>IFERROR(VLOOKUP($B1288,'Tabelas auxiliares'!$A$65:$C$102,2,FALSE),"")</f>
        <v/>
      </c>
      <c r="H1288" s="33" t="str">
        <f>IFERROR(VLOOKUP($B1288,'Tabelas auxiliares'!$A$65:$C$102,3,FALSE),"")</f>
        <v/>
      </c>
      <c r="X1288" s="33" t="str">
        <f t="shared" si="32"/>
        <v/>
      </c>
      <c r="Y1288" s="33" t="str">
        <f>IF(T1288="","",IF(AND(T1288&lt;&gt;'Tabelas auxiliares'!$B$239,T1288&lt;&gt;'Tabelas auxiliares'!$B$240,T1288&lt;&gt;'Tabelas auxiliares'!$C$239,T1288&lt;&gt;'Tabelas auxiliares'!$C$240,T1288&lt;&gt;'Tabelas auxiliares'!$D$239),"FOLHA DE PESSOAL",IF(X1288='Tabelas auxiliares'!$A$240,"CUSTEIO",IF(X1288='Tabelas auxiliares'!$A$239,"INVESTIMENTO","ERRO - VERIFICAR"))))</f>
        <v/>
      </c>
      <c r="Z1288" s="46" t="str">
        <f t="shared" si="33"/>
        <v/>
      </c>
      <c r="AC1288" s="26"/>
    </row>
    <row r="1289" spans="6:29" x14ac:dyDescent="0.25">
      <c r="F1289" s="33" t="str">
        <f>IFERROR(VLOOKUP(D1289,'Tabelas auxiliares'!$A$3:$B$61,2,FALSE),"")</f>
        <v/>
      </c>
      <c r="G1289" s="33" t="str">
        <f>IFERROR(VLOOKUP($B1289,'Tabelas auxiliares'!$A$65:$C$102,2,FALSE),"")</f>
        <v/>
      </c>
      <c r="H1289" s="33" t="str">
        <f>IFERROR(VLOOKUP($B1289,'Tabelas auxiliares'!$A$65:$C$102,3,FALSE),"")</f>
        <v/>
      </c>
      <c r="X1289" s="33" t="str">
        <f t="shared" si="32"/>
        <v/>
      </c>
      <c r="Y1289" s="33" t="str">
        <f>IF(T1289="","",IF(AND(T1289&lt;&gt;'Tabelas auxiliares'!$B$239,T1289&lt;&gt;'Tabelas auxiliares'!$B$240,T1289&lt;&gt;'Tabelas auxiliares'!$C$239,T1289&lt;&gt;'Tabelas auxiliares'!$C$240,T1289&lt;&gt;'Tabelas auxiliares'!$D$239),"FOLHA DE PESSOAL",IF(X1289='Tabelas auxiliares'!$A$240,"CUSTEIO",IF(X1289='Tabelas auxiliares'!$A$239,"INVESTIMENTO","ERRO - VERIFICAR"))))</f>
        <v/>
      </c>
      <c r="Z1289" s="46" t="str">
        <f t="shared" si="33"/>
        <v/>
      </c>
      <c r="AC1289" s="26"/>
    </row>
    <row r="1290" spans="6:29" x14ac:dyDescent="0.25">
      <c r="F1290" s="33" t="str">
        <f>IFERROR(VLOOKUP(D1290,'Tabelas auxiliares'!$A$3:$B$61,2,FALSE),"")</f>
        <v/>
      </c>
      <c r="G1290" s="33" t="str">
        <f>IFERROR(VLOOKUP($B1290,'Tabelas auxiliares'!$A$65:$C$102,2,FALSE),"")</f>
        <v/>
      </c>
      <c r="H1290" s="33" t="str">
        <f>IFERROR(VLOOKUP($B1290,'Tabelas auxiliares'!$A$65:$C$102,3,FALSE),"")</f>
        <v/>
      </c>
      <c r="X1290" s="33" t="str">
        <f t="shared" si="32"/>
        <v/>
      </c>
      <c r="Y1290" s="33" t="str">
        <f>IF(T1290="","",IF(AND(T1290&lt;&gt;'Tabelas auxiliares'!$B$239,T1290&lt;&gt;'Tabelas auxiliares'!$B$240,T1290&lt;&gt;'Tabelas auxiliares'!$C$239,T1290&lt;&gt;'Tabelas auxiliares'!$C$240,T1290&lt;&gt;'Tabelas auxiliares'!$D$239),"FOLHA DE PESSOAL",IF(X1290='Tabelas auxiliares'!$A$240,"CUSTEIO",IF(X1290='Tabelas auxiliares'!$A$239,"INVESTIMENTO","ERRO - VERIFICAR"))))</f>
        <v/>
      </c>
      <c r="Z1290" s="46" t="str">
        <f t="shared" si="33"/>
        <v/>
      </c>
      <c r="AC1290" s="26"/>
    </row>
    <row r="1291" spans="6:29" x14ac:dyDescent="0.25">
      <c r="F1291" s="33" t="str">
        <f>IFERROR(VLOOKUP(D1291,'Tabelas auxiliares'!$A$3:$B$61,2,FALSE),"")</f>
        <v/>
      </c>
      <c r="G1291" s="33" t="str">
        <f>IFERROR(VLOOKUP($B1291,'Tabelas auxiliares'!$A$65:$C$102,2,FALSE),"")</f>
        <v/>
      </c>
      <c r="H1291" s="33" t="str">
        <f>IFERROR(VLOOKUP($B1291,'Tabelas auxiliares'!$A$65:$C$102,3,FALSE),"")</f>
        <v/>
      </c>
      <c r="X1291" s="33" t="str">
        <f t="shared" si="32"/>
        <v/>
      </c>
      <c r="Y1291" s="33" t="str">
        <f>IF(T1291="","",IF(AND(T1291&lt;&gt;'Tabelas auxiliares'!$B$239,T1291&lt;&gt;'Tabelas auxiliares'!$B$240,T1291&lt;&gt;'Tabelas auxiliares'!$C$239,T1291&lt;&gt;'Tabelas auxiliares'!$C$240,T1291&lt;&gt;'Tabelas auxiliares'!$D$239),"FOLHA DE PESSOAL",IF(X1291='Tabelas auxiliares'!$A$240,"CUSTEIO",IF(X1291='Tabelas auxiliares'!$A$239,"INVESTIMENTO","ERRO - VERIFICAR"))))</f>
        <v/>
      </c>
      <c r="Z1291" s="46" t="str">
        <f t="shared" si="33"/>
        <v/>
      </c>
      <c r="AC1291" s="26"/>
    </row>
    <row r="1292" spans="6:29" x14ac:dyDescent="0.25">
      <c r="F1292" s="33" t="str">
        <f>IFERROR(VLOOKUP(D1292,'Tabelas auxiliares'!$A$3:$B$61,2,FALSE),"")</f>
        <v/>
      </c>
      <c r="G1292" s="33" t="str">
        <f>IFERROR(VLOOKUP($B1292,'Tabelas auxiliares'!$A$65:$C$102,2,FALSE),"")</f>
        <v/>
      </c>
      <c r="H1292" s="33" t="str">
        <f>IFERROR(VLOOKUP($B1292,'Tabelas auxiliares'!$A$65:$C$102,3,FALSE),"")</f>
        <v/>
      </c>
      <c r="X1292" s="33" t="str">
        <f t="shared" si="32"/>
        <v/>
      </c>
      <c r="Y1292" s="33" t="str">
        <f>IF(T1292="","",IF(AND(T1292&lt;&gt;'Tabelas auxiliares'!$B$239,T1292&lt;&gt;'Tabelas auxiliares'!$B$240,T1292&lt;&gt;'Tabelas auxiliares'!$C$239,T1292&lt;&gt;'Tabelas auxiliares'!$C$240,T1292&lt;&gt;'Tabelas auxiliares'!$D$239),"FOLHA DE PESSOAL",IF(X1292='Tabelas auxiliares'!$A$240,"CUSTEIO",IF(X1292='Tabelas auxiliares'!$A$239,"INVESTIMENTO","ERRO - VERIFICAR"))))</f>
        <v/>
      </c>
      <c r="Z1292" s="46" t="str">
        <f t="shared" si="33"/>
        <v/>
      </c>
      <c r="AC1292" s="26"/>
    </row>
    <row r="1293" spans="6:29" x14ac:dyDescent="0.25">
      <c r="F1293" s="33" t="str">
        <f>IFERROR(VLOOKUP(D1293,'Tabelas auxiliares'!$A$3:$B$61,2,FALSE),"")</f>
        <v/>
      </c>
      <c r="G1293" s="33" t="str">
        <f>IFERROR(VLOOKUP($B1293,'Tabelas auxiliares'!$A$65:$C$102,2,FALSE),"")</f>
        <v/>
      </c>
      <c r="H1293" s="33" t="str">
        <f>IFERROR(VLOOKUP($B1293,'Tabelas auxiliares'!$A$65:$C$102,3,FALSE),"")</f>
        <v/>
      </c>
      <c r="X1293" s="33" t="str">
        <f t="shared" si="32"/>
        <v/>
      </c>
      <c r="Y1293" s="33" t="str">
        <f>IF(T1293="","",IF(AND(T1293&lt;&gt;'Tabelas auxiliares'!$B$239,T1293&lt;&gt;'Tabelas auxiliares'!$B$240,T1293&lt;&gt;'Tabelas auxiliares'!$C$239,T1293&lt;&gt;'Tabelas auxiliares'!$C$240,T1293&lt;&gt;'Tabelas auxiliares'!$D$239),"FOLHA DE PESSOAL",IF(X1293='Tabelas auxiliares'!$A$240,"CUSTEIO",IF(X1293='Tabelas auxiliares'!$A$239,"INVESTIMENTO","ERRO - VERIFICAR"))))</f>
        <v/>
      </c>
      <c r="Z1293" s="46" t="str">
        <f t="shared" si="33"/>
        <v/>
      </c>
      <c r="AC1293" s="26"/>
    </row>
    <row r="1294" spans="6:29" x14ac:dyDescent="0.25">
      <c r="F1294" s="33" t="str">
        <f>IFERROR(VLOOKUP(D1294,'Tabelas auxiliares'!$A$3:$B$61,2,FALSE),"")</f>
        <v/>
      </c>
      <c r="G1294" s="33" t="str">
        <f>IFERROR(VLOOKUP($B1294,'Tabelas auxiliares'!$A$65:$C$102,2,FALSE),"")</f>
        <v/>
      </c>
      <c r="H1294" s="33" t="str">
        <f>IFERROR(VLOOKUP($B1294,'Tabelas auxiliares'!$A$65:$C$102,3,FALSE),"")</f>
        <v/>
      </c>
      <c r="X1294" s="33" t="str">
        <f t="shared" si="32"/>
        <v/>
      </c>
      <c r="Y1294" s="33" t="str">
        <f>IF(T1294="","",IF(AND(T1294&lt;&gt;'Tabelas auxiliares'!$B$239,T1294&lt;&gt;'Tabelas auxiliares'!$B$240,T1294&lt;&gt;'Tabelas auxiliares'!$C$239,T1294&lt;&gt;'Tabelas auxiliares'!$C$240,T1294&lt;&gt;'Tabelas auxiliares'!$D$239),"FOLHA DE PESSOAL",IF(X1294='Tabelas auxiliares'!$A$240,"CUSTEIO",IF(X1294='Tabelas auxiliares'!$A$239,"INVESTIMENTO","ERRO - VERIFICAR"))))</f>
        <v/>
      </c>
      <c r="Z1294" s="46" t="str">
        <f t="shared" si="33"/>
        <v/>
      </c>
      <c r="AC1294" s="26"/>
    </row>
    <row r="1295" spans="6:29" x14ac:dyDescent="0.25">
      <c r="F1295" s="33" t="str">
        <f>IFERROR(VLOOKUP(D1295,'Tabelas auxiliares'!$A$3:$B$61,2,FALSE),"")</f>
        <v/>
      </c>
      <c r="G1295" s="33" t="str">
        <f>IFERROR(VLOOKUP($B1295,'Tabelas auxiliares'!$A$65:$C$102,2,FALSE),"")</f>
        <v/>
      </c>
      <c r="H1295" s="33" t="str">
        <f>IFERROR(VLOOKUP($B1295,'Tabelas auxiliares'!$A$65:$C$102,3,FALSE),"")</f>
        <v/>
      </c>
      <c r="X1295" s="33" t="str">
        <f t="shared" si="32"/>
        <v/>
      </c>
      <c r="Y1295" s="33" t="str">
        <f>IF(T1295="","",IF(AND(T1295&lt;&gt;'Tabelas auxiliares'!$B$239,T1295&lt;&gt;'Tabelas auxiliares'!$B$240,T1295&lt;&gt;'Tabelas auxiliares'!$C$239,T1295&lt;&gt;'Tabelas auxiliares'!$C$240,T1295&lt;&gt;'Tabelas auxiliares'!$D$239),"FOLHA DE PESSOAL",IF(X1295='Tabelas auxiliares'!$A$240,"CUSTEIO",IF(X1295='Tabelas auxiliares'!$A$239,"INVESTIMENTO","ERRO - VERIFICAR"))))</f>
        <v/>
      </c>
      <c r="Z1295" s="46" t="str">
        <f t="shared" si="33"/>
        <v/>
      </c>
      <c r="AA1295" s="26"/>
      <c r="AC1295" s="26"/>
    </row>
    <row r="1296" spans="6:29" x14ac:dyDescent="0.25">
      <c r="F1296" s="33" t="str">
        <f>IFERROR(VLOOKUP(D1296,'Tabelas auxiliares'!$A$3:$B$61,2,FALSE),"")</f>
        <v/>
      </c>
      <c r="G1296" s="33" t="str">
        <f>IFERROR(VLOOKUP($B1296,'Tabelas auxiliares'!$A$65:$C$102,2,FALSE),"")</f>
        <v/>
      </c>
      <c r="H1296" s="33" t="str">
        <f>IFERROR(VLOOKUP($B1296,'Tabelas auxiliares'!$A$65:$C$102,3,FALSE),"")</f>
        <v/>
      </c>
      <c r="X1296" s="33" t="str">
        <f t="shared" si="32"/>
        <v/>
      </c>
      <c r="Y1296" s="33" t="str">
        <f>IF(T1296="","",IF(AND(T1296&lt;&gt;'Tabelas auxiliares'!$B$239,T1296&lt;&gt;'Tabelas auxiliares'!$B$240,T1296&lt;&gt;'Tabelas auxiliares'!$C$239,T1296&lt;&gt;'Tabelas auxiliares'!$C$240,T1296&lt;&gt;'Tabelas auxiliares'!$D$239),"FOLHA DE PESSOAL",IF(X1296='Tabelas auxiliares'!$A$240,"CUSTEIO",IF(X1296='Tabelas auxiliares'!$A$239,"INVESTIMENTO","ERRO - VERIFICAR"))))</f>
        <v/>
      </c>
      <c r="Z1296" s="46" t="str">
        <f t="shared" si="33"/>
        <v/>
      </c>
      <c r="AA1296" s="26"/>
      <c r="AC1296" s="26"/>
    </row>
    <row r="1297" spans="6:29" x14ac:dyDescent="0.25">
      <c r="F1297" s="33" t="str">
        <f>IFERROR(VLOOKUP(D1297,'Tabelas auxiliares'!$A$3:$B$61,2,FALSE),"")</f>
        <v/>
      </c>
      <c r="G1297" s="33" t="str">
        <f>IFERROR(VLOOKUP($B1297,'Tabelas auxiliares'!$A$65:$C$102,2,FALSE),"")</f>
        <v/>
      </c>
      <c r="H1297" s="33" t="str">
        <f>IFERROR(VLOOKUP($B1297,'Tabelas auxiliares'!$A$65:$C$102,3,FALSE),"")</f>
        <v/>
      </c>
      <c r="X1297" s="33" t="str">
        <f t="shared" si="32"/>
        <v/>
      </c>
      <c r="Y1297" s="33" t="str">
        <f>IF(T1297="","",IF(AND(T1297&lt;&gt;'Tabelas auxiliares'!$B$239,T1297&lt;&gt;'Tabelas auxiliares'!$B$240,T1297&lt;&gt;'Tabelas auxiliares'!$C$239,T1297&lt;&gt;'Tabelas auxiliares'!$C$240,T1297&lt;&gt;'Tabelas auxiliares'!$D$239),"FOLHA DE PESSOAL",IF(X1297='Tabelas auxiliares'!$A$240,"CUSTEIO",IF(X1297='Tabelas auxiliares'!$A$239,"INVESTIMENTO","ERRO - VERIFICAR"))))</f>
        <v/>
      </c>
      <c r="Z1297" s="46" t="str">
        <f t="shared" si="33"/>
        <v/>
      </c>
      <c r="AC1297" s="26"/>
    </row>
    <row r="1298" spans="6:29" x14ac:dyDescent="0.25">
      <c r="F1298" s="33" t="str">
        <f>IFERROR(VLOOKUP(D1298,'Tabelas auxiliares'!$A$3:$B$61,2,FALSE),"")</f>
        <v/>
      </c>
      <c r="G1298" s="33" t="str">
        <f>IFERROR(VLOOKUP($B1298,'Tabelas auxiliares'!$A$65:$C$102,2,FALSE),"")</f>
        <v/>
      </c>
      <c r="H1298" s="33" t="str">
        <f>IFERROR(VLOOKUP($B1298,'Tabelas auxiliares'!$A$65:$C$102,3,FALSE),"")</f>
        <v/>
      </c>
      <c r="X1298" s="33" t="str">
        <f t="shared" si="32"/>
        <v/>
      </c>
      <c r="Y1298" s="33" t="str">
        <f>IF(T1298="","",IF(AND(T1298&lt;&gt;'Tabelas auxiliares'!$B$239,T1298&lt;&gt;'Tabelas auxiliares'!$B$240,T1298&lt;&gt;'Tabelas auxiliares'!$C$239,T1298&lt;&gt;'Tabelas auxiliares'!$C$240,T1298&lt;&gt;'Tabelas auxiliares'!$D$239),"FOLHA DE PESSOAL",IF(X1298='Tabelas auxiliares'!$A$240,"CUSTEIO",IF(X1298='Tabelas auxiliares'!$A$239,"INVESTIMENTO","ERRO - VERIFICAR"))))</f>
        <v/>
      </c>
      <c r="Z1298" s="46" t="str">
        <f t="shared" si="33"/>
        <v/>
      </c>
      <c r="AC1298" s="26"/>
    </row>
    <row r="1299" spans="6:29" x14ac:dyDescent="0.25">
      <c r="F1299" s="33" t="str">
        <f>IFERROR(VLOOKUP(D1299,'Tabelas auxiliares'!$A$3:$B$61,2,FALSE),"")</f>
        <v/>
      </c>
      <c r="G1299" s="33" t="str">
        <f>IFERROR(VLOOKUP($B1299,'Tabelas auxiliares'!$A$65:$C$102,2,FALSE),"")</f>
        <v/>
      </c>
      <c r="H1299" s="33" t="str">
        <f>IFERROR(VLOOKUP($B1299,'Tabelas auxiliares'!$A$65:$C$102,3,FALSE),"")</f>
        <v/>
      </c>
      <c r="X1299" s="33" t="str">
        <f t="shared" si="32"/>
        <v/>
      </c>
      <c r="Y1299" s="33" t="str">
        <f>IF(T1299="","",IF(AND(T1299&lt;&gt;'Tabelas auxiliares'!$B$239,T1299&lt;&gt;'Tabelas auxiliares'!$B$240,T1299&lt;&gt;'Tabelas auxiliares'!$C$239,T1299&lt;&gt;'Tabelas auxiliares'!$C$240,T1299&lt;&gt;'Tabelas auxiliares'!$D$239),"FOLHA DE PESSOAL",IF(X1299='Tabelas auxiliares'!$A$240,"CUSTEIO",IF(X1299='Tabelas auxiliares'!$A$239,"INVESTIMENTO","ERRO - VERIFICAR"))))</f>
        <v/>
      </c>
      <c r="Z1299" s="46" t="str">
        <f t="shared" si="33"/>
        <v/>
      </c>
      <c r="AA1299" s="26"/>
      <c r="AC1299" s="26"/>
    </row>
    <row r="1300" spans="6:29" x14ac:dyDescent="0.25">
      <c r="F1300" s="33" t="str">
        <f>IFERROR(VLOOKUP(D1300,'Tabelas auxiliares'!$A$3:$B$61,2,FALSE),"")</f>
        <v/>
      </c>
      <c r="G1300" s="33" t="str">
        <f>IFERROR(VLOOKUP($B1300,'Tabelas auxiliares'!$A$65:$C$102,2,FALSE),"")</f>
        <v/>
      </c>
      <c r="H1300" s="33" t="str">
        <f>IFERROR(VLOOKUP($B1300,'Tabelas auxiliares'!$A$65:$C$102,3,FALSE),"")</f>
        <v/>
      </c>
      <c r="X1300" s="33" t="str">
        <f t="shared" si="32"/>
        <v/>
      </c>
      <c r="Y1300" s="33" t="str">
        <f>IF(T1300="","",IF(AND(T1300&lt;&gt;'Tabelas auxiliares'!$B$239,T1300&lt;&gt;'Tabelas auxiliares'!$B$240,T1300&lt;&gt;'Tabelas auxiliares'!$C$239,T1300&lt;&gt;'Tabelas auxiliares'!$C$240,T1300&lt;&gt;'Tabelas auxiliares'!$D$239),"FOLHA DE PESSOAL",IF(X1300='Tabelas auxiliares'!$A$240,"CUSTEIO",IF(X1300='Tabelas auxiliares'!$A$239,"INVESTIMENTO","ERRO - VERIFICAR"))))</f>
        <v/>
      </c>
      <c r="Z1300" s="46" t="str">
        <f t="shared" si="33"/>
        <v/>
      </c>
      <c r="AC1300" s="26"/>
    </row>
    <row r="1301" spans="6:29" x14ac:dyDescent="0.25">
      <c r="F1301" s="33" t="str">
        <f>IFERROR(VLOOKUP(D1301,'Tabelas auxiliares'!$A$3:$B$61,2,FALSE),"")</f>
        <v/>
      </c>
      <c r="G1301" s="33" t="str">
        <f>IFERROR(VLOOKUP($B1301,'Tabelas auxiliares'!$A$65:$C$102,2,FALSE),"")</f>
        <v/>
      </c>
      <c r="H1301" s="33" t="str">
        <f>IFERROR(VLOOKUP($B1301,'Tabelas auxiliares'!$A$65:$C$102,3,FALSE),"")</f>
        <v/>
      </c>
      <c r="X1301" s="33" t="str">
        <f t="shared" si="32"/>
        <v/>
      </c>
      <c r="Y1301" s="33" t="str">
        <f>IF(T1301="","",IF(AND(T1301&lt;&gt;'Tabelas auxiliares'!$B$239,T1301&lt;&gt;'Tabelas auxiliares'!$B$240,T1301&lt;&gt;'Tabelas auxiliares'!$C$239,T1301&lt;&gt;'Tabelas auxiliares'!$C$240,T1301&lt;&gt;'Tabelas auxiliares'!$D$239),"FOLHA DE PESSOAL",IF(X1301='Tabelas auxiliares'!$A$240,"CUSTEIO",IF(X1301='Tabelas auxiliares'!$A$239,"INVESTIMENTO","ERRO - VERIFICAR"))))</f>
        <v/>
      </c>
      <c r="Z1301" s="46" t="str">
        <f t="shared" si="33"/>
        <v/>
      </c>
      <c r="AC1301" s="26"/>
    </row>
    <row r="1302" spans="6:29" x14ac:dyDescent="0.25">
      <c r="F1302" s="33" t="str">
        <f>IFERROR(VLOOKUP(D1302,'Tabelas auxiliares'!$A$3:$B$61,2,FALSE),"")</f>
        <v/>
      </c>
      <c r="G1302" s="33" t="str">
        <f>IFERROR(VLOOKUP($B1302,'Tabelas auxiliares'!$A$65:$C$102,2,FALSE),"")</f>
        <v/>
      </c>
      <c r="H1302" s="33" t="str">
        <f>IFERROR(VLOOKUP($B1302,'Tabelas auxiliares'!$A$65:$C$102,3,FALSE),"")</f>
        <v/>
      </c>
      <c r="X1302" s="33" t="str">
        <f t="shared" si="32"/>
        <v/>
      </c>
      <c r="Y1302" s="33" t="str">
        <f>IF(T1302="","",IF(AND(T1302&lt;&gt;'Tabelas auxiliares'!$B$239,T1302&lt;&gt;'Tabelas auxiliares'!$B$240,T1302&lt;&gt;'Tabelas auxiliares'!$C$239,T1302&lt;&gt;'Tabelas auxiliares'!$C$240,T1302&lt;&gt;'Tabelas auxiliares'!$D$239),"FOLHA DE PESSOAL",IF(X1302='Tabelas auxiliares'!$A$240,"CUSTEIO",IF(X1302='Tabelas auxiliares'!$A$239,"INVESTIMENTO","ERRO - VERIFICAR"))))</f>
        <v/>
      </c>
      <c r="Z1302" s="46" t="str">
        <f t="shared" si="33"/>
        <v/>
      </c>
      <c r="AC1302" s="26"/>
    </row>
    <row r="1303" spans="6:29" x14ac:dyDescent="0.25">
      <c r="F1303" s="33" t="str">
        <f>IFERROR(VLOOKUP(D1303,'Tabelas auxiliares'!$A$3:$B$61,2,FALSE),"")</f>
        <v/>
      </c>
      <c r="G1303" s="33" t="str">
        <f>IFERROR(VLOOKUP($B1303,'Tabelas auxiliares'!$A$65:$C$102,2,FALSE),"")</f>
        <v/>
      </c>
      <c r="H1303" s="33" t="str">
        <f>IFERROR(VLOOKUP($B1303,'Tabelas auxiliares'!$A$65:$C$102,3,FALSE),"")</f>
        <v/>
      </c>
      <c r="X1303" s="33" t="str">
        <f t="shared" si="32"/>
        <v/>
      </c>
      <c r="Y1303" s="33" t="str">
        <f>IF(T1303="","",IF(AND(T1303&lt;&gt;'Tabelas auxiliares'!$B$239,T1303&lt;&gt;'Tabelas auxiliares'!$B$240,T1303&lt;&gt;'Tabelas auxiliares'!$C$239,T1303&lt;&gt;'Tabelas auxiliares'!$C$240,T1303&lt;&gt;'Tabelas auxiliares'!$D$239),"FOLHA DE PESSOAL",IF(X1303='Tabelas auxiliares'!$A$240,"CUSTEIO",IF(X1303='Tabelas auxiliares'!$A$239,"INVESTIMENTO","ERRO - VERIFICAR"))))</f>
        <v/>
      </c>
      <c r="Z1303" s="46" t="str">
        <f t="shared" si="33"/>
        <v/>
      </c>
      <c r="AC1303" s="26"/>
    </row>
    <row r="1304" spans="6:29" x14ac:dyDescent="0.25">
      <c r="F1304" s="33" t="str">
        <f>IFERROR(VLOOKUP(D1304,'Tabelas auxiliares'!$A$3:$B$61,2,FALSE),"")</f>
        <v/>
      </c>
      <c r="G1304" s="33" t="str">
        <f>IFERROR(VLOOKUP($B1304,'Tabelas auxiliares'!$A$65:$C$102,2,FALSE),"")</f>
        <v/>
      </c>
      <c r="H1304" s="33" t="str">
        <f>IFERROR(VLOOKUP($B1304,'Tabelas auxiliares'!$A$65:$C$102,3,FALSE),"")</f>
        <v/>
      </c>
      <c r="X1304" s="33" t="str">
        <f t="shared" si="32"/>
        <v/>
      </c>
      <c r="Y1304" s="33" t="str">
        <f>IF(T1304="","",IF(AND(T1304&lt;&gt;'Tabelas auxiliares'!$B$239,T1304&lt;&gt;'Tabelas auxiliares'!$B$240,T1304&lt;&gt;'Tabelas auxiliares'!$C$239,T1304&lt;&gt;'Tabelas auxiliares'!$C$240,T1304&lt;&gt;'Tabelas auxiliares'!$D$239),"FOLHA DE PESSOAL",IF(X1304='Tabelas auxiliares'!$A$240,"CUSTEIO",IF(X1304='Tabelas auxiliares'!$A$239,"INVESTIMENTO","ERRO - VERIFICAR"))))</f>
        <v/>
      </c>
      <c r="Z1304" s="46" t="str">
        <f t="shared" si="33"/>
        <v/>
      </c>
      <c r="AA1304" s="26"/>
      <c r="AC1304" s="26"/>
    </row>
    <row r="1305" spans="6:29" x14ac:dyDescent="0.25">
      <c r="F1305" s="33" t="str">
        <f>IFERROR(VLOOKUP(D1305,'Tabelas auxiliares'!$A$3:$B$61,2,FALSE),"")</f>
        <v/>
      </c>
      <c r="G1305" s="33" t="str">
        <f>IFERROR(VLOOKUP($B1305,'Tabelas auxiliares'!$A$65:$C$102,2,FALSE),"")</f>
        <v/>
      </c>
      <c r="H1305" s="33" t="str">
        <f>IFERROR(VLOOKUP($B1305,'Tabelas auxiliares'!$A$65:$C$102,3,FALSE),"")</f>
        <v/>
      </c>
      <c r="X1305" s="33" t="str">
        <f t="shared" si="32"/>
        <v/>
      </c>
      <c r="Y1305" s="33" t="str">
        <f>IF(T1305="","",IF(AND(T1305&lt;&gt;'Tabelas auxiliares'!$B$239,T1305&lt;&gt;'Tabelas auxiliares'!$B$240,T1305&lt;&gt;'Tabelas auxiliares'!$C$239,T1305&lt;&gt;'Tabelas auxiliares'!$C$240,T1305&lt;&gt;'Tabelas auxiliares'!$D$239),"FOLHA DE PESSOAL",IF(X1305='Tabelas auxiliares'!$A$240,"CUSTEIO",IF(X1305='Tabelas auxiliares'!$A$239,"INVESTIMENTO","ERRO - VERIFICAR"))))</f>
        <v/>
      </c>
      <c r="Z1305" s="46" t="str">
        <f t="shared" si="33"/>
        <v/>
      </c>
      <c r="AA1305" s="26"/>
      <c r="AC1305" s="26"/>
    </row>
    <row r="1306" spans="6:29" x14ac:dyDescent="0.25">
      <c r="F1306" s="33" t="str">
        <f>IFERROR(VLOOKUP(D1306,'Tabelas auxiliares'!$A$3:$B$61,2,FALSE),"")</f>
        <v/>
      </c>
      <c r="G1306" s="33" t="str">
        <f>IFERROR(VLOOKUP($B1306,'Tabelas auxiliares'!$A$65:$C$102,2,FALSE),"")</f>
        <v/>
      </c>
      <c r="H1306" s="33" t="str">
        <f>IFERROR(VLOOKUP($B1306,'Tabelas auxiliares'!$A$65:$C$102,3,FALSE),"")</f>
        <v/>
      </c>
      <c r="X1306" s="33" t="str">
        <f t="shared" si="32"/>
        <v/>
      </c>
      <c r="Y1306" s="33" t="str">
        <f>IF(T1306="","",IF(AND(T1306&lt;&gt;'Tabelas auxiliares'!$B$239,T1306&lt;&gt;'Tabelas auxiliares'!$B$240,T1306&lt;&gt;'Tabelas auxiliares'!$C$239,T1306&lt;&gt;'Tabelas auxiliares'!$C$240,T1306&lt;&gt;'Tabelas auxiliares'!$D$239),"FOLHA DE PESSOAL",IF(X1306='Tabelas auxiliares'!$A$240,"CUSTEIO",IF(X1306='Tabelas auxiliares'!$A$239,"INVESTIMENTO","ERRO - VERIFICAR"))))</f>
        <v/>
      </c>
      <c r="Z1306" s="46" t="str">
        <f t="shared" si="33"/>
        <v/>
      </c>
      <c r="AA1306" s="26"/>
      <c r="AC1306" s="26"/>
    </row>
    <row r="1307" spans="6:29" x14ac:dyDescent="0.25">
      <c r="F1307" s="33" t="str">
        <f>IFERROR(VLOOKUP(D1307,'Tabelas auxiliares'!$A$3:$B$61,2,FALSE),"")</f>
        <v/>
      </c>
      <c r="G1307" s="33" t="str">
        <f>IFERROR(VLOOKUP($B1307,'Tabelas auxiliares'!$A$65:$C$102,2,FALSE),"")</f>
        <v/>
      </c>
      <c r="H1307" s="33" t="str">
        <f>IFERROR(VLOOKUP($B1307,'Tabelas auxiliares'!$A$65:$C$102,3,FALSE),"")</f>
        <v/>
      </c>
      <c r="X1307" s="33" t="str">
        <f t="shared" si="32"/>
        <v/>
      </c>
      <c r="Y1307" s="33" t="str">
        <f>IF(T1307="","",IF(AND(T1307&lt;&gt;'Tabelas auxiliares'!$B$239,T1307&lt;&gt;'Tabelas auxiliares'!$B$240,T1307&lt;&gt;'Tabelas auxiliares'!$C$239,T1307&lt;&gt;'Tabelas auxiliares'!$C$240,T1307&lt;&gt;'Tabelas auxiliares'!$D$239),"FOLHA DE PESSOAL",IF(X1307='Tabelas auxiliares'!$A$240,"CUSTEIO",IF(X1307='Tabelas auxiliares'!$A$239,"INVESTIMENTO","ERRO - VERIFICAR"))))</f>
        <v/>
      </c>
      <c r="Z1307" s="46" t="str">
        <f t="shared" si="33"/>
        <v/>
      </c>
      <c r="AC1307" s="26"/>
    </row>
    <row r="1308" spans="6:29" x14ac:dyDescent="0.25">
      <c r="F1308" s="33" t="str">
        <f>IFERROR(VLOOKUP(D1308,'Tabelas auxiliares'!$A$3:$B$61,2,FALSE),"")</f>
        <v/>
      </c>
      <c r="G1308" s="33" t="str">
        <f>IFERROR(VLOOKUP($B1308,'Tabelas auxiliares'!$A$65:$C$102,2,FALSE),"")</f>
        <v/>
      </c>
      <c r="H1308" s="33" t="str">
        <f>IFERROR(VLOOKUP($B1308,'Tabelas auxiliares'!$A$65:$C$102,3,FALSE),"")</f>
        <v/>
      </c>
      <c r="X1308" s="33" t="str">
        <f t="shared" si="32"/>
        <v/>
      </c>
      <c r="Y1308" s="33" t="str">
        <f>IF(T1308="","",IF(AND(T1308&lt;&gt;'Tabelas auxiliares'!$B$239,T1308&lt;&gt;'Tabelas auxiliares'!$B$240,T1308&lt;&gt;'Tabelas auxiliares'!$C$239,T1308&lt;&gt;'Tabelas auxiliares'!$C$240,T1308&lt;&gt;'Tabelas auxiliares'!$D$239),"FOLHA DE PESSOAL",IF(X1308='Tabelas auxiliares'!$A$240,"CUSTEIO",IF(X1308='Tabelas auxiliares'!$A$239,"INVESTIMENTO","ERRO - VERIFICAR"))))</f>
        <v/>
      </c>
      <c r="Z1308" s="46" t="str">
        <f t="shared" si="33"/>
        <v/>
      </c>
      <c r="AC1308" s="26"/>
    </row>
    <row r="1309" spans="6:29" x14ac:dyDescent="0.25">
      <c r="F1309" s="33" t="str">
        <f>IFERROR(VLOOKUP(D1309,'Tabelas auxiliares'!$A$3:$B$61,2,FALSE),"")</f>
        <v/>
      </c>
      <c r="G1309" s="33" t="str">
        <f>IFERROR(VLOOKUP($B1309,'Tabelas auxiliares'!$A$65:$C$102,2,FALSE),"")</f>
        <v/>
      </c>
      <c r="H1309" s="33" t="str">
        <f>IFERROR(VLOOKUP($B1309,'Tabelas auxiliares'!$A$65:$C$102,3,FALSE),"")</f>
        <v/>
      </c>
      <c r="X1309" s="33" t="str">
        <f t="shared" si="32"/>
        <v/>
      </c>
      <c r="Y1309" s="33" t="str">
        <f>IF(T1309="","",IF(AND(T1309&lt;&gt;'Tabelas auxiliares'!$B$239,T1309&lt;&gt;'Tabelas auxiliares'!$B$240,T1309&lt;&gt;'Tabelas auxiliares'!$C$239,T1309&lt;&gt;'Tabelas auxiliares'!$C$240,T1309&lt;&gt;'Tabelas auxiliares'!$D$239),"FOLHA DE PESSOAL",IF(X1309='Tabelas auxiliares'!$A$240,"CUSTEIO",IF(X1309='Tabelas auxiliares'!$A$239,"INVESTIMENTO","ERRO - VERIFICAR"))))</f>
        <v/>
      </c>
      <c r="Z1309" s="46" t="str">
        <f t="shared" si="33"/>
        <v/>
      </c>
      <c r="AA1309" s="26"/>
      <c r="AC1309" s="26"/>
    </row>
    <row r="1310" spans="6:29" x14ac:dyDescent="0.25">
      <c r="F1310" s="33" t="str">
        <f>IFERROR(VLOOKUP(D1310,'Tabelas auxiliares'!$A$3:$B$61,2,FALSE),"")</f>
        <v/>
      </c>
      <c r="G1310" s="33" t="str">
        <f>IFERROR(VLOOKUP($B1310,'Tabelas auxiliares'!$A$65:$C$102,2,FALSE),"")</f>
        <v/>
      </c>
      <c r="H1310" s="33" t="str">
        <f>IFERROR(VLOOKUP($B1310,'Tabelas auxiliares'!$A$65:$C$102,3,FALSE),"")</f>
        <v/>
      </c>
      <c r="X1310" s="33" t="str">
        <f t="shared" si="32"/>
        <v/>
      </c>
      <c r="Y1310" s="33" t="str">
        <f>IF(T1310="","",IF(AND(T1310&lt;&gt;'Tabelas auxiliares'!$B$239,T1310&lt;&gt;'Tabelas auxiliares'!$B$240,T1310&lt;&gt;'Tabelas auxiliares'!$C$239,T1310&lt;&gt;'Tabelas auxiliares'!$C$240,T1310&lt;&gt;'Tabelas auxiliares'!$D$239),"FOLHA DE PESSOAL",IF(X1310='Tabelas auxiliares'!$A$240,"CUSTEIO",IF(X1310='Tabelas auxiliares'!$A$239,"INVESTIMENTO","ERRO - VERIFICAR"))))</f>
        <v/>
      </c>
      <c r="Z1310" s="46" t="str">
        <f t="shared" si="33"/>
        <v/>
      </c>
      <c r="AA1310" s="26"/>
      <c r="AC1310" s="26"/>
    </row>
    <row r="1311" spans="6:29" x14ac:dyDescent="0.25">
      <c r="F1311" s="33" t="str">
        <f>IFERROR(VLOOKUP(D1311,'Tabelas auxiliares'!$A$3:$B$61,2,FALSE),"")</f>
        <v/>
      </c>
      <c r="G1311" s="33" t="str">
        <f>IFERROR(VLOOKUP($B1311,'Tabelas auxiliares'!$A$65:$C$102,2,FALSE),"")</f>
        <v/>
      </c>
      <c r="H1311" s="33" t="str">
        <f>IFERROR(VLOOKUP($B1311,'Tabelas auxiliares'!$A$65:$C$102,3,FALSE),"")</f>
        <v/>
      </c>
      <c r="X1311" s="33" t="str">
        <f t="shared" si="32"/>
        <v/>
      </c>
      <c r="Y1311" s="33" t="str">
        <f>IF(T1311="","",IF(AND(T1311&lt;&gt;'Tabelas auxiliares'!$B$239,T1311&lt;&gt;'Tabelas auxiliares'!$B$240,T1311&lt;&gt;'Tabelas auxiliares'!$C$239,T1311&lt;&gt;'Tabelas auxiliares'!$C$240,T1311&lt;&gt;'Tabelas auxiliares'!$D$239),"FOLHA DE PESSOAL",IF(X1311='Tabelas auxiliares'!$A$240,"CUSTEIO",IF(X1311='Tabelas auxiliares'!$A$239,"INVESTIMENTO","ERRO - VERIFICAR"))))</f>
        <v/>
      </c>
      <c r="Z1311" s="46" t="str">
        <f t="shared" si="33"/>
        <v/>
      </c>
      <c r="AA1311" s="26"/>
      <c r="AC1311" s="26"/>
    </row>
    <row r="1312" spans="6:29" x14ac:dyDescent="0.25">
      <c r="F1312" s="33" t="str">
        <f>IFERROR(VLOOKUP(D1312,'Tabelas auxiliares'!$A$3:$B$61,2,FALSE),"")</f>
        <v/>
      </c>
      <c r="G1312" s="33" t="str">
        <f>IFERROR(VLOOKUP($B1312,'Tabelas auxiliares'!$A$65:$C$102,2,FALSE),"")</f>
        <v/>
      </c>
      <c r="H1312" s="33" t="str">
        <f>IFERROR(VLOOKUP($B1312,'Tabelas auxiliares'!$A$65:$C$102,3,FALSE),"")</f>
        <v/>
      </c>
      <c r="X1312" s="33" t="str">
        <f t="shared" si="32"/>
        <v/>
      </c>
      <c r="Y1312" s="33" t="str">
        <f>IF(T1312="","",IF(AND(T1312&lt;&gt;'Tabelas auxiliares'!$B$239,T1312&lt;&gt;'Tabelas auxiliares'!$B$240,T1312&lt;&gt;'Tabelas auxiliares'!$C$239,T1312&lt;&gt;'Tabelas auxiliares'!$C$240,T1312&lt;&gt;'Tabelas auxiliares'!$D$239),"FOLHA DE PESSOAL",IF(X1312='Tabelas auxiliares'!$A$240,"CUSTEIO",IF(X1312='Tabelas auxiliares'!$A$239,"INVESTIMENTO","ERRO - VERIFICAR"))))</f>
        <v/>
      </c>
      <c r="Z1312" s="46" t="str">
        <f t="shared" si="33"/>
        <v/>
      </c>
      <c r="AA1312" s="26"/>
      <c r="AC1312" s="26"/>
    </row>
    <row r="1313" spans="6:29" x14ac:dyDescent="0.25">
      <c r="F1313" s="33" t="str">
        <f>IFERROR(VLOOKUP(D1313,'Tabelas auxiliares'!$A$3:$B$61,2,FALSE),"")</f>
        <v/>
      </c>
      <c r="G1313" s="33" t="str">
        <f>IFERROR(VLOOKUP($B1313,'Tabelas auxiliares'!$A$65:$C$102,2,FALSE),"")</f>
        <v/>
      </c>
      <c r="H1313" s="33" t="str">
        <f>IFERROR(VLOOKUP($B1313,'Tabelas auxiliares'!$A$65:$C$102,3,FALSE),"")</f>
        <v/>
      </c>
      <c r="X1313" s="33" t="str">
        <f t="shared" ref="X1313:X1376" si="34">LEFT(V1313,1)</f>
        <v/>
      </c>
      <c r="Y1313" s="33" t="str">
        <f>IF(T1313="","",IF(AND(T1313&lt;&gt;'Tabelas auxiliares'!$B$239,T1313&lt;&gt;'Tabelas auxiliares'!$B$240,T1313&lt;&gt;'Tabelas auxiliares'!$C$239,T1313&lt;&gt;'Tabelas auxiliares'!$C$240,T1313&lt;&gt;'Tabelas auxiliares'!$D$239),"FOLHA DE PESSOAL",IF(X1313='Tabelas auxiliares'!$A$240,"CUSTEIO",IF(X1313='Tabelas auxiliares'!$A$239,"INVESTIMENTO","ERRO - VERIFICAR"))))</f>
        <v/>
      </c>
      <c r="Z1313" s="46" t="str">
        <f t="shared" si="33"/>
        <v/>
      </c>
      <c r="AC1313" s="26"/>
    </row>
    <row r="1314" spans="6:29" x14ac:dyDescent="0.25">
      <c r="F1314" s="33" t="str">
        <f>IFERROR(VLOOKUP(D1314,'Tabelas auxiliares'!$A$3:$B$61,2,FALSE),"")</f>
        <v/>
      </c>
      <c r="G1314" s="33" t="str">
        <f>IFERROR(VLOOKUP($B1314,'Tabelas auxiliares'!$A$65:$C$102,2,FALSE),"")</f>
        <v/>
      </c>
      <c r="H1314" s="33" t="str">
        <f>IFERROR(VLOOKUP($B1314,'Tabelas auxiliares'!$A$65:$C$102,3,FALSE),"")</f>
        <v/>
      </c>
      <c r="X1314" s="33" t="str">
        <f t="shared" si="34"/>
        <v/>
      </c>
      <c r="Y1314" s="33" t="str">
        <f>IF(T1314="","",IF(AND(T1314&lt;&gt;'Tabelas auxiliares'!$B$239,T1314&lt;&gt;'Tabelas auxiliares'!$B$240,T1314&lt;&gt;'Tabelas auxiliares'!$C$239,T1314&lt;&gt;'Tabelas auxiliares'!$C$240,T1314&lt;&gt;'Tabelas auxiliares'!$D$239),"FOLHA DE PESSOAL",IF(X1314='Tabelas auxiliares'!$A$240,"CUSTEIO",IF(X1314='Tabelas auxiliares'!$A$239,"INVESTIMENTO","ERRO - VERIFICAR"))))</f>
        <v/>
      </c>
      <c r="Z1314" s="46" t="str">
        <f t="shared" ref="Z1314:Z1377" si="35">IF(AA1314+AB1314+AC1314&lt;&gt;0,AA1314+AB1314+AC1314,"")</f>
        <v/>
      </c>
      <c r="AA1314" s="26"/>
      <c r="AC1314" s="26"/>
    </row>
    <row r="1315" spans="6:29" x14ac:dyDescent="0.25">
      <c r="F1315" s="33" t="str">
        <f>IFERROR(VLOOKUP(D1315,'Tabelas auxiliares'!$A$3:$B$61,2,FALSE),"")</f>
        <v/>
      </c>
      <c r="G1315" s="33" t="str">
        <f>IFERROR(VLOOKUP($B1315,'Tabelas auxiliares'!$A$65:$C$102,2,FALSE),"")</f>
        <v/>
      </c>
      <c r="H1315" s="33" t="str">
        <f>IFERROR(VLOOKUP($B1315,'Tabelas auxiliares'!$A$65:$C$102,3,FALSE),"")</f>
        <v/>
      </c>
      <c r="X1315" s="33" t="str">
        <f t="shared" si="34"/>
        <v/>
      </c>
      <c r="Y1315" s="33" t="str">
        <f>IF(T1315="","",IF(AND(T1315&lt;&gt;'Tabelas auxiliares'!$B$239,T1315&lt;&gt;'Tabelas auxiliares'!$B$240,T1315&lt;&gt;'Tabelas auxiliares'!$C$239,T1315&lt;&gt;'Tabelas auxiliares'!$C$240,T1315&lt;&gt;'Tabelas auxiliares'!$D$239),"FOLHA DE PESSOAL",IF(X1315='Tabelas auxiliares'!$A$240,"CUSTEIO",IF(X1315='Tabelas auxiliares'!$A$239,"INVESTIMENTO","ERRO - VERIFICAR"))))</f>
        <v/>
      </c>
      <c r="Z1315" s="46" t="str">
        <f t="shared" si="35"/>
        <v/>
      </c>
      <c r="AC1315" s="26"/>
    </row>
    <row r="1316" spans="6:29" x14ac:dyDescent="0.25">
      <c r="F1316" s="33" t="str">
        <f>IFERROR(VLOOKUP(D1316,'Tabelas auxiliares'!$A$3:$B$61,2,FALSE),"")</f>
        <v/>
      </c>
      <c r="G1316" s="33" t="str">
        <f>IFERROR(VLOOKUP($B1316,'Tabelas auxiliares'!$A$65:$C$102,2,FALSE),"")</f>
        <v/>
      </c>
      <c r="H1316" s="33" t="str">
        <f>IFERROR(VLOOKUP($B1316,'Tabelas auxiliares'!$A$65:$C$102,3,FALSE),"")</f>
        <v/>
      </c>
      <c r="X1316" s="33" t="str">
        <f t="shared" si="34"/>
        <v/>
      </c>
      <c r="Y1316" s="33" t="str">
        <f>IF(T1316="","",IF(AND(T1316&lt;&gt;'Tabelas auxiliares'!$B$239,T1316&lt;&gt;'Tabelas auxiliares'!$B$240,T1316&lt;&gt;'Tabelas auxiliares'!$C$239,T1316&lt;&gt;'Tabelas auxiliares'!$C$240,T1316&lt;&gt;'Tabelas auxiliares'!$D$239),"FOLHA DE PESSOAL",IF(X1316='Tabelas auxiliares'!$A$240,"CUSTEIO",IF(X1316='Tabelas auxiliares'!$A$239,"INVESTIMENTO","ERRO - VERIFICAR"))))</f>
        <v/>
      </c>
      <c r="Z1316" s="46" t="str">
        <f t="shared" si="35"/>
        <v/>
      </c>
      <c r="AA1316" s="26"/>
      <c r="AC1316" s="26"/>
    </row>
    <row r="1317" spans="6:29" x14ac:dyDescent="0.25">
      <c r="F1317" s="33" t="str">
        <f>IFERROR(VLOOKUP(D1317,'Tabelas auxiliares'!$A$3:$B$61,2,FALSE),"")</f>
        <v/>
      </c>
      <c r="G1317" s="33" t="str">
        <f>IFERROR(VLOOKUP($B1317,'Tabelas auxiliares'!$A$65:$C$102,2,FALSE),"")</f>
        <v/>
      </c>
      <c r="H1317" s="33" t="str">
        <f>IFERROR(VLOOKUP($B1317,'Tabelas auxiliares'!$A$65:$C$102,3,FALSE),"")</f>
        <v/>
      </c>
      <c r="X1317" s="33" t="str">
        <f t="shared" si="34"/>
        <v/>
      </c>
      <c r="Y1317" s="33" t="str">
        <f>IF(T1317="","",IF(AND(T1317&lt;&gt;'Tabelas auxiliares'!$B$239,T1317&lt;&gt;'Tabelas auxiliares'!$B$240,T1317&lt;&gt;'Tabelas auxiliares'!$C$239,T1317&lt;&gt;'Tabelas auxiliares'!$C$240,T1317&lt;&gt;'Tabelas auxiliares'!$D$239),"FOLHA DE PESSOAL",IF(X1317='Tabelas auxiliares'!$A$240,"CUSTEIO",IF(X1317='Tabelas auxiliares'!$A$239,"INVESTIMENTO","ERRO - VERIFICAR"))))</f>
        <v/>
      </c>
      <c r="Z1317" s="46" t="str">
        <f t="shared" si="35"/>
        <v/>
      </c>
      <c r="AC1317" s="26"/>
    </row>
    <row r="1318" spans="6:29" x14ac:dyDescent="0.25">
      <c r="F1318" s="33" t="str">
        <f>IFERROR(VLOOKUP(D1318,'Tabelas auxiliares'!$A$3:$B$61,2,FALSE),"")</f>
        <v/>
      </c>
      <c r="G1318" s="33" t="str">
        <f>IFERROR(VLOOKUP($B1318,'Tabelas auxiliares'!$A$65:$C$102,2,FALSE),"")</f>
        <v/>
      </c>
      <c r="H1318" s="33" t="str">
        <f>IFERROR(VLOOKUP($B1318,'Tabelas auxiliares'!$A$65:$C$102,3,FALSE),"")</f>
        <v/>
      </c>
      <c r="X1318" s="33" t="str">
        <f t="shared" si="34"/>
        <v/>
      </c>
      <c r="Y1318" s="33" t="str">
        <f>IF(T1318="","",IF(AND(T1318&lt;&gt;'Tabelas auxiliares'!$B$239,T1318&lt;&gt;'Tabelas auxiliares'!$B$240,T1318&lt;&gt;'Tabelas auxiliares'!$C$239,T1318&lt;&gt;'Tabelas auxiliares'!$C$240,T1318&lt;&gt;'Tabelas auxiliares'!$D$239),"FOLHA DE PESSOAL",IF(X1318='Tabelas auxiliares'!$A$240,"CUSTEIO",IF(X1318='Tabelas auxiliares'!$A$239,"INVESTIMENTO","ERRO - VERIFICAR"))))</f>
        <v/>
      </c>
      <c r="Z1318" s="46" t="str">
        <f t="shared" si="35"/>
        <v/>
      </c>
      <c r="AC1318" s="26"/>
    </row>
    <row r="1319" spans="6:29" x14ac:dyDescent="0.25">
      <c r="F1319" s="33" t="str">
        <f>IFERROR(VLOOKUP(D1319,'Tabelas auxiliares'!$A$3:$B$61,2,FALSE),"")</f>
        <v/>
      </c>
      <c r="G1319" s="33" t="str">
        <f>IFERROR(VLOOKUP($B1319,'Tabelas auxiliares'!$A$65:$C$102,2,FALSE),"")</f>
        <v/>
      </c>
      <c r="H1319" s="33" t="str">
        <f>IFERROR(VLOOKUP($B1319,'Tabelas auxiliares'!$A$65:$C$102,3,FALSE),"")</f>
        <v/>
      </c>
      <c r="X1319" s="33" t="str">
        <f t="shared" si="34"/>
        <v/>
      </c>
      <c r="Y1319" s="33" t="str">
        <f>IF(T1319="","",IF(AND(T1319&lt;&gt;'Tabelas auxiliares'!$B$239,T1319&lt;&gt;'Tabelas auxiliares'!$B$240,T1319&lt;&gt;'Tabelas auxiliares'!$C$239,T1319&lt;&gt;'Tabelas auxiliares'!$C$240,T1319&lt;&gt;'Tabelas auxiliares'!$D$239),"FOLHA DE PESSOAL",IF(X1319='Tabelas auxiliares'!$A$240,"CUSTEIO",IF(X1319='Tabelas auxiliares'!$A$239,"INVESTIMENTO","ERRO - VERIFICAR"))))</f>
        <v/>
      </c>
      <c r="Z1319" s="46" t="str">
        <f t="shared" si="35"/>
        <v/>
      </c>
      <c r="AC1319" s="26"/>
    </row>
    <row r="1320" spans="6:29" x14ac:dyDescent="0.25">
      <c r="F1320" s="33" t="str">
        <f>IFERROR(VLOOKUP(D1320,'Tabelas auxiliares'!$A$3:$B$61,2,FALSE),"")</f>
        <v/>
      </c>
      <c r="G1320" s="33" t="str">
        <f>IFERROR(VLOOKUP($B1320,'Tabelas auxiliares'!$A$65:$C$102,2,FALSE),"")</f>
        <v/>
      </c>
      <c r="H1320" s="33" t="str">
        <f>IFERROR(VLOOKUP($B1320,'Tabelas auxiliares'!$A$65:$C$102,3,FALSE),"")</f>
        <v/>
      </c>
      <c r="X1320" s="33" t="str">
        <f t="shared" si="34"/>
        <v/>
      </c>
      <c r="Y1320" s="33" t="str">
        <f>IF(T1320="","",IF(AND(T1320&lt;&gt;'Tabelas auxiliares'!$B$239,T1320&lt;&gt;'Tabelas auxiliares'!$B$240,T1320&lt;&gt;'Tabelas auxiliares'!$C$239,T1320&lt;&gt;'Tabelas auxiliares'!$C$240,T1320&lt;&gt;'Tabelas auxiliares'!$D$239),"FOLHA DE PESSOAL",IF(X1320='Tabelas auxiliares'!$A$240,"CUSTEIO",IF(X1320='Tabelas auxiliares'!$A$239,"INVESTIMENTO","ERRO - VERIFICAR"))))</f>
        <v/>
      </c>
      <c r="Z1320" s="46" t="str">
        <f t="shared" si="35"/>
        <v/>
      </c>
      <c r="AC1320" s="26"/>
    </row>
    <row r="1321" spans="6:29" x14ac:dyDescent="0.25">
      <c r="F1321" s="33" t="str">
        <f>IFERROR(VLOOKUP(D1321,'Tabelas auxiliares'!$A$3:$B$61,2,FALSE),"")</f>
        <v/>
      </c>
      <c r="G1321" s="33" t="str">
        <f>IFERROR(VLOOKUP($B1321,'Tabelas auxiliares'!$A$65:$C$102,2,FALSE),"")</f>
        <v/>
      </c>
      <c r="H1321" s="33" t="str">
        <f>IFERROR(VLOOKUP($B1321,'Tabelas auxiliares'!$A$65:$C$102,3,FALSE),"")</f>
        <v/>
      </c>
      <c r="X1321" s="33" t="str">
        <f t="shared" si="34"/>
        <v/>
      </c>
      <c r="Y1321" s="33" t="str">
        <f>IF(T1321="","",IF(AND(T1321&lt;&gt;'Tabelas auxiliares'!$B$239,T1321&lt;&gt;'Tabelas auxiliares'!$B$240,T1321&lt;&gt;'Tabelas auxiliares'!$C$239,T1321&lt;&gt;'Tabelas auxiliares'!$C$240,T1321&lt;&gt;'Tabelas auxiliares'!$D$239),"FOLHA DE PESSOAL",IF(X1321='Tabelas auxiliares'!$A$240,"CUSTEIO",IF(X1321='Tabelas auxiliares'!$A$239,"INVESTIMENTO","ERRO - VERIFICAR"))))</f>
        <v/>
      </c>
      <c r="Z1321" s="46" t="str">
        <f t="shared" si="35"/>
        <v/>
      </c>
      <c r="AC1321" s="26"/>
    </row>
    <row r="1322" spans="6:29" x14ac:dyDescent="0.25">
      <c r="F1322" s="33" t="str">
        <f>IFERROR(VLOOKUP(D1322,'Tabelas auxiliares'!$A$3:$B$61,2,FALSE),"")</f>
        <v/>
      </c>
      <c r="G1322" s="33" t="str">
        <f>IFERROR(VLOOKUP($B1322,'Tabelas auxiliares'!$A$65:$C$102,2,FALSE),"")</f>
        <v/>
      </c>
      <c r="H1322" s="33" t="str">
        <f>IFERROR(VLOOKUP($B1322,'Tabelas auxiliares'!$A$65:$C$102,3,FALSE),"")</f>
        <v/>
      </c>
      <c r="X1322" s="33" t="str">
        <f t="shared" si="34"/>
        <v/>
      </c>
      <c r="Y1322" s="33" t="str">
        <f>IF(T1322="","",IF(AND(T1322&lt;&gt;'Tabelas auxiliares'!$B$239,T1322&lt;&gt;'Tabelas auxiliares'!$B$240,T1322&lt;&gt;'Tabelas auxiliares'!$C$239,T1322&lt;&gt;'Tabelas auxiliares'!$C$240,T1322&lt;&gt;'Tabelas auxiliares'!$D$239),"FOLHA DE PESSOAL",IF(X1322='Tabelas auxiliares'!$A$240,"CUSTEIO",IF(X1322='Tabelas auxiliares'!$A$239,"INVESTIMENTO","ERRO - VERIFICAR"))))</f>
        <v/>
      </c>
      <c r="Z1322" s="46" t="str">
        <f t="shared" si="35"/>
        <v/>
      </c>
      <c r="AC1322" s="26"/>
    </row>
    <row r="1323" spans="6:29" x14ac:dyDescent="0.25">
      <c r="F1323" s="33" t="str">
        <f>IFERROR(VLOOKUP(D1323,'Tabelas auxiliares'!$A$3:$B$61,2,FALSE),"")</f>
        <v/>
      </c>
      <c r="G1323" s="33" t="str">
        <f>IFERROR(VLOOKUP($B1323,'Tabelas auxiliares'!$A$65:$C$102,2,FALSE),"")</f>
        <v/>
      </c>
      <c r="H1323" s="33" t="str">
        <f>IFERROR(VLOOKUP($B1323,'Tabelas auxiliares'!$A$65:$C$102,3,FALSE),"")</f>
        <v/>
      </c>
      <c r="X1323" s="33" t="str">
        <f t="shared" si="34"/>
        <v/>
      </c>
      <c r="Y1323" s="33" t="str">
        <f>IF(T1323="","",IF(AND(T1323&lt;&gt;'Tabelas auxiliares'!$B$239,T1323&lt;&gt;'Tabelas auxiliares'!$B$240,T1323&lt;&gt;'Tabelas auxiliares'!$C$239,T1323&lt;&gt;'Tabelas auxiliares'!$C$240,T1323&lt;&gt;'Tabelas auxiliares'!$D$239),"FOLHA DE PESSOAL",IF(X1323='Tabelas auxiliares'!$A$240,"CUSTEIO",IF(X1323='Tabelas auxiliares'!$A$239,"INVESTIMENTO","ERRO - VERIFICAR"))))</f>
        <v/>
      </c>
      <c r="Z1323" s="46" t="str">
        <f t="shared" si="35"/>
        <v/>
      </c>
      <c r="AC1323" s="26"/>
    </row>
    <row r="1324" spans="6:29" x14ac:dyDescent="0.25">
      <c r="F1324" s="33" t="str">
        <f>IFERROR(VLOOKUP(D1324,'Tabelas auxiliares'!$A$3:$B$61,2,FALSE),"")</f>
        <v/>
      </c>
      <c r="G1324" s="33" t="str">
        <f>IFERROR(VLOOKUP($B1324,'Tabelas auxiliares'!$A$65:$C$102,2,FALSE),"")</f>
        <v/>
      </c>
      <c r="H1324" s="33" t="str">
        <f>IFERROR(VLOOKUP($B1324,'Tabelas auxiliares'!$A$65:$C$102,3,FALSE),"")</f>
        <v/>
      </c>
      <c r="X1324" s="33" t="str">
        <f t="shared" si="34"/>
        <v/>
      </c>
      <c r="Y1324" s="33" t="str">
        <f>IF(T1324="","",IF(AND(T1324&lt;&gt;'Tabelas auxiliares'!$B$239,T1324&lt;&gt;'Tabelas auxiliares'!$B$240,T1324&lt;&gt;'Tabelas auxiliares'!$C$239,T1324&lt;&gt;'Tabelas auxiliares'!$C$240,T1324&lt;&gt;'Tabelas auxiliares'!$D$239),"FOLHA DE PESSOAL",IF(X1324='Tabelas auxiliares'!$A$240,"CUSTEIO",IF(X1324='Tabelas auxiliares'!$A$239,"INVESTIMENTO","ERRO - VERIFICAR"))))</f>
        <v/>
      </c>
      <c r="Z1324" s="46" t="str">
        <f t="shared" si="35"/>
        <v/>
      </c>
      <c r="AC1324" s="26"/>
    </row>
    <row r="1325" spans="6:29" x14ac:dyDescent="0.25">
      <c r="F1325" s="33" t="str">
        <f>IFERROR(VLOOKUP(D1325,'Tabelas auxiliares'!$A$3:$B$61,2,FALSE),"")</f>
        <v/>
      </c>
      <c r="G1325" s="33" t="str">
        <f>IFERROR(VLOOKUP($B1325,'Tabelas auxiliares'!$A$65:$C$102,2,FALSE),"")</f>
        <v/>
      </c>
      <c r="H1325" s="33" t="str">
        <f>IFERROR(VLOOKUP($B1325,'Tabelas auxiliares'!$A$65:$C$102,3,FALSE),"")</f>
        <v/>
      </c>
      <c r="X1325" s="33" t="str">
        <f t="shared" si="34"/>
        <v/>
      </c>
      <c r="Y1325" s="33" t="str">
        <f>IF(T1325="","",IF(AND(T1325&lt;&gt;'Tabelas auxiliares'!$B$239,T1325&lt;&gt;'Tabelas auxiliares'!$B$240,T1325&lt;&gt;'Tabelas auxiliares'!$C$239,T1325&lt;&gt;'Tabelas auxiliares'!$C$240,T1325&lt;&gt;'Tabelas auxiliares'!$D$239),"FOLHA DE PESSOAL",IF(X1325='Tabelas auxiliares'!$A$240,"CUSTEIO",IF(X1325='Tabelas auxiliares'!$A$239,"INVESTIMENTO","ERRO - VERIFICAR"))))</f>
        <v/>
      </c>
      <c r="Z1325" s="46" t="str">
        <f t="shared" si="35"/>
        <v/>
      </c>
      <c r="AA1325" s="26"/>
      <c r="AC1325" s="26"/>
    </row>
    <row r="1326" spans="6:29" x14ac:dyDescent="0.25">
      <c r="F1326" s="33" t="str">
        <f>IFERROR(VLOOKUP(D1326,'Tabelas auxiliares'!$A$3:$B$61,2,FALSE),"")</f>
        <v/>
      </c>
      <c r="G1326" s="33" t="str">
        <f>IFERROR(VLOOKUP($B1326,'Tabelas auxiliares'!$A$65:$C$102,2,FALSE),"")</f>
        <v/>
      </c>
      <c r="H1326" s="33" t="str">
        <f>IFERROR(VLOOKUP($B1326,'Tabelas auxiliares'!$A$65:$C$102,3,FALSE),"")</f>
        <v/>
      </c>
      <c r="X1326" s="33" t="str">
        <f t="shared" si="34"/>
        <v/>
      </c>
      <c r="Y1326" s="33" t="str">
        <f>IF(T1326="","",IF(AND(T1326&lt;&gt;'Tabelas auxiliares'!$B$239,T1326&lt;&gt;'Tabelas auxiliares'!$B$240,T1326&lt;&gt;'Tabelas auxiliares'!$C$239,T1326&lt;&gt;'Tabelas auxiliares'!$C$240,T1326&lt;&gt;'Tabelas auxiliares'!$D$239),"FOLHA DE PESSOAL",IF(X1326='Tabelas auxiliares'!$A$240,"CUSTEIO",IF(X1326='Tabelas auxiliares'!$A$239,"INVESTIMENTO","ERRO - VERIFICAR"))))</f>
        <v/>
      </c>
      <c r="Z1326" s="46" t="str">
        <f t="shared" si="35"/>
        <v/>
      </c>
      <c r="AC1326" s="26"/>
    </row>
    <row r="1327" spans="6:29" x14ac:dyDescent="0.25">
      <c r="F1327" s="33" t="str">
        <f>IFERROR(VLOOKUP(D1327,'Tabelas auxiliares'!$A$3:$B$61,2,FALSE),"")</f>
        <v/>
      </c>
      <c r="G1327" s="33" t="str">
        <f>IFERROR(VLOOKUP($B1327,'Tabelas auxiliares'!$A$65:$C$102,2,FALSE),"")</f>
        <v/>
      </c>
      <c r="H1327" s="33" t="str">
        <f>IFERROR(VLOOKUP($B1327,'Tabelas auxiliares'!$A$65:$C$102,3,FALSE),"")</f>
        <v/>
      </c>
      <c r="X1327" s="33" t="str">
        <f t="shared" si="34"/>
        <v/>
      </c>
      <c r="Y1327" s="33" t="str">
        <f>IF(T1327="","",IF(AND(T1327&lt;&gt;'Tabelas auxiliares'!$B$239,T1327&lt;&gt;'Tabelas auxiliares'!$B$240,T1327&lt;&gt;'Tabelas auxiliares'!$C$239,T1327&lt;&gt;'Tabelas auxiliares'!$C$240,T1327&lt;&gt;'Tabelas auxiliares'!$D$239),"FOLHA DE PESSOAL",IF(X1327='Tabelas auxiliares'!$A$240,"CUSTEIO",IF(X1327='Tabelas auxiliares'!$A$239,"INVESTIMENTO","ERRO - VERIFICAR"))))</f>
        <v/>
      </c>
      <c r="Z1327" s="46" t="str">
        <f t="shared" si="35"/>
        <v/>
      </c>
      <c r="AA1327" s="26"/>
      <c r="AC1327" s="26"/>
    </row>
    <row r="1328" spans="6:29" x14ac:dyDescent="0.25">
      <c r="F1328" s="33" t="str">
        <f>IFERROR(VLOOKUP(D1328,'Tabelas auxiliares'!$A$3:$B$61,2,FALSE),"")</f>
        <v/>
      </c>
      <c r="G1328" s="33" t="str">
        <f>IFERROR(VLOOKUP($B1328,'Tabelas auxiliares'!$A$65:$C$102,2,FALSE),"")</f>
        <v/>
      </c>
      <c r="H1328" s="33" t="str">
        <f>IFERROR(VLOOKUP($B1328,'Tabelas auxiliares'!$A$65:$C$102,3,FALSE),"")</f>
        <v/>
      </c>
      <c r="X1328" s="33" t="str">
        <f t="shared" si="34"/>
        <v/>
      </c>
      <c r="Y1328" s="33" t="str">
        <f>IF(T1328="","",IF(AND(T1328&lt;&gt;'Tabelas auxiliares'!$B$239,T1328&lt;&gt;'Tabelas auxiliares'!$B$240,T1328&lt;&gt;'Tabelas auxiliares'!$C$239,T1328&lt;&gt;'Tabelas auxiliares'!$C$240,T1328&lt;&gt;'Tabelas auxiliares'!$D$239),"FOLHA DE PESSOAL",IF(X1328='Tabelas auxiliares'!$A$240,"CUSTEIO",IF(X1328='Tabelas auxiliares'!$A$239,"INVESTIMENTO","ERRO - VERIFICAR"))))</f>
        <v/>
      </c>
      <c r="Z1328" s="46" t="str">
        <f t="shared" si="35"/>
        <v/>
      </c>
      <c r="AC1328" s="26"/>
    </row>
    <row r="1329" spans="6:29" x14ac:dyDescent="0.25">
      <c r="F1329" s="33" t="str">
        <f>IFERROR(VLOOKUP(D1329,'Tabelas auxiliares'!$A$3:$B$61,2,FALSE),"")</f>
        <v/>
      </c>
      <c r="G1329" s="33" t="str">
        <f>IFERROR(VLOOKUP($B1329,'Tabelas auxiliares'!$A$65:$C$102,2,FALSE),"")</f>
        <v/>
      </c>
      <c r="H1329" s="33" t="str">
        <f>IFERROR(VLOOKUP($B1329,'Tabelas auxiliares'!$A$65:$C$102,3,FALSE),"")</f>
        <v/>
      </c>
      <c r="X1329" s="33" t="str">
        <f t="shared" si="34"/>
        <v/>
      </c>
      <c r="Y1329" s="33" t="str">
        <f>IF(T1329="","",IF(AND(T1329&lt;&gt;'Tabelas auxiliares'!$B$239,T1329&lt;&gt;'Tabelas auxiliares'!$B$240,T1329&lt;&gt;'Tabelas auxiliares'!$C$239,T1329&lt;&gt;'Tabelas auxiliares'!$C$240,T1329&lt;&gt;'Tabelas auxiliares'!$D$239),"FOLHA DE PESSOAL",IF(X1329='Tabelas auxiliares'!$A$240,"CUSTEIO",IF(X1329='Tabelas auxiliares'!$A$239,"INVESTIMENTO","ERRO - VERIFICAR"))))</f>
        <v/>
      </c>
      <c r="Z1329" s="46" t="str">
        <f t="shared" si="35"/>
        <v/>
      </c>
      <c r="AC1329" s="26"/>
    </row>
    <row r="1330" spans="6:29" x14ac:dyDescent="0.25">
      <c r="F1330" s="33" t="str">
        <f>IFERROR(VLOOKUP(D1330,'Tabelas auxiliares'!$A$3:$B$61,2,FALSE),"")</f>
        <v/>
      </c>
      <c r="G1330" s="33" t="str">
        <f>IFERROR(VLOOKUP($B1330,'Tabelas auxiliares'!$A$65:$C$102,2,FALSE),"")</f>
        <v/>
      </c>
      <c r="H1330" s="33" t="str">
        <f>IFERROR(VLOOKUP($B1330,'Tabelas auxiliares'!$A$65:$C$102,3,FALSE),"")</f>
        <v/>
      </c>
      <c r="X1330" s="33" t="str">
        <f t="shared" si="34"/>
        <v/>
      </c>
      <c r="Y1330" s="33" t="str">
        <f>IF(T1330="","",IF(AND(T1330&lt;&gt;'Tabelas auxiliares'!$B$239,T1330&lt;&gt;'Tabelas auxiliares'!$B$240,T1330&lt;&gt;'Tabelas auxiliares'!$C$239,T1330&lt;&gt;'Tabelas auxiliares'!$C$240,T1330&lt;&gt;'Tabelas auxiliares'!$D$239),"FOLHA DE PESSOAL",IF(X1330='Tabelas auxiliares'!$A$240,"CUSTEIO",IF(X1330='Tabelas auxiliares'!$A$239,"INVESTIMENTO","ERRO - VERIFICAR"))))</f>
        <v/>
      </c>
      <c r="Z1330" s="46" t="str">
        <f t="shared" si="35"/>
        <v/>
      </c>
      <c r="AA1330" s="26"/>
      <c r="AC1330" s="26"/>
    </row>
    <row r="1331" spans="6:29" x14ac:dyDescent="0.25">
      <c r="F1331" s="33" t="str">
        <f>IFERROR(VLOOKUP(D1331,'Tabelas auxiliares'!$A$3:$B$61,2,FALSE),"")</f>
        <v/>
      </c>
      <c r="G1331" s="33" t="str">
        <f>IFERROR(VLOOKUP($B1331,'Tabelas auxiliares'!$A$65:$C$102,2,FALSE),"")</f>
        <v/>
      </c>
      <c r="H1331" s="33" t="str">
        <f>IFERROR(VLOOKUP($B1331,'Tabelas auxiliares'!$A$65:$C$102,3,FALSE),"")</f>
        <v/>
      </c>
      <c r="X1331" s="33" t="str">
        <f t="shared" si="34"/>
        <v/>
      </c>
      <c r="Y1331" s="33" t="str">
        <f>IF(T1331="","",IF(AND(T1331&lt;&gt;'Tabelas auxiliares'!$B$239,T1331&lt;&gt;'Tabelas auxiliares'!$B$240,T1331&lt;&gt;'Tabelas auxiliares'!$C$239,T1331&lt;&gt;'Tabelas auxiliares'!$C$240,T1331&lt;&gt;'Tabelas auxiliares'!$D$239),"FOLHA DE PESSOAL",IF(X1331='Tabelas auxiliares'!$A$240,"CUSTEIO",IF(X1331='Tabelas auxiliares'!$A$239,"INVESTIMENTO","ERRO - VERIFICAR"))))</f>
        <v/>
      </c>
      <c r="Z1331" s="46" t="str">
        <f t="shared" si="35"/>
        <v/>
      </c>
      <c r="AC1331" s="26"/>
    </row>
    <row r="1332" spans="6:29" x14ac:dyDescent="0.25">
      <c r="F1332" s="33" t="str">
        <f>IFERROR(VLOOKUP(D1332,'Tabelas auxiliares'!$A$3:$B$61,2,FALSE),"")</f>
        <v/>
      </c>
      <c r="G1332" s="33" t="str">
        <f>IFERROR(VLOOKUP($B1332,'Tabelas auxiliares'!$A$65:$C$102,2,FALSE),"")</f>
        <v/>
      </c>
      <c r="H1332" s="33" t="str">
        <f>IFERROR(VLOOKUP($B1332,'Tabelas auxiliares'!$A$65:$C$102,3,FALSE),"")</f>
        <v/>
      </c>
      <c r="X1332" s="33" t="str">
        <f t="shared" si="34"/>
        <v/>
      </c>
      <c r="Y1332" s="33" t="str">
        <f>IF(T1332="","",IF(AND(T1332&lt;&gt;'Tabelas auxiliares'!$B$239,T1332&lt;&gt;'Tabelas auxiliares'!$B$240,T1332&lt;&gt;'Tabelas auxiliares'!$C$239,T1332&lt;&gt;'Tabelas auxiliares'!$C$240,T1332&lt;&gt;'Tabelas auxiliares'!$D$239),"FOLHA DE PESSOAL",IF(X1332='Tabelas auxiliares'!$A$240,"CUSTEIO",IF(X1332='Tabelas auxiliares'!$A$239,"INVESTIMENTO","ERRO - VERIFICAR"))))</f>
        <v/>
      </c>
      <c r="Z1332" s="46" t="str">
        <f t="shared" si="35"/>
        <v/>
      </c>
      <c r="AC1332" s="26"/>
    </row>
    <row r="1333" spans="6:29" x14ac:dyDescent="0.25">
      <c r="F1333" s="33" t="str">
        <f>IFERROR(VLOOKUP(D1333,'Tabelas auxiliares'!$A$3:$B$61,2,FALSE),"")</f>
        <v/>
      </c>
      <c r="G1333" s="33" t="str">
        <f>IFERROR(VLOOKUP($B1333,'Tabelas auxiliares'!$A$65:$C$102,2,FALSE),"")</f>
        <v/>
      </c>
      <c r="H1333" s="33" t="str">
        <f>IFERROR(VLOOKUP($B1333,'Tabelas auxiliares'!$A$65:$C$102,3,FALSE),"")</f>
        <v/>
      </c>
      <c r="X1333" s="33" t="str">
        <f t="shared" si="34"/>
        <v/>
      </c>
      <c r="Y1333" s="33" t="str">
        <f>IF(T1333="","",IF(AND(T1333&lt;&gt;'Tabelas auxiliares'!$B$239,T1333&lt;&gt;'Tabelas auxiliares'!$B$240,T1333&lt;&gt;'Tabelas auxiliares'!$C$239,T1333&lt;&gt;'Tabelas auxiliares'!$C$240,T1333&lt;&gt;'Tabelas auxiliares'!$D$239),"FOLHA DE PESSOAL",IF(X1333='Tabelas auxiliares'!$A$240,"CUSTEIO",IF(X1333='Tabelas auxiliares'!$A$239,"INVESTIMENTO","ERRO - VERIFICAR"))))</f>
        <v/>
      </c>
      <c r="Z1333" s="46" t="str">
        <f t="shared" si="35"/>
        <v/>
      </c>
      <c r="AC1333" s="26"/>
    </row>
    <row r="1334" spans="6:29" x14ac:dyDescent="0.25">
      <c r="F1334" s="33" t="str">
        <f>IFERROR(VLOOKUP(D1334,'Tabelas auxiliares'!$A$3:$B$61,2,FALSE),"")</f>
        <v/>
      </c>
      <c r="G1334" s="33" t="str">
        <f>IFERROR(VLOOKUP($B1334,'Tabelas auxiliares'!$A$65:$C$102,2,FALSE),"")</f>
        <v/>
      </c>
      <c r="H1334" s="33" t="str">
        <f>IFERROR(VLOOKUP($B1334,'Tabelas auxiliares'!$A$65:$C$102,3,FALSE),"")</f>
        <v/>
      </c>
      <c r="X1334" s="33" t="str">
        <f t="shared" si="34"/>
        <v/>
      </c>
      <c r="Y1334" s="33" t="str">
        <f>IF(T1334="","",IF(AND(T1334&lt;&gt;'Tabelas auxiliares'!$B$239,T1334&lt;&gt;'Tabelas auxiliares'!$B$240,T1334&lt;&gt;'Tabelas auxiliares'!$C$239,T1334&lt;&gt;'Tabelas auxiliares'!$C$240,T1334&lt;&gt;'Tabelas auxiliares'!$D$239),"FOLHA DE PESSOAL",IF(X1334='Tabelas auxiliares'!$A$240,"CUSTEIO",IF(X1334='Tabelas auxiliares'!$A$239,"INVESTIMENTO","ERRO - VERIFICAR"))))</f>
        <v/>
      </c>
      <c r="Z1334" s="46" t="str">
        <f t="shared" si="35"/>
        <v/>
      </c>
      <c r="AC1334" s="26"/>
    </row>
    <row r="1335" spans="6:29" x14ac:dyDescent="0.25">
      <c r="F1335" s="33" t="str">
        <f>IFERROR(VLOOKUP(D1335,'Tabelas auxiliares'!$A$3:$B$61,2,FALSE),"")</f>
        <v/>
      </c>
      <c r="G1335" s="33" t="str">
        <f>IFERROR(VLOOKUP($B1335,'Tabelas auxiliares'!$A$65:$C$102,2,FALSE),"")</f>
        <v/>
      </c>
      <c r="H1335" s="33" t="str">
        <f>IFERROR(VLOOKUP($B1335,'Tabelas auxiliares'!$A$65:$C$102,3,FALSE),"")</f>
        <v/>
      </c>
      <c r="X1335" s="33" t="str">
        <f t="shared" si="34"/>
        <v/>
      </c>
      <c r="Y1335" s="33" t="str">
        <f>IF(T1335="","",IF(AND(T1335&lt;&gt;'Tabelas auxiliares'!$B$239,T1335&lt;&gt;'Tabelas auxiliares'!$B$240,T1335&lt;&gt;'Tabelas auxiliares'!$C$239,T1335&lt;&gt;'Tabelas auxiliares'!$C$240,T1335&lt;&gt;'Tabelas auxiliares'!$D$239),"FOLHA DE PESSOAL",IF(X1335='Tabelas auxiliares'!$A$240,"CUSTEIO",IF(X1335='Tabelas auxiliares'!$A$239,"INVESTIMENTO","ERRO - VERIFICAR"))))</f>
        <v/>
      </c>
      <c r="Z1335" s="46" t="str">
        <f t="shared" si="35"/>
        <v/>
      </c>
      <c r="AA1335" s="26"/>
      <c r="AC1335" s="26"/>
    </row>
    <row r="1336" spans="6:29" x14ac:dyDescent="0.25">
      <c r="F1336" s="33" t="str">
        <f>IFERROR(VLOOKUP(D1336,'Tabelas auxiliares'!$A$3:$B$61,2,FALSE),"")</f>
        <v/>
      </c>
      <c r="G1336" s="33" t="str">
        <f>IFERROR(VLOOKUP($B1336,'Tabelas auxiliares'!$A$65:$C$102,2,FALSE),"")</f>
        <v/>
      </c>
      <c r="H1336" s="33" t="str">
        <f>IFERROR(VLOOKUP($B1336,'Tabelas auxiliares'!$A$65:$C$102,3,FALSE),"")</f>
        <v/>
      </c>
      <c r="X1336" s="33" t="str">
        <f t="shared" si="34"/>
        <v/>
      </c>
      <c r="Y1336" s="33" t="str">
        <f>IF(T1336="","",IF(AND(T1336&lt;&gt;'Tabelas auxiliares'!$B$239,T1336&lt;&gt;'Tabelas auxiliares'!$B$240,T1336&lt;&gt;'Tabelas auxiliares'!$C$239,T1336&lt;&gt;'Tabelas auxiliares'!$C$240,T1336&lt;&gt;'Tabelas auxiliares'!$D$239),"FOLHA DE PESSOAL",IF(X1336='Tabelas auxiliares'!$A$240,"CUSTEIO",IF(X1336='Tabelas auxiliares'!$A$239,"INVESTIMENTO","ERRO - VERIFICAR"))))</f>
        <v/>
      </c>
      <c r="Z1336" s="46" t="str">
        <f t="shared" si="35"/>
        <v/>
      </c>
      <c r="AA1336" s="26"/>
      <c r="AC1336" s="26"/>
    </row>
    <row r="1337" spans="6:29" x14ac:dyDescent="0.25">
      <c r="F1337" s="33" t="str">
        <f>IFERROR(VLOOKUP(D1337,'Tabelas auxiliares'!$A$3:$B$61,2,FALSE),"")</f>
        <v/>
      </c>
      <c r="G1337" s="33" t="str">
        <f>IFERROR(VLOOKUP($B1337,'Tabelas auxiliares'!$A$65:$C$102,2,FALSE),"")</f>
        <v/>
      </c>
      <c r="H1337" s="33" t="str">
        <f>IFERROR(VLOOKUP($B1337,'Tabelas auxiliares'!$A$65:$C$102,3,FALSE),"")</f>
        <v/>
      </c>
      <c r="X1337" s="33" t="str">
        <f t="shared" si="34"/>
        <v/>
      </c>
      <c r="Y1337" s="33" t="str">
        <f>IF(T1337="","",IF(AND(T1337&lt;&gt;'Tabelas auxiliares'!$B$239,T1337&lt;&gt;'Tabelas auxiliares'!$B$240,T1337&lt;&gt;'Tabelas auxiliares'!$C$239,T1337&lt;&gt;'Tabelas auxiliares'!$C$240,T1337&lt;&gt;'Tabelas auxiliares'!$D$239),"FOLHA DE PESSOAL",IF(X1337='Tabelas auxiliares'!$A$240,"CUSTEIO",IF(X1337='Tabelas auxiliares'!$A$239,"INVESTIMENTO","ERRO - VERIFICAR"))))</f>
        <v/>
      </c>
      <c r="Z1337" s="46" t="str">
        <f t="shared" si="35"/>
        <v/>
      </c>
      <c r="AC1337" s="26"/>
    </row>
    <row r="1338" spans="6:29" x14ac:dyDescent="0.25">
      <c r="F1338" s="33" t="str">
        <f>IFERROR(VLOOKUP(D1338,'Tabelas auxiliares'!$A$3:$B$61,2,FALSE),"")</f>
        <v/>
      </c>
      <c r="G1338" s="33" t="str">
        <f>IFERROR(VLOOKUP($B1338,'Tabelas auxiliares'!$A$65:$C$102,2,FALSE),"")</f>
        <v/>
      </c>
      <c r="H1338" s="33" t="str">
        <f>IFERROR(VLOOKUP($B1338,'Tabelas auxiliares'!$A$65:$C$102,3,FALSE),"")</f>
        <v/>
      </c>
      <c r="X1338" s="33" t="str">
        <f t="shared" si="34"/>
        <v/>
      </c>
      <c r="Y1338" s="33" t="str">
        <f>IF(T1338="","",IF(AND(T1338&lt;&gt;'Tabelas auxiliares'!$B$239,T1338&lt;&gt;'Tabelas auxiliares'!$B$240,T1338&lt;&gt;'Tabelas auxiliares'!$C$239,T1338&lt;&gt;'Tabelas auxiliares'!$C$240,T1338&lt;&gt;'Tabelas auxiliares'!$D$239),"FOLHA DE PESSOAL",IF(X1338='Tabelas auxiliares'!$A$240,"CUSTEIO",IF(X1338='Tabelas auxiliares'!$A$239,"INVESTIMENTO","ERRO - VERIFICAR"))))</f>
        <v/>
      </c>
      <c r="Z1338" s="46" t="str">
        <f t="shared" si="35"/>
        <v/>
      </c>
      <c r="AC1338" s="26"/>
    </row>
    <row r="1339" spans="6:29" x14ac:dyDescent="0.25">
      <c r="F1339" s="33" t="str">
        <f>IFERROR(VLOOKUP(D1339,'Tabelas auxiliares'!$A$3:$B$61,2,FALSE),"")</f>
        <v/>
      </c>
      <c r="G1339" s="33" t="str">
        <f>IFERROR(VLOOKUP($B1339,'Tabelas auxiliares'!$A$65:$C$102,2,FALSE),"")</f>
        <v/>
      </c>
      <c r="H1339" s="33" t="str">
        <f>IFERROR(VLOOKUP($B1339,'Tabelas auxiliares'!$A$65:$C$102,3,FALSE),"")</f>
        <v/>
      </c>
      <c r="X1339" s="33" t="str">
        <f t="shared" si="34"/>
        <v/>
      </c>
      <c r="Y1339" s="33" t="str">
        <f>IF(T1339="","",IF(AND(T1339&lt;&gt;'Tabelas auxiliares'!$B$239,T1339&lt;&gt;'Tabelas auxiliares'!$B$240,T1339&lt;&gt;'Tabelas auxiliares'!$C$239,T1339&lt;&gt;'Tabelas auxiliares'!$C$240,T1339&lt;&gt;'Tabelas auxiliares'!$D$239),"FOLHA DE PESSOAL",IF(X1339='Tabelas auxiliares'!$A$240,"CUSTEIO",IF(X1339='Tabelas auxiliares'!$A$239,"INVESTIMENTO","ERRO - VERIFICAR"))))</f>
        <v/>
      </c>
      <c r="Z1339" s="46" t="str">
        <f t="shared" si="35"/>
        <v/>
      </c>
      <c r="AC1339" s="26"/>
    </row>
    <row r="1340" spans="6:29" x14ac:dyDescent="0.25">
      <c r="F1340" s="33" t="str">
        <f>IFERROR(VLOOKUP(D1340,'Tabelas auxiliares'!$A$3:$B$61,2,FALSE),"")</f>
        <v/>
      </c>
      <c r="G1340" s="33" t="str">
        <f>IFERROR(VLOOKUP($B1340,'Tabelas auxiliares'!$A$65:$C$102,2,FALSE),"")</f>
        <v/>
      </c>
      <c r="H1340" s="33" t="str">
        <f>IFERROR(VLOOKUP($B1340,'Tabelas auxiliares'!$A$65:$C$102,3,FALSE),"")</f>
        <v/>
      </c>
      <c r="X1340" s="33" t="str">
        <f t="shared" si="34"/>
        <v/>
      </c>
      <c r="Y1340" s="33" t="str">
        <f>IF(T1340="","",IF(AND(T1340&lt;&gt;'Tabelas auxiliares'!$B$239,T1340&lt;&gt;'Tabelas auxiliares'!$B$240,T1340&lt;&gt;'Tabelas auxiliares'!$C$239,T1340&lt;&gt;'Tabelas auxiliares'!$C$240,T1340&lt;&gt;'Tabelas auxiliares'!$D$239),"FOLHA DE PESSOAL",IF(X1340='Tabelas auxiliares'!$A$240,"CUSTEIO",IF(X1340='Tabelas auxiliares'!$A$239,"INVESTIMENTO","ERRO - VERIFICAR"))))</f>
        <v/>
      </c>
      <c r="Z1340" s="46" t="str">
        <f t="shared" si="35"/>
        <v/>
      </c>
      <c r="AA1340" s="26"/>
      <c r="AC1340" s="26"/>
    </row>
    <row r="1341" spans="6:29" x14ac:dyDescent="0.25">
      <c r="F1341" s="33" t="str">
        <f>IFERROR(VLOOKUP(D1341,'Tabelas auxiliares'!$A$3:$B$61,2,FALSE),"")</f>
        <v/>
      </c>
      <c r="G1341" s="33" t="str">
        <f>IFERROR(VLOOKUP($B1341,'Tabelas auxiliares'!$A$65:$C$102,2,FALSE),"")</f>
        <v/>
      </c>
      <c r="H1341" s="33" t="str">
        <f>IFERROR(VLOOKUP($B1341,'Tabelas auxiliares'!$A$65:$C$102,3,FALSE),"")</f>
        <v/>
      </c>
      <c r="X1341" s="33" t="str">
        <f t="shared" si="34"/>
        <v/>
      </c>
      <c r="Y1341" s="33" t="str">
        <f>IF(T1341="","",IF(AND(T1341&lt;&gt;'Tabelas auxiliares'!$B$239,T1341&lt;&gt;'Tabelas auxiliares'!$B$240,T1341&lt;&gt;'Tabelas auxiliares'!$C$239,T1341&lt;&gt;'Tabelas auxiliares'!$C$240,T1341&lt;&gt;'Tabelas auxiliares'!$D$239),"FOLHA DE PESSOAL",IF(X1341='Tabelas auxiliares'!$A$240,"CUSTEIO",IF(X1341='Tabelas auxiliares'!$A$239,"INVESTIMENTO","ERRO - VERIFICAR"))))</f>
        <v/>
      </c>
      <c r="Z1341" s="46" t="str">
        <f t="shared" si="35"/>
        <v/>
      </c>
      <c r="AA1341" s="26"/>
      <c r="AC1341" s="26"/>
    </row>
    <row r="1342" spans="6:29" x14ac:dyDescent="0.25">
      <c r="F1342" s="33" t="str">
        <f>IFERROR(VLOOKUP(D1342,'Tabelas auxiliares'!$A$3:$B$61,2,FALSE),"")</f>
        <v/>
      </c>
      <c r="G1342" s="33" t="str">
        <f>IFERROR(VLOOKUP($B1342,'Tabelas auxiliares'!$A$65:$C$102,2,FALSE),"")</f>
        <v/>
      </c>
      <c r="H1342" s="33" t="str">
        <f>IFERROR(VLOOKUP($B1342,'Tabelas auxiliares'!$A$65:$C$102,3,FALSE),"")</f>
        <v/>
      </c>
      <c r="X1342" s="33" t="str">
        <f t="shared" si="34"/>
        <v/>
      </c>
      <c r="Y1342" s="33" t="str">
        <f>IF(T1342="","",IF(AND(T1342&lt;&gt;'Tabelas auxiliares'!$B$239,T1342&lt;&gt;'Tabelas auxiliares'!$B$240,T1342&lt;&gt;'Tabelas auxiliares'!$C$239,T1342&lt;&gt;'Tabelas auxiliares'!$C$240,T1342&lt;&gt;'Tabelas auxiliares'!$D$239),"FOLHA DE PESSOAL",IF(X1342='Tabelas auxiliares'!$A$240,"CUSTEIO",IF(X1342='Tabelas auxiliares'!$A$239,"INVESTIMENTO","ERRO - VERIFICAR"))))</f>
        <v/>
      </c>
      <c r="Z1342" s="46" t="str">
        <f t="shared" si="35"/>
        <v/>
      </c>
      <c r="AA1342" s="26"/>
      <c r="AC1342" s="26"/>
    </row>
    <row r="1343" spans="6:29" x14ac:dyDescent="0.25">
      <c r="F1343" s="33" t="str">
        <f>IFERROR(VLOOKUP(D1343,'Tabelas auxiliares'!$A$3:$B$61,2,FALSE),"")</f>
        <v/>
      </c>
      <c r="G1343" s="33" t="str">
        <f>IFERROR(VLOOKUP($B1343,'Tabelas auxiliares'!$A$65:$C$102,2,FALSE),"")</f>
        <v/>
      </c>
      <c r="H1343" s="33" t="str">
        <f>IFERROR(VLOOKUP($B1343,'Tabelas auxiliares'!$A$65:$C$102,3,FALSE),"")</f>
        <v/>
      </c>
      <c r="X1343" s="33" t="str">
        <f t="shared" si="34"/>
        <v/>
      </c>
      <c r="Y1343" s="33" t="str">
        <f>IF(T1343="","",IF(AND(T1343&lt;&gt;'Tabelas auxiliares'!$B$239,T1343&lt;&gt;'Tabelas auxiliares'!$B$240,T1343&lt;&gt;'Tabelas auxiliares'!$C$239,T1343&lt;&gt;'Tabelas auxiliares'!$C$240,T1343&lt;&gt;'Tabelas auxiliares'!$D$239),"FOLHA DE PESSOAL",IF(X1343='Tabelas auxiliares'!$A$240,"CUSTEIO",IF(X1343='Tabelas auxiliares'!$A$239,"INVESTIMENTO","ERRO - VERIFICAR"))))</f>
        <v/>
      </c>
      <c r="Z1343" s="46" t="str">
        <f t="shared" si="35"/>
        <v/>
      </c>
      <c r="AA1343" s="26"/>
      <c r="AC1343" s="26"/>
    </row>
    <row r="1344" spans="6:29" x14ac:dyDescent="0.25">
      <c r="F1344" s="33" t="str">
        <f>IFERROR(VLOOKUP(D1344,'Tabelas auxiliares'!$A$3:$B$61,2,FALSE),"")</f>
        <v/>
      </c>
      <c r="G1344" s="33" t="str">
        <f>IFERROR(VLOOKUP($B1344,'Tabelas auxiliares'!$A$65:$C$102,2,FALSE),"")</f>
        <v/>
      </c>
      <c r="H1344" s="33" t="str">
        <f>IFERROR(VLOOKUP($B1344,'Tabelas auxiliares'!$A$65:$C$102,3,FALSE),"")</f>
        <v/>
      </c>
      <c r="X1344" s="33" t="str">
        <f t="shared" si="34"/>
        <v/>
      </c>
      <c r="Y1344" s="33" t="str">
        <f>IF(T1344="","",IF(AND(T1344&lt;&gt;'Tabelas auxiliares'!$B$239,T1344&lt;&gt;'Tabelas auxiliares'!$B$240,T1344&lt;&gt;'Tabelas auxiliares'!$C$239,T1344&lt;&gt;'Tabelas auxiliares'!$C$240,T1344&lt;&gt;'Tabelas auxiliares'!$D$239),"FOLHA DE PESSOAL",IF(X1344='Tabelas auxiliares'!$A$240,"CUSTEIO",IF(X1344='Tabelas auxiliares'!$A$239,"INVESTIMENTO","ERRO - VERIFICAR"))))</f>
        <v/>
      </c>
      <c r="Z1344" s="46" t="str">
        <f t="shared" si="35"/>
        <v/>
      </c>
      <c r="AC1344" s="26"/>
    </row>
    <row r="1345" spans="6:29" x14ac:dyDescent="0.25">
      <c r="F1345" s="33" t="str">
        <f>IFERROR(VLOOKUP(D1345,'Tabelas auxiliares'!$A$3:$B$61,2,FALSE),"")</f>
        <v/>
      </c>
      <c r="G1345" s="33" t="str">
        <f>IFERROR(VLOOKUP($B1345,'Tabelas auxiliares'!$A$65:$C$102,2,FALSE),"")</f>
        <v/>
      </c>
      <c r="H1345" s="33" t="str">
        <f>IFERROR(VLOOKUP($B1345,'Tabelas auxiliares'!$A$65:$C$102,3,FALSE),"")</f>
        <v/>
      </c>
      <c r="X1345" s="33" t="str">
        <f t="shared" si="34"/>
        <v/>
      </c>
      <c r="Y1345" s="33" t="str">
        <f>IF(T1345="","",IF(AND(T1345&lt;&gt;'Tabelas auxiliares'!$B$239,T1345&lt;&gt;'Tabelas auxiliares'!$B$240,T1345&lt;&gt;'Tabelas auxiliares'!$C$239,T1345&lt;&gt;'Tabelas auxiliares'!$C$240,T1345&lt;&gt;'Tabelas auxiliares'!$D$239),"FOLHA DE PESSOAL",IF(X1345='Tabelas auxiliares'!$A$240,"CUSTEIO",IF(X1345='Tabelas auxiliares'!$A$239,"INVESTIMENTO","ERRO - VERIFICAR"))))</f>
        <v/>
      </c>
      <c r="Z1345" s="46" t="str">
        <f t="shared" si="35"/>
        <v/>
      </c>
      <c r="AC1345" s="26"/>
    </row>
    <row r="1346" spans="6:29" x14ac:dyDescent="0.25">
      <c r="F1346" s="33" t="str">
        <f>IFERROR(VLOOKUP(D1346,'Tabelas auxiliares'!$A$3:$B$61,2,FALSE),"")</f>
        <v/>
      </c>
      <c r="G1346" s="33" t="str">
        <f>IFERROR(VLOOKUP($B1346,'Tabelas auxiliares'!$A$65:$C$102,2,FALSE),"")</f>
        <v/>
      </c>
      <c r="H1346" s="33" t="str">
        <f>IFERROR(VLOOKUP($B1346,'Tabelas auxiliares'!$A$65:$C$102,3,FALSE),"")</f>
        <v/>
      </c>
      <c r="X1346" s="33" t="str">
        <f t="shared" si="34"/>
        <v/>
      </c>
      <c r="Y1346" s="33" t="str">
        <f>IF(T1346="","",IF(AND(T1346&lt;&gt;'Tabelas auxiliares'!$B$239,T1346&lt;&gt;'Tabelas auxiliares'!$B$240,T1346&lt;&gt;'Tabelas auxiliares'!$C$239,T1346&lt;&gt;'Tabelas auxiliares'!$C$240,T1346&lt;&gt;'Tabelas auxiliares'!$D$239),"FOLHA DE PESSOAL",IF(X1346='Tabelas auxiliares'!$A$240,"CUSTEIO",IF(X1346='Tabelas auxiliares'!$A$239,"INVESTIMENTO","ERRO - VERIFICAR"))))</f>
        <v/>
      </c>
      <c r="Z1346" s="46" t="str">
        <f t="shared" si="35"/>
        <v/>
      </c>
      <c r="AC1346" s="26"/>
    </row>
    <row r="1347" spans="6:29" x14ac:dyDescent="0.25">
      <c r="F1347" s="33" t="str">
        <f>IFERROR(VLOOKUP(D1347,'Tabelas auxiliares'!$A$3:$B$61,2,FALSE),"")</f>
        <v/>
      </c>
      <c r="G1347" s="33" t="str">
        <f>IFERROR(VLOOKUP($B1347,'Tabelas auxiliares'!$A$65:$C$102,2,FALSE),"")</f>
        <v/>
      </c>
      <c r="H1347" s="33" t="str">
        <f>IFERROR(VLOOKUP($B1347,'Tabelas auxiliares'!$A$65:$C$102,3,FALSE),"")</f>
        <v/>
      </c>
      <c r="X1347" s="33" t="str">
        <f t="shared" si="34"/>
        <v/>
      </c>
      <c r="Y1347" s="33" t="str">
        <f>IF(T1347="","",IF(AND(T1347&lt;&gt;'Tabelas auxiliares'!$B$239,T1347&lt;&gt;'Tabelas auxiliares'!$B$240,T1347&lt;&gt;'Tabelas auxiliares'!$C$239,T1347&lt;&gt;'Tabelas auxiliares'!$C$240,T1347&lt;&gt;'Tabelas auxiliares'!$D$239),"FOLHA DE PESSOAL",IF(X1347='Tabelas auxiliares'!$A$240,"CUSTEIO",IF(X1347='Tabelas auxiliares'!$A$239,"INVESTIMENTO","ERRO - VERIFICAR"))))</f>
        <v/>
      </c>
      <c r="Z1347" s="46" t="str">
        <f t="shared" si="35"/>
        <v/>
      </c>
      <c r="AC1347" s="26"/>
    </row>
    <row r="1348" spans="6:29" x14ac:dyDescent="0.25">
      <c r="F1348" s="33" t="str">
        <f>IFERROR(VLOOKUP(D1348,'Tabelas auxiliares'!$A$3:$B$61,2,FALSE),"")</f>
        <v/>
      </c>
      <c r="G1348" s="33" t="str">
        <f>IFERROR(VLOOKUP($B1348,'Tabelas auxiliares'!$A$65:$C$102,2,FALSE),"")</f>
        <v/>
      </c>
      <c r="H1348" s="33" t="str">
        <f>IFERROR(VLOOKUP($B1348,'Tabelas auxiliares'!$A$65:$C$102,3,FALSE),"")</f>
        <v/>
      </c>
      <c r="X1348" s="33" t="str">
        <f t="shared" si="34"/>
        <v/>
      </c>
      <c r="Y1348" s="33" t="str">
        <f>IF(T1348="","",IF(AND(T1348&lt;&gt;'Tabelas auxiliares'!$B$239,T1348&lt;&gt;'Tabelas auxiliares'!$B$240,T1348&lt;&gt;'Tabelas auxiliares'!$C$239,T1348&lt;&gt;'Tabelas auxiliares'!$C$240,T1348&lt;&gt;'Tabelas auxiliares'!$D$239),"FOLHA DE PESSOAL",IF(X1348='Tabelas auxiliares'!$A$240,"CUSTEIO",IF(X1348='Tabelas auxiliares'!$A$239,"INVESTIMENTO","ERRO - VERIFICAR"))))</f>
        <v/>
      </c>
      <c r="Z1348" s="46" t="str">
        <f t="shared" si="35"/>
        <v/>
      </c>
      <c r="AC1348" s="26"/>
    </row>
    <row r="1349" spans="6:29" x14ac:dyDescent="0.25">
      <c r="F1349" s="33" t="str">
        <f>IFERROR(VLOOKUP(D1349,'Tabelas auxiliares'!$A$3:$B$61,2,FALSE),"")</f>
        <v/>
      </c>
      <c r="G1349" s="33" t="str">
        <f>IFERROR(VLOOKUP($B1349,'Tabelas auxiliares'!$A$65:$C$102,2,FALSE),"")</f>
        <v/>
      </c>
      <c r="H1349" s="33" t="str">
        <f>IFERROR(VLOOKUP($B1349,'Tabelas auxiliares'!$A$65:$C$102,3,FALSE),"")</f>
        <v/>
      </c>
      <c r="X1349" s="33" t="str">
        <f t="shared" si="34"/>
        <v/>
      </c>
      <c r="Y1349" s="33" t="str">
        <f>IF(T1349="","",IF(AND(T1349&lt;&gt;'Tabelas auxiliares'!$B$239,T1349&lt;&gt;'Tabelas auxiliares'!$B$240,T1349&lt;&gt;'Tabelas auxiliares'!$C$239,T1349&lt;&gt;'Tabelas auxiliares'!$C$240,T1349&lt;&gt;'Tabelas auxiliares'!$D$239),"FOLHA DE PESSOAL",IF(X1349='Tabelas auxiliares'!$A$240,"CUSTEIO",IF(X1349='Tabelas auxiliares'!$A$239,"INVESTIMENTO","ERRO - VERIFICAR"))))</f>
        <v/>
      </c>
      <c r="Z1349" s="46" t="str">
        <f t="shared" si="35"/>
        <v/>
      </c>
      <c r="AC1349" s="26"/>
    </row>
    <row r="1350" spans="6:29" x14ac:dyDescent="0.25">
      <c r="F1350" s="33" t="str">
        <f>IFERROR(VLOOKUP(D1350,'Tabelas auxiliares'!$A$3:$B$61,2,FALSE),"")</f>
        <v/>
      </c>
      <c r="G1350" s="33" t="str">
        <f>IFERROR(VLOOKUP($B1350,'Tabelas auxiliares'!$A$65:$C$102,2,FALSE),"")</f>
        <v/>
      </c>
      <c r="H1350" s="33" t="str">
        <f>IFERROR(VLOOKUP($B1350,'Tabelas auxiliares'!$A$65:$C$102,3,FALSE),"")</f>
        <v/>
      </c>
      <c r="X1350" s="33" t="str">
        <f t="shared" si="34"/>
        <v/>
      </c>
      <c r="Y1350" s="33" t="str">
        <f>IF(T1350="","",IF(AND(T1350&lt;&gt;'Tabelas auxiliares'!$B$239,T1350&lt;&gt;'Tabelas auxiliares'!$B$240,T1350&lt;&gt;'Tabelas auxiliares'!$C$239,T1350&lt;&gt;'Tabelas auxiliares'!$C$240,T1350&lt;&gt;'Tabelas auxiliares'!$D$239),"FOLHA DE PESSOAL",IF(X1350='Tabelas auxiliares'!$A$240,"CUSTEIO",IF(X1350='Tabelas auxiliares'!$A$239,"INVESTIMENTO","ERRO - VERIFICAR"))))</f>
        <v/>
      </c>
      <c r="Z1350" s="46" t="str">
        <f t="shared" si="35"/>
        <v/>
      </c>
      <c r="AC1350" s="26"/>
    </row>
    <row r="1351" spans="6:29" x14ac:dyDescent="0.25">
      <c r="F1351" s="33" t="str">
        <f>IFERROR(VLOOKUP(D1351,'Tabelas auxiliares'!$A$3:$B$61,2,FALSE),"")</f>
        <v/>
      </c>
      <c r="G1351" s="33" t="str">
        <f>IFERROR(VLOOKUP($B1351,'Tabelas auxiliares'!$A$65:$C$102,2,FALSE),"")</f>
        <v/>
      </c>
      <c r="H1351" s="33" t="str">
        <f>IFERROR(VLOOKUP($B1351,'Tabelas auxiliares'!$A$65:$C$102,3,FALSE),"")</f>
        <v/>
      </c>
      <c r="X1351" s="33" t="str">
        <f t="shared" si="34"/>
        <v/>
      </c>
      <c r="Y1351" s="33" t="str">
        <f>IF(T1351="","",IF(AND(T1351&lt;&gt;'Tabelas auxiliares'!$B$239,T1351&lt;&gt;'Tabelas auxiliares'!$B$240,T1351&lt;&gt;'Tabelas auxiliares'!$C$239,T1351&lt;&gt;'Tabelas auxiliares'!$C$240,T1351&lt;&gt;'Tabelas auxiliares'!$D$239),"FOLHA DE PESSOAL",IF(X1351='Tabelas auxiliares'!$A$240,"CUSTEIO",IF(X1351='Tabelas auxiliares'!$A$239,"INVESTIMENTO","ERRO - VERIFICAR"))))</f>
        <v/>
      </c>
      <c r="Z1351" s="46" t="str">
        <f t="shared" si="35"/>
        <v/>
      </c>
      <c r="AC1351" s="26"/>
    </row>
    <row r="1352" spans="6:29" x14ac:dyDescent="0.25">
      <c r="F1352" s="33" t="str">
        <f>IFERROR(VLOOKUP(D1352,'Tabelas auxiliares'!$A$3:$B$61,2,FALSE),"")</f>
        <v/>
      </c>
      <c r="G1352" s="33" t="str">
        <f>IFERROR(VLOOKUP($B1352,'Tabelas auxiliares'!$A$65:$C$102,2,FALSE),"")</f>
        <v/>
      </c>
      <c r="H1352" s="33" t="str">
        <f>IFERROR(VLOOKUP($B1352,'Tabelas auxiliares'!$A$65:$C$102,3,FALSE),"")</f>
        <v/>
      </c>
      <c r="X1352" s="33" t="str">
        <f t="shared" si="34"/>
        <v/>
      </c>
      <c r="Y1352" s="33" t="str">
        <f>IF(T1352="","",IF(AND(T1352&lt;&gt;'Tabelas auxiliares'!$B$239,T1352&lt;&gt;'Tabelas auxiliares'!$B$240,T1352&lt;&gt;'Tabelas auxiliares'!$C$239,T1352&lt;&gt;'Tabelas auxiliares'!$C$240,T1352&lt;&gt;'Tabelas auxiliares'!$D$239),"FOLHA DE PESSOAL",IF(X1352='Tabelas auxiliares'!$A$240,"CUSTEIO",IF(X1352='Tabelas auxiliares'!$A$239,"INVESTIMENTO","ERRO - VERIFICAR"))))</f>
        <v/>
      </c>
      <c r="Z1352" s="46" t="str">
        <f t="shared" si="35"/>
        <v/>
      </c>
      <c r="AC1352" s="26"/>
    </row>
    <row r="1353" spans="6:29" x14ac:dyDescent="0.25">
      <c r="F1353" s="33" t="str">
        <f>IFERROR(VLOOKUP(D1353,'Tabelas auxiliares'!$A$3:$B$61,2,FALSE),"")</f>
        <v/>
      </c>
      <c r="G1353" s="33" t="str">
        <f>IFERROR(VLOOKUP($B1353,'Tabelas auxiliares'!$A$65:$C$102,2,FALSE),"")</f>
        <v/>
      </c>
      <c r="H1353" s="33" t="str">
        <f>IFERROR(VLOOKUP($B1353,'Tabelas auxiliares'!$A$65:$C$102,3,FALSE),"")</f>
        <v/>
      </c>
      <c r="X1353" s="33" t="str">
        <f t="shared" si="34"/>
        <v/>
      </c>
      <c r="Y1353" s="33" t="str">
        <f>IF(T1353="","",IF(AND(T1353&lt;&gt;'Tabelas auxiliares'!$B$239,T1353&lt;&gt;'Tabelas auxiliares'!$B$240,T1353&lt;&gt;'Tabelas auxiliares'!$C$239,T1353&lt;&gt;'Tabelas auxiliares'!$C$240,T1353&lt;&gt;'Tabelas auxiliares'!$D$239),"FOLHA DE PESSOAL",IF(X1353='Tabelas auxiliares'!$A$240,"CUSTEIO",IF(X1353='Tabelas auxiliares'!$A$239,"INVESTIMENTO","ERRO - VERIFICAR"))))</f>
        <v/>
      </c>
      <c r="Z1353" s="46" t="str">
        <f t="shared" si="35"/>
        <v/>
      </c>
      <c r="AC1353" s="26"/>
    </row>
    <row r="1354" spans="6:29" x14ac:dyDescent="0.25">
      <c r="F1354" s="33" t="str">
        <f>IFERROR(VLOOKUP(D1354,'Tabelas auxiliares'!$A$3:$B$61,2,FALSE),"")</f>
        <v/>
      </c>
      <c r="G1354" s="33" t="str">
        <f>IFERROR(VLOOKUP($B1354,'Tabelas auxiliares'!$A$65:$C$102,2,FALSE),"")</f>
        <v/>
      </c>
      <c r="H1354" s="33" t="str">
        <f>IFERROR(VLOOKUP($B1354,'Tabelas auxiliares'!$A$65:$C$102,3,FALSE),"")</f>
        <v/>
      </c>
      <c r="X1354" s="33" t="str">
        <f t="shared" si="34"/>
        <v/>
      </c>
      <c r="Y1354" s="33" t="str">
        <f>IF(T1354="","",IF(AND(T1354&lt;&gt;'Tabelas auxiliares'!$B$239,T1354&lt;&gt;'Tabelas auxiliares'!$B$240,T1354&lt;&gt;'Tabelas auxiliares'!$C$239,T1354&lt;&gt;'Tabelas auxiliares'!$C$240,T1354&lt;&gt;'Tabelas auxiliares'!$D$239),"FOLHA DE PESSOAL",IF(X1354='Tabelas auxiliares'!$A$240,"CUSTEIO",IF(X1354='Tabelas auxiliares'!$A$239,"INVESTIMENTO","ERRO - VERIFICAR"))))</f>
        <v/>
      </c>
      <c r="Z1354" s="46" t="str">
        <f t="shared" si="35"/>
        <v/>
      </c>
      <c r="AC1354" s="26"/>
    </row>
    <row r="1355" spans="6:29" x14ac:dyDescent="0.25">
      <c r="F1355" s="33" t="str">
        <f>IFERROR(VLOOKUP(D1355,'Tabelas auxiliares'!$A$3:$B$61,2,FALSE),"")</f>
        <v/>
      </c>
      <c r="G1355" s="33" t="str">
        <f>IFERROR(VLOOKUP($B1355,'Tabelas auxiliares'!$A$65:$C$102,2,FALSE),"")</f>
        <v/>
      </c>
      <c r="H1355" s="33" t="str">
        <f>IFERROR(VLOOKUP($B1355,'Tabelas auxiliares'!$A$65:$C$102,3,FALSE),"")</f>
        <v/>
      </c>
      <c r="X1355" s="33" t="str">
        <f t="shared" si="34"/>
        <v/>
      </c>
      <c r="Y1355" s="33" t="str">
        <f>IF(T1355="","",IF(AND(T1355&lt;&gt;'Tabelas auxiliares'!$B$239,T1355&lt;&gt;'Tabelas auxiliares'!$B$240,T1355&lt;&gt;'Tabelas auxiliares'!$C$239,T1355&lt;&gt;'Tabelas auxiliares'!$C$240,T1355&lt;&gt;'Tabelas auxiliares'!$D$239),"FOLHA DE PESSOAL",IF(X1355='Tabelas auxiliares'!$A$240,"CUSTEIO",IF(X1355='Tabelas auxiliares'!$A$239,"INVESTIMENTO","ERRO - VERIFICAR"))))</f>
        <v/>
      </c>
      <c r="Z1355" s="46" t="str">
        <f t="shared" si="35"/>
        <v/>
      </c>
      <c r="AC1355" s="26"/>
    </row>
    <row r="1356" spans="6:29" x14ac:dyDescent="0.25">
      <c r="F1356" s="33" t="str">
        <f>IFERROR(VLOOKUP(D1356,'Tabelas auxiliares'!$A$3:$B$61,2,FALSE),"")</f>
        <v/>
      </c>
      <c r="G1356" s="33" t="str">
        <f>IFERROR(VLOOKUP($B1356,'Tabelas auxiliares'!$A$65:$C$102,2,FALSE),"")</f>
        <v/>
      </c>
      <c r="H1356" s="33" t="str">
        <f>IFERROR(VLOOKUP($B1356,'Tabelas auxiliares'!$A$65:$C$102,3,FALSE),"")</f>
        <v/>
      </c>
      <c r="X1356" s="33" t="str">
        <f t="shared" si="34"/>
        <v/>
      </c>
      <c r="Y1356" s="33" t="str">
        <f>IF(T1356="","",IF(AND(T1356&lt;&gt;'Tabelas auxiliares'!$B$239,T1356&lt;&gt;'Tabelas auxiliares'!$B$240,T1356&lt;&gt;'Tabelas auxiliares'!$C$239,T1356&lt;&gt;'Tabelas auxiliares'!$C$240,T1356&lt;&gt;'Tabelas auxiliares'!$D$239),"FOLHA DE PESSOAL",IF(X1356='Tabelas auxiliares'!$A$240,"CUSTEIO",IF(X1356='Tabelas auxiliares'!$A$239,"INVESTIMENTO","ERRO - VERIFICAR"))))</f>
        <v/>
      </c>
      <c r="Z1356" s="46" t="str">
        <f t="shared" si="35"/>
        <v/>
      </c>
      <c r="AA1356" s="26"/>
      <c r="AC1356" s="26"/>
    </row>
    <row r="1357" spans="6:29" x14ac:dyDescent="0.25">
      <c r="F1357" s="33" t="str">
        <f>IFERROR(VLOOKUP(D1357,'Tabelas auxiliares'!$A$3:$B$61,2,FALSE),"")</f>
        <v/>
      </c>
      <c r="G1357" s="33" t="str">
        <f>IFERROR(VLOOKUP($B1357,'Tabelas auxiliares'!$A$65:$C$102,2,FALSE),"")</f>
        <v/>
      </c>
      <c r="H1357" s="33" t="str">
        <f>IFERROR(VLOOKUP($B1357,'Tabelas auxiliares'!$A$65:$C$102,3,FALSE),"")</f>
        <v/>
      </c>
      <c r="X1357" s="33" t="str">
        <f t="shared" si="34"/>
        <v/>
      </c>
      <c r="Y1357" s="33" t="str">
        <f>IF(T1357="","",IF(AND(T1357&lt;&gt;'Tabelas auxiliares'!$B$239,T1357&lt;&gt;'Tabelas auxiliares'!$B$240,T1357&lt;&gt;'Tabelas auxiliares'!$C$239,T1357&lt;&gt;'Tabelas auxiliares'!$C$240,T1357&lt;&gt;'Tabelas auxiliares'!$D$239),"FOLHA DE PESSOAL",IF(X1357='Tabelas auxiliares'!$A$240,"CUSTEIO",IF(X1357='Tabelas auxiliares'!$A$239,"INVESTIMENTO","ERRO - VERIFICAR"))))</f>
        <v/>
      </c>
      <c r="Z1357" s="46" t="str">
        <f t="shared" si="35"/>
        <v/>
      </c>
      <c r="AA1357" s="26"/>
    </row>
    <row r="1358" spans="6:29" x14ac:dyDescent="0.25">
      <c r="F1358" s="33" t="str">
        <f>IFERROR(VLOOKUP(D1358,'Tabelas auxiliares'!$A$3:$B$61,2,FALSE),"")</f>
        <v/>
      </c>
      <c r="G1358" s="33" t="str">
        <f>IFERROR(VLOOKUP($B1358,'Tabelas auxiliares'!$A$65:$C$102,2,FALSE),"")</f>
        <v/>
      </c>
      <c r="H1358" s="33" t="str">
        <f>IFERROR(VLOOKUP($B1358,'Tabelas auxiliares'!$A$65:$C$102,3,FALSE),"")</f>
        <v/>
      </c>
      <c r="X1358" s="33" t="str">
        <f t="shared" si="34"/>
        <v/>
      </c>
      <c r="Y1358" s="33" t="str">
        <f>IF(T1358="","",IF(AND(T1358&lt;&gt;'Tabelas auxiliares'!$B$239,T1358&lt;&gt;'Tabelas auxiliares'!$B$240,T1358&lt;&gt;'Tabelas auxiliares'!$C$239,T1358&lt;&gt;'Tabelas auxiliares'!$C$240,T1358&lt;&gt;'Tabelas auxiliares'!$D$239),"FOLHA DE PESSOAL",IF(X1358='Tabelas auxiliares'!$A$240,"CUSTEIO",IF(X1358='Tabelas auxiliares'!$A$239,"INVESTIMENTO","ERRO - VERIFICAR"))))</f>
        <v/>
      </c>
      <c r="Z1358" s="46" t="str">
        <f t="shared" si="35"/>
        <v/>
      </c>
      <c r="AA1358" s="26"/>
      <c r="AC1358" s="26"/>
    </row>
    <row r="1359" spans="6:29" x14ac:dyDescent="0.25">
      <c r="F1359" s="33" t="str">
        <f>IFERROR(VLOOKUP(D1359,'Tabelas auxiliares'!$A$3:$B$61,2,FALSE),"")</f>
        <v/>
      </c>
      <c r="G1359" s="33" t="str">
        <f>IFERROR(VLOOKUP($B1359,'Tabelas auxiliares'!$A$65:$C$102,2,FALSE),"")</f>
        <v/>
      </c>
      <c r="H1359" s="33" t="str">
        <f>IFERROR(VLOOKUP($B1359,'Tabelas auxiliares'!$A$65:$C$102,3,FALSE),"")</f>
        <v/>
      </c>
      <c r="X1359" s="33" t="str">
        <f t="shared" si="34"/>
        <v/>
      </c>
      <c r="Y1359" s="33" t="str">
        <f>IF(T1359="","",IF(AND(T1359&lt;&gt;'Tabelas auxiliares'!$B$239,T1359&lt;&gt;'Tabelas auxiliares'!$B$240,T1359&lt;&gt;'Tabelas auxiliares'!$C$239,T1359&lt;&gt;'Tabelas auxiliares'!$C$240,T1359&lt;&gt;'Tabelas auxiliares'!$D$239),"FOLHA DE PESSOAL",IF(X1359='Tabelas auxiliares'!$A$240,"CUSTEIO",IF(X1359='Tabelas auxiliares'!$A$239,"INVESTIMENTO","ERRO - VERIFICAR"))))</f>
        <v/>
      </c>
      <c r="Z1359" s="46" t="str">
        <f t="shared" si="35"/>
        <v/>
      </c>
      <c r="AC1359" s="26"/>
    </row>
    <row r="1360" spans="6:29" x14ac:dyDescent="0.25">
      <c r="F1360" s="33" t="str">
        <f>IFERROR(VLOOKUP(D1360,'Tabelas auxiliares'!$A$3:$B$61,2,FALSE),"")</f>
        <v/>
      </c>
      <c r="G1360" s="33" t="str">
        <f>IFERROR(VLOOKUP($B1360,'Tabelas auxiliares'!$A$65:$C$102,2,FALSE),"")</f>
        <v/>
      </c>
      <c r="H1360" s="33" t="str">
        <f>IFERROR(VLOOKUP($B1360,'Tabelas auxiliares'!$A$65:$C$102,3,FALSE),"")</f>
        <v/>
      </c>
      <c r="X1360" s="33" t="str">
        <f t="shared" si="34"/>
        <v/>
      </c>
      <c r="Y1360" s="33" t="str">
        <f>IF(T1360="","",IF(AND(T1360&lt;&gt;'Tabelas auxiliares'!$B$239,T1360&lt;&gt;'Tabelas auxiliares'!$B$240,T1360&lt;&gt;'Tabelas auxiliares'!$C$239,T1360&lt;&gt;'Tabelas auxiliares'!$C$240,T1360&lt;&gt;'Tabelas auxiliares'!$D$239),"FOLHA DE PESSOAL",IF(X1360='Tabelas auxiliares'!$A$240,"CUSTEIO",IF(X1360='Tabelas auxiliares'!$A$239,"INVESTIMENTO","ERRO - VERIFICAR"))))</f>
        <v/>
      </c>
      <c r="Z1360" s="46" t="str">
        <f t="shared" si="35"/>
        <v/>
      </c>
      <c r="AC1360" s="26"/>
    </row>
    <row r="1361" spans="6:29" x14ac:dyDescent="0.25">
      <c r="F1361" s="33" t="str">
        <f>IFERROR(VLOOKUP(D1361,'Tabelas auxiliares'!$A$3:$B$61,2,FALSE),"")</f>
        <v/>
      </c>
      <c r="G1361" s="33" t="str">
        <f>IFERROR(VLOOKUP($B1361,'Tabelas auxiliares'!$A$65:$C$102,2,FALSE),"")</f>
        <v/>
      </c>
      <c r="H1361" s="33" t="str">
        <f>IFERROR(VLOOKUP($B1361,'Tabelas auxiliares'!$A$65:$C$102,3,FALSE),"")</f>
        <v/>
      </c>
      <c r="X1361" s="33" t="str">
        <f t="shared" si="34"/>
        <v/>
      </c>
      <c r="Y1361" s="33" t="str">
        <f>IF(T1361="","",IF(AND(T1361&lt;&gt;'Tabelas auxiliares'!$B$239,T1361&lt;&gt;'Tabelas auxiliares'!$B$240,T1361&lt;&gt;'Tabelas auxiliares'!$C$239,T1361&lt;&gt;'Tabelas auxiliares'!$C$240,T1361&lt;&gt;'Tabelas auxiliares'!$D$239),"FOLHA DE PESSOAL",IF(X1361='Tabelas auxiliares'!$A$240,"CUSTEIO",IF(X1361='Tabelas auxiliares'!$A$239,"INVESTIMENTO","ERRO - VERIFICAR"))))</f>
        <v/>
      </c>
      <c r="Z1361" s="46" t="str">
        <f t="shared" si="35"/>
        <v/>
      </c>
      <c r="AC1361" s="26"/>
    </row>
    <row r="1362" spans="6:29" x14ac:dyDescent="0.25">
      <c r="F1362" s="33" t="str">
        <f>IFERROR(VLOOKUP(D1362,'Tabelas auxiliares'!$A$3:$B$61,2,FALSE),"")</f>
        <v/>
      </c>
      <c r="G1362" s="33" t="str">
        <f>IFERROR(VLOOKUP($B1362,'Tabelas auxiliares'!$A$65:$C$102,2,FALSE),"")</f>
        <v/>
      </c>
      <c r="H1362" s="33" t="str">
        <f>IFERROR(VLOOKUP($B1362,'Tabelas auxiliares'!$A$65:$C$102,3,FALSE),"")</f>
        <v/>
      </c>
      <c r="X1362" s="33" t="str">
        <f t="shared" si="34"/>
        <v/>
      </c>
      <c r="Y1362" s="33" t="str">
        <f>IF(T1362="","",IF(AND(T1362&lt;&gt;'Tabelas auxiliares'!$B$239,T1362&lt;&gt;'Tabelas auxiliares'!$B$240,T1362&lt;&gt;'Tabelas auxiliares'!$C$239,T1362&lt;&gt;'Tabelas auxiliares'!$C$240,T1362&lt;&gt;'Tabelas auxiliares'!$D$239),"FOLHA DE PESSOAL",IF(X1362='Tabelas auxiliares'!$A$240,"CUSTEIO",IF(X1362='Tabelas auxiliares'!$A$239,"INVESTIMENTO","ERRO - VERIFICAR"))))</f>
        <v/>
      </c>
      <c r="Z1362" s="46" t="str">
        <f t="shared" si="35"/>
        <v/>
      </c>
      <c r="AC1362" s="26"/>
    </row>
    <row r="1363" spans="6:29" x14ac:dyDescent="0.25">
      <c r="F1363" s="33" t="str">
        <f>IFERROR(VLOOKUP(D1363,'Tabelas auxiliares'!$A$3:$B$61,2,FALSE),"")</f>
        <v/>
      </c>
      <c r="G1363" s="33" t="str">
        <f>IFERROR(VLOOKUP($B1363,'Tabelas auxiliares'!$A$65:$C$102,2,FALSE),"")</f>
        <v/>
      </c>
      <c r="H1363" s="33" t="str">
        <f>IFERROR(VLOOKUP($B1363,'Tabelas auxiliares'!$A$65:$C$102,3,FALSE),"")</f>
        <v/>
      </c>
      <c r="X1363" s="33" t="str">
        <f t="shared" si="34"/>
        <v/>
      </c>
      <c r="Y1363" s="33" t="str">
        <f>IF(T1363="","",IF(AND(T1363&lt;&gt;'Tabelas auxiliares'!$B$239,T1363&lt;&gt;'Tabelas auxiliares'!$B$240,T1363&lt;&gt;'Tabelas auxiliares'!$C$239,T1363&lt;&gt;'Tabelas auxiliares'!$C$240,T1363&lt;&gt;'Tabelas auxiliares'!$D$239),"FOLHA DE PESSOAL",IF(X1363='Tabelas auxiliares'!$A$240,"CUSTEIO",IF(X1363='Tabelas auxiliares'!$A$239,"INVESTIMENTO","ERRO - VERIFICAR"))))</f>
        <v/>
      </c>
      <c r="Z1363" s="46" t="str">
        <f t="shared" si="35"/>
        <v/>
      </c>
      <c r="AA1363" s="26"/>
      <c r="AC1363" s="26"/>
    </row>
    <row r="1364" spans="6:29" x14ac:dyDescent="0.25">
      <c r="F1364" s="33" t="str">
        <f>IFERROR(VLOOKUP(D1364,'Tabelas auxiliares'!$A$3:$B$61,2,FALSE),"")</f>
        <v/>
      </c>
      <c r="G1364" s="33" t="str">
        <f>IFERROR(VLOOKUP($B1364,'Tabelas auxiliares'!$A$65:$C$102,2,FALSE),"")</f>
        <v/>
      </c>
      <c r="H1364" s="33" t="str">
        <f>IFERROR(VLOOKUP($B1364,'Tabelas auxiliares'!$A$65:$C$102,3,FALSE),"")</f>
        <v/>
      </c>
      <c r="X1364" s="33" t="str">
        <f t="shared" si="34"/>
        <v/>
      </c>
      <c r="Y1364" s="33" t="str">
        <f>IF(T1364="","",IF(AND(T1364&lt;&gt;'Tabelas auxiliares'!$B$239,T1364&lt;&gt;'Tabelas auxiliares'!$B$240,T1364&lt;&gt;'Tabelas auxiliares'!$C$239,T1364&lt;&gt;'Tabelas auxiliares'!$C$240,T1364&lt;&gt;'Tabelas auxiliares'!$D$239),"FOLHA DE PESSOAL",IF(X1364='Tabelas auxiliares'!$A$240,"CUSTEIO",IF(X1364='Tabelas auxiliares'!$A$239,"INVESTIMENTO","ERRO - VERIFICAR"))))</f>
        <v/>
      </c>
      <c r="Z1364" s="46" t="str">
        <f t="shared" si="35"/>
        <v/>
      </c>
      <c r="AA1364" s="26"/>
      <c r="AC1364" s="26"/>
    </row>
    <row r="1365" spans="6:29" x14ac:dyDescent="0.25">
      <c r="F1365" s="33" t="str">
        <f>IFERROR(VLOOKUP(D1365,'Tabelas auxiliares'!$A$3:$B$61,2,FALSE),"")</f>
        <v/>
      </c>
      <c r="G1365" s="33" t="str">
        <f>IFERROR(VLOOKUP($B1365,'Tabelas auxiliares'!$A$65:$C$102,2,FALSE),"")</f>
        <v/>
      </c>
      <c r="H1365" s="33" t="str">
        <f>IFERROR(VLOOKUP($B1365,'Tabelas auxiliares'!$A$65:$C$102,3,FALSE),"")</f>
        <v/>
      </c>
      <c r="X1365" s="33" t="str">
        <f t="shared" si="34"/>
        <v/>
      </c>
      <c r="Y1365" s="33" t="str">
        <f>IF(T1365="","",IF(AND(T1365&lt;&gt;'Tabelas auxiliares'!$B$239,T1365&lt;&gt;'Tabelas auxiliares'!$B$240,T1365&lt;&gt;'Tabelas auxiliares'!$C$239,T1365&lt;&gt;'Tabelas auxiliares'!$C$240,T1365&lt;&gt;'Tabelas auxiliares'!$D$239),"FOLHA DE PESSOAL",IF(X1365='Tabelas auxiliares'!$A$240,"CUSTEIO",IF(X1365='Tabelas auxiliares'!$A$239,"INVESTIMENTO","ERRO - VERIFICAR"))))</f>
        <v/>
      </c>
      <c r="Z1365" s="46" t="str">
        <f t="shared" si="35"/>
        <v/>
      </c>
      <c r="AA1365" s="26"/>
      <c r="AC1365" s="26"/>
    </row>
    <row r="1366" spans="6:29" x14ac:dyDescent="0.25">
      <c r="F1366" s="33" t="str">
        <f>IFERROR(VLOOKUP(D1366,'Tabelas auxiliares'!$A$3:$B$61,2,FALSE),"")</f>
        <v/>
      </c>
      <c r="G1366" s="33" t="str">
        <f>IFERROR(VLOOKUP($B1366,'Tabelas auxiliares'!$A$65:$C$102,2,FALSE),"")</f>
        <v/>
      </c>
      <c r="H1366" s="33" t="str">
        <f>IFERROR(VLOOKUP($B1366,'Tabelas auxiliares'!$A$65:$C$102,3,FALSE),"")</f>
        <v/>
      </c>
      <c r="X1366" s="33" t="str">
        <f t="shared" si="34"/>
        <v/>
      </c>
      <c r="Y1366" s="33" t="str">
        <f>IF(T1366="","",IF(AND(T1366&lt;&gt;'Tabelas auxiliares'!$B$239,T1366&lt;&gt;'Tabelas auxiliares'!$B$240,T1366&lt;&gt;'Tabelas auxiliares'!$C$239,T1366&lt;&gt;'Tabelas auxiliares'!$C$240,T1366&lt;&gt;'Tabelas auxiliares'!$D$239),"FOLHA DE PESSOAL",IF(X1366='Tabelas auxiliares'!$A$240,"CUSTEIO",IF(X1366='Tabelas auxiliares'!$A$239,"INVESTIMENTO","ERRO - VERIFICAR"))))</f>
        <v/>
      </c>
      <c r="Z1366" s="46" t="str">
        <f t="shared" si="35"/>
        <v/>
      </c>
      <c r="AC1366" s="26"/>
    </row>
    <row r="1367" spans="6:29" x14ac:dyDescent="0.25">
      <c r="F1367" s="33" t="str">
        <f>IFERROR(VLOOKUP(D1367,'Tabelas auxiliares'!$A$3:$B$61,2,FALSE),"")</f>
        <v/>
      </c>
      <c r="G1367" s="33" t="str">
        <f>IFERROR(VLOOKUP($B1367,'Tabelas auxiliares'!$A$65:$C$102,2,FALSE),"")</f>
        <v/>
      </c>
      <c r="H1367" s="33" t="str">
        <f>IFERROR(VLOOKUP($B1367,'Tabelas auxiliares'!$A$65:$C$102,3,FALSE),"")</f>
        <v/>
      </c>
      <c r="X1367" s="33" t="str">
        <f t="shared" si="34"/>
        <v/>
      </c>
      <c r="Y1367" s="33" t="str">
        <f>IF(T1367="","",IF(AND(T1367&lt;&gt;'Tabelas auxiliares'!$B$239,T1367&lt;&gt;'Tabelas auxiliares'!$B$240,T1367&lt;&gt;'Tabelas auxiliares'!$C$239,T1367&lt;&gt;'Tabelas auxiliares'!$C$240,T1367&lt;&gt;'Tabelas auxiliares'!$D$239),"FOLHA DE PESSOAL",IF(X1367='Tabelas auxiliares'!$A$240,"CUSTEIO",IF(X1367='Tabelas auxiliares'!$A$239,"INVESTIMENTO","ERRO - VERIFICAR"))))</f>
        <v/>
      </c>
      <c r="Z1367" s="46" t="str">
        <f t="shared" si="35"/>
        <v/>
      </c>
      <c r="AC1367" s="26"/>
    </row>
    <row r="1368" spans="6:29" x14ac:dyDescent="0.25">
      <c r="F1368" s="33" t="str">
        <f>IFERROR(VLOOKUP(D1368,'Tabelas auxiliares'!$A$3:$B$61,2,FALSE),"")</f>
        <v/>
      </c>
      <c r="G1368" s="33" t="str">
        <f>IFERROR(VLOOKUP($B1368,'Tabelas auxiliares'!$A$65:$C$102,2,FALSE),"")</f>
        <v/>
      </c>
      <c r="H1368" s="33" t="str">
        <f>IFERROR(VLOOKUP($B1368,'Tabelas auxiliares'!$A$65:$C$102,3,FALSE),"")</f>
        <v/>
      </c>
      <c r="X1368" s="33" t="str">
        <f t="shared" si="34"/>
        <v/>
      </c>
      <c r="Y1368" s="33" t="str">
        <f>IF(T1368="","",IF(AND(T1368&lt;&gt;'Tabelas auxiliares'!$B$239,T1368&lt;&gt;'Tabelas auxiliares'!$B$240,T1368&lt;&gt;'Tabelas auxiliares'!$C$239,T1368&lt;&gt;'Tabelas auxiliares'!$C$240,T1368&lt;&gt;'Tabelas auxiliares'!$D$239),"FOLHA DE PESSOAL",IF(X1368='Tabelas auxiliares'!$A$240,"CUSTEIO",IF(X1368='Tabelas auxiliares'!$A$239,"INVESTIMENTO","ERRO - VERIFICAR"))))</f>
        <v/>
      </c>
      <c r="Z1368" s="46" t="str">
        <f t="shared" si="35"/>
        <v/>
      </c>
      <c r="AA1368" s="26"/>
      <c r="AC1368" s="26"/>
    </row>
    <row r="1369" spans="6:29" x14ac:dyDescent="0.25">
      <c r="F1369" s="33" t="str">
        <f>IFERROR(VLOOKUP(D1369,'Tabelas auxiliares'!$A$3:$B$61,2,FALSE),"")</f>
        <v/>
      </c>
      <c r="G1369" s="33" t="str">
        <f>IFERROR(VLOOKUP($B1369,'Tabelas auxiliares'!$A$65:$C$102,2,FALSE),"")</f>
        <v/>
      </c>
      <c r="H1369" s="33" t="str">
        <f>IFERROR(VLOOKUP($B1369,'Tabelas auxiliares'!$A$65:$C$102,3,FALSE),"")</f>
        <v/>
      </c>
      <c r="X1369" s="33" t="str">
        <f t="shared" si="34"/>
        <v/>
      </c>
      <c r="Y1369" s="33" t="str">
        <f>IF(T1369="","",IF(AND(T1369&lt;&gt;'Tabelas auxiliares'!$B$239,T1369&lt;&gt;'Tabelas auxiliares'!$B$240,T1369&lt;&gt;'Tabelas auxiliares'!$C$239,T1369&lt;&gt;'Tabelas auxiliares'!$C$240,T1369&lt;&gt;'Tabelas auxiliares'!$D$239),"FOLHA DE PESSOAL",IF(X1369='Tabelas auxiliares'!$A$240,"CUSTEIO",IF(X1369='Tabelas auxiliares'!$A$239,"INVESTIMENTO","ERRO - VERIFICAR"))))</f>
        <v/>
      </c>
      <c r="Z1369" s="46" t="str">
        <f t="shared" si="35"/>
        <v/>
      </c>
      <c r="AA1369" s="26"/>
      <c r="AC1369" s="26"/>
    </row>
    <row r="1370" spans="6:29" x14ac:dyDescent="0.25">
      <c r="F1370" s="33" t="str">
        <f>IFERROR(VLOOKUP(D1370,'Tabelas auxiliares'!$A$3:$B$61,2,FALSE),"")</f>
        <v/>
      </c>
      <c r="G1370" s="33" t="str">
        <f>IFERROR(VLOOKUP($B1370,'Tabelas auxiliares'!$A$65:$C$102,2,FALSE),"")</f>
        <v/>
      </c>
      <c r="H1370" s="33" t="str">
        <f>IFERROR(VLOOKUP($B1370,'Tabelas auxiliares'!$A$65:$C$102,3,FALSE),"")</f>
        <v/>
      </c>
      <c r="X1370" s="33" t="str">
        <f t="shared" si="34"/>
        <v/>
      </c>
      <c r="Y1370" s="33" t="str">
        <f>IF(T1370="","",IF(AND(T1370&lt;&gt;'Tabelas auxiliares'!$B$239,T1370&lt;&gt;'Tabelas auxiliares'!$B$240,T1370&lt;&gt;'Tabelas auxiliares'!$C$239,T1370&lt;&gt;'Tabelas auxiliares'!$C$240,T1370&lt;&gt;'Tabelas auxiliares'!$D$239),"FOLHA DE PESSOAL",IF(X1370='Tabelas auxiliares'!$A$240,"CUSTEIO",IF(X1370='Tabelas auxiliares'!$A$239,"INVESTIMENTO","ERRO - VERIFICAR"))))</f>
        <v/>
      </c>
      <c r="Z1370" s="46" t="str">
        <f t="shared" si="35"/>
        <v/>
      </c>
      <c r="AA1370" s="26"/>
      <c r="AC1370" s="26"/>
    </row>
    <row r="1371" spans="6:29" x14ac:dyDescent="0.25">
      <c r="F1371" s="33" t="str">
        <f>IFERROR(VLOOKUP(D1371,'Tabelas auxiliares'!$A$3:$B$61,2,FALSE),"")</f>
        <v/>
      </c>
      <c r="G1371" s="33" t="str">
        <f>IFERROR(VLOOKUP($B1371,'Tabelas auxiliares'!$A$65:$C$102,2,FALSE),"")</f>
        <v/>
      </c>
      <c r="H1371" s="33" t="str">
        <f>IFERROR(VLOOKUP($B1371,'Tabelas auxiliares'!$A$65:$C$102,3,FALSE),"")</f>
        <v/>
      </c>
      <c r="X1371" s="33" t="str">
        <f t="shared" si="34"/>
        <v/>
      </c>
      <c r="Y1371" s="33" t="str">
        <f>IF(T1371="","",IF(AND(T1371&lt;&gt;'Tabelas auxiliares'!$B$239,T1371&lt;&gt;'Tabelas auxiliares'!$B$240,T1371&lt;&gt;'Tabelas auxiliares'!$C$239,T1371&lt;&gt;'Tabelas auxiliares'!$C$240,T1371&lt;&gt;'Tabelas auxiliares'!$D$239),"FOLHA DE PESSOAL",IF(X1371='Tabelas auxiliares'!$A$240,"CUSTEIO",IF(X1371='Tabelas auxiliares'!$A$239,"INVESTIMENTO","ERRO - VERIFICAR"))))</f>
        <v/>
      </c>
      <c r="Z1371" s="46" t="str">
        <f t="shared" si="35"/>
        <v/>
      </c>
      <c r="AA1371" s="26"/>
      <c r="AC1371" s="26"/>
    </row>
    <row r="1372" spans="6:29" x14ac:dyDescent="0.25">
      <c r="F1372" s="33" t="str">
        <f>IFERROR(VLOOKUP(D1372,'Tabelas auxiliares'!$A$3:$B$61,2,FALSE),"")</f>
        <v/>
      </c>
      <c r="G1372" s="33" t="str">
        <f>IFERROR(VLOOKUP($B1372,'Tabelas auxiliares'!$A$65:$C$102,2,FALSE),"")</f>
        <v/>
      </c>
      <c r="H1372" s="33" t="str">
        <f>IFERROR(VLOOKUP($B1372,'Tabelas auxiliares'!$A$65:$C$102,3,FALSE),"")</f>
        <v/>
      </c>
      <c r="X1372" s="33" t="str">
        <f t="shared" si="34"/>
        <v/>
      </c>
      <c r="Y1372" s="33" t="str">
        <f>IF(T1372="","",IF(AND(T1372&lt;&gt;'Tabelas auxiliares'!$B$239,T1372&lt;&gt;'Tabelas auxiliares'!$B$240,T1372&lt;&gt;'Tabelas auxiliares'!$C$239,T1372&lt;&gt;'Tabelas auxiliares'!$C$240,T1372&lt;&gt;'Tabelas auxiliares'!$D$239),"FOLHA DE PESSOAL",IF(X1372='Tabelas auxiliares'!$A$240,"CUSTEIO",IF(X1372='Tabelas auxiliares'!$A$239,"INVESTIMENTO","ERRO - VERIFICAR"))))</f>
        <v/>
      </c>
      <c r="Z1372" s="46" t="str">
        <f t="shared" si="35"/>
        <v/>
      </c>
      <c r="AC1372" s="26"/>
    </row>
    <row r="1373" spans="6:29" x14ac:dyDescent="0.25">
      <c r="F1373" s="33" t="str">
        <f>IFERROR(VLOOKUP(D1373,'Tabelas auxiliares'!$A$3:$B$61,2,FALSE),"")</f>
        <v/>
      </c>
      <c r="G1373" s="33" t="str">
        <f>IFERROR(VLOOKUP($B1373,'Tabelas auxiliares'!$A$65:$C$102,2,FALSE),"")</f>
        <v/>
      </c>
      <c r="H1373" s="33" t="str">
        <f>IFERROR(VLOOKUP($B1373,'Tabelas auxiliares'!$A$65:$C$102,3,FALSE),"")</f>
        <v/>
      </c>
      <c r="X1373" s="33" t="str">
        <f t="shared" si="34"/>
        <v/>
      </c>
      <c r="Y1373" s="33" t="str">
        <f>IF(T1373="","",IF(AND(T1373&lt;&gt;'Tabelas auxiliares'!$B$239,T1373&lt;&gt;'Tabelas auxiliares'!$B$240,T1373&lt;&gt;'Tabelas auxiliares'!$C$239,T1373&lt;&gt;'Tabelas auxiliares'!$C$240,T1373&lt;&gt;'Tabelas auxiliares'!$D$239),"FOLHA DE PESSOAL",IF(X1373='Tabelas auxiliares'!$A$240,"CUSTEIO",IF(X1373='Tabelas auxiliares'!$A$239,"INVESTIMENTO","ERRO - VERIFICAR"))))</f>
        <v/>
      </c>
      <c r="Z1373" s="46" t="str">
        <f t="shared" si="35"/>
        <v/>
      </c>
      <c r="AC1373" s="26"/>
    </row>
    <row r="1374" spans="6:29" x14ac:dyDescent="0.25">
      <c r="F1374" s="33" t="str">
        <f>IFERROR(VLOOKUP(D1374,'Tabelas auxiliares'!$A$3:$B$61,2,FALSE),"")</f>
        <v/>
      </c>
      <c r="G1374" s="33" t="str">
        <f>IFERROR(VLOOKUP($B1374,'Tabelas auxiliares'!$A$65:$C$102,2,FALSE),"")</f>
        <v/>
      </c>
      <c r="H1374" s="33" t="str">
        <f>IFERROR(VLOOKUP($B1374,'Tabelas auxiliares'!$A$65:$C$102,3,FALSE),"")</f>
        <v/>
      </c>
      <c r="X1374" s="33" t="str">
        <f t="shared" si="34"/>
        <v/>
      </c>
      <c r="Y1374" s="33" t="str">
        <f>IF(T1374="","",IF(AND(T1374&lt;&gt;'Tabelas auxiliares'!$B$239,T1374&lt;&gt;'Tabelas auxiliares'!$B$240,T1374&lt;&gt;'Tabelas auxiliares'!$C$239,T1374&lt;&gt;'Tabelas auxiliares'!$C$240,T1374&lt;&gt;'Tabelas auxiliares'!$D$239),"FOLHA DE PESSOAL",IF(X1374='Tabelas auxiliares'!$A$240,"CUSTEIO",IF(X1374='Tabelas auxiliares'!$A$239,"INVESTIMENTO","ERRO - VERIFICAR"))))</f>
        <v/>
      </c>
      <c r="Z1374" s="46" t="str">
        <f t="shared" si="35"/>
        <v/>
      </c>
      <c r="AC1374" s="26"/>
    </row>
    <row r="1375" spans="6:29" x14ac:dyDescent="0.25">
      <c r="F1375" s="33" t="str">
        <f>IFERROR(VLOOKUP(D1375,'Tabelas auxiliares'!$A$3:$B$61,2,FALSE),"")</f>
        <v/>
      </c>
      <c r="G1375" s="33" t="str">
        <f>IFERROR(VLOOKUP($B1375,'Tabelas auxiliares'!$A$65:$C$102,2,FALSE),"")</f>
        <v/>
      </c>
      <c r="H1375" s="33" t="str">
        <f>IFERROR(VLOOKUP($B1375,'Tabelas auxiliares'!$A$65:$C$102,3,FALSE),"")</f>
        <v/>
      </c>
      <c r="X1375" s="33" t="str">
        <f t="shared" si="34"/>
        <v/>
      </c>
      <c r="Y1375" s="33" t="str">
        <f>IF(T1375="","",IF(AND(T1375&lt;&gt;'Tabelas auxiliares'!$B$239,T1375&lt;&gt;'Tabelas auxiliares'!$B$240,T1375&lt;&gt;'Tabelas auxiliares'!$C$239,T1375&lt;&gt;'Tabelas auxiliares'!$C$240,T1375&lt;&gt;'Tabelas auxiliares'!$D$239),"FOLHA DE PESSOAL",IF(X1375='Tabelas auxiliares'!$A$240,"CUSTEIO",IF(X1375='Tabelas auxiliares'!$A$239,"INVESTIMENTO","ERRO - VERIFICAR"))))</f>
        <v/>
      </c>
      <c r="Z1375" s="46" t="str">
        <f t="shared" si="35"/>
        <v/>
      </c>
      <c r="AA1375" s="26"/>
    </row>
    <row r="1376" spans="6:29" x14ac:dyDescent="0.25">
      <c r="F1376" s="33" t="str">
        <f>IFERROR(VLOOKUP(D1376,'Tabelas auxiliares'!$A$3:$B$61,2,FALSE),"")</f>
        <v/>
      </c>
      <c r="G1376" s="33" t="str">
        <f>IFERROR(VLOOKUP($B1376,'Tabelas auxiliares'!$A$65:$C$102,2,FALSE),"")</f>
        <v/>
      </c>
      <c r="H1376" s="33" t="str">
        <f>IFERROR(VLOOKUP($B1376,'Tabelas auxiliares'!$A$65:$C$102,3,FALSE),"")</f>
        <v/>
      </c>
      <c r="X1376" s="33" t="str">
        <f t="shared" si="34"/>
        <v/>
      </c>
      <c r="Y1376" s="33" t="str">
        <f>IF(T1376="","",IF(AND(T1376&lt;&gt;'Tabelas auxiliares'!$B$239,T1376&lt;&gt;'Tabelas auxiliares'!$B$240,T1376&lt;&gt;'Tabelas auxiliares'!$C$239,T1376&lt;&gt;'Tabelas auxiliares'!$C$240,T1376&lt;&gt;'Tabelas auxiliares'!$D$239),"FOLHA DE PESSOAL",IF(X1376='Tabelas auxiliares'!$A$240,"CUSTEIO",IF(X1376='Tabelas auxiliares'!$A$239,"INVESTIMENTO","ERRO - VERIFICAR"))))</f>
        <v/>
      </c>
      <c r="Z1376" s="46" t="str">
        <f t="shared" si="35"/>
        <v/>
      </c>
      <c r="AC1376" s="26"/>
    </row>
    <row r="1377" spans="6:29" x14ac:dyDescent="0.25">
      <c r="F1377" s="33" t="str">
        <f>IFERROR(VLOOKUP(D1377,'Tabelas auxiliares'!$A$3:$B$61,2,FALSE),"")</f>
        <v/>
      </c>
      <c r="G1377" s="33" t="str">
        <f>IFERROR(VLOOKUP($B1377,'Tabelas auxiliares'!$A$65:$C$102,2,FALSE),"")</f>
        <v/>
      </c>
      <c r="H1377" s="33" t="str">
        <f>IFERROR(VLOOKUP($B1377,'Tabelas auxiliares'!$A$65:$C$102,3,FALSE),"")</f>
        <v/>
      </c>
      <c r="X1377" s="33" t="str">
        <f t="shared" ref="X1377:X1440" si="36">LEFT(V1377,1)</f>
        <v/>
      </c>
      <c r="Y1377" s="33" t="str">
        <f>IF(T1377="","",IF(AND(T1377&lt;&gt;'Tabelas auxiliares'!$B$239,T1377&lt;&gt;'Tabelas auxiliares'!$B$240,T1377&lt;&gt;'Tabelas auxiliares'!$C$239,T1377&lt;&gt;'Tabelas auxiliares'!$C$240,T1377&lt;&gt;'Tabelas auxiliares'!$D$239),"FOLHA DE PESSOAL",IF(X1377='Tabelas auxiliares'!$A$240,"CUSTEIO",IF(X1377='Tabelas auxiliares'!$A$239,"INVESTIMENTO","ERRO - VERIFICAR"))))</f>
        <v/>
      </c>
      <c r="Z1377" s="46" t="str">
        <f t="shared" si="35"/>
        <v/>
      </c>
      <c r="AC1377" s="26"/>
    </row>
    <row r="1378" spans="6:29" x14ac:dyDescent="0.25">
      <c r="F1378" s="33" t="str">
        <f>IFERROR(VLOOKUP(D1378,'Tabelas auxiliares'!$A$3:$B$61,2,FALSE),"")</f>
        <v/>
      </c>
      <c r="G1378" s="33" t="str">
        <f>IFERROR(VLOOKUP($B1378,'Tabelas auxiliares'!$A$65:$C$102,2,FALSE),"")</f>
        <v/>
      </c>
      <c r="H1378" s="33" t="str">
        <f>IFERROR(VLOOKUP($B1378,'Tabelas auxiliares'!$A$65:$C$102,3,FALSE),"")</f>
        <v/>
      </c>
      <c r="X1378" s="33" t="str">
        <f t="shared" si="36"/>
        <v/>
      </c>
      <c r="Y1378" s="33" t="str">
        <f>IF(T1378="","",IF(AND(T1378&lt;&gt;'Tabelas auxiliares'!$B$239,T1378&lt;&gt;'Tabelas auxiliares'!$B$240,T1378&lt;&gt;'Tabelas auxiliares'!$C$239,T1378&lt;&gt;'Tabelas auxiliares'!$C$240,T1378&lt;&gt;'Tabelas auxiliares'!$D$239),"FOLHA DE PESSOAL",IF(X1378='Tabelas auxiliares'!$A$240,"CUSTEIO",IF(X1378='Tabelas auxiliares'!$A$239,"INVESTIMENTO","ERRO - VERIFICAR"))))</f>
        <v/>
      </c>
      <c r="Z1378" s="46" t="str">
        <f t="shared" ref="Z1378:Z1441" si="37">IF(AA1378+AB1378+AC1378&lt;&gt;0,AA1378+AB1378+AC1378,"")</f>
        <v/>
      </c>
      <c r="AC1378" s="26"/>
    </row>
    <row r="1379" spans="6:29" x14ac:dyDescent="0.25">
      <c r="F1379" s="33" t="str">
        <f>IFERROR(VLOOKUP(D1379,'Tabelas auxiliares'!$A$3:$B$61,2,FALSE),"")</f>
        <v/>
      </c>
      <c r="G1379" s="33" t="str">
        <f>IFERROR(VLOOKUP($B1379,'Tabelas auxiliares'!$A$65:$C$102,2,FALSE),"")</f>
        <v/>
      </c>
      <c r="H1379" s="33" t="str">
        <f>IFERROR(VLOOKUP($B1379,'Tabelas auxiliares'!$A$65:$C$102,3,FALSE),"")</f>
        <v/>
      </c>
      <c r="X1379" s="33" t="str">
        <f t="shared" si="36"/>
        <v/>
      </c>
      <c r="Y1379" s="33" t="str">
        <f>IF(T1379="","",IF(AND(T1379&lt;&gt;'Tabelas auxiliares'!$B$239,T1379&lt;&gt;'Tabelas auxiliares'!$B$240,T1379&lt;&gt;'Tabelas auxiliares'!$C$239,T1379&lt;&gt;'Tabelas auxiliares'!$C$240,T1379&lt;&gt;'Tabelas auxiliares'!$D$239),"FOLHA DE PESSOAL",IF(X1379='Tabelas auxiliares'!$A$240,"CUSTEIO",IF(X1379='Tabelas auxiliares'!$A$239,"INVESTIMENTO","ERRO - VERIFICAR"))))</f>
        <v/>
      </c>
      <c r="Z1379" s="46" t="str">
        <f t="shared" si="37"/>
        <v/>
      </c>
      <c r="AC1379" s="26"/>
    </row>
    <row r="1380" spans="6:29" x14ac:dyDescent="0.25">
      <c r="F1380" s="33" t="str">
        <f>IFERROR(VLOOKUP(D1380,'Tabelas auxiliares'!$A$3:$B$61,2,FALSE),"")</f>
        <v/>
      </c>
      <c r="G1380" s="33" t="str">
        <f>IFERROR(VLOOKUP($B1380,'Tabelas auxiliares'!$A$65:$C$102,2,FALSE),"")</f>
        <v/>
      </c>
      <c r="H1380" s="33" t="str">
        <f>IFERROR(VLOOKUP($B1380,'Tabelas auxiliares'!$A$65:$C$102,3,FALSE),"")</f>
        <v/>
      </c>
      <c r="X1380" s="33" t="str">
        <f t="shared" si="36"/>
        <v/>
      </c>
      <c r="Y1380" s="33" t="str">
        <f>IF(T1380="","",IF(AND(T1380&lt;&gt;'Tabelas auxiliares'!$B$239,T1380&lt;&gt;'Tabelas auxiliares'!$B$240,T1380&lt;&gt;'Tabelas auxiliares'!$C$239,T1380&lt;&gt;'Tabelas auxiliares'!$C$240,T1380&lt;&gt;'Tabelas auxiliares'!$D$239),"FOLHA DE PESSOAL",IF(X1380='Tabelas auxiliares'!$A$240,"CUSTEIO",IF(X1380='Tabelas auxiliares'!$A$239,"INVESTIMENTO","ERRO - VERIFICAR"))))</f>
        <v/>
      </c>
      <c r="Z1380" s="46" t="str">
        <f t="shared" si="37"/>
        <v/>
      </c>
      <c r="AC1380" s="26"/>
    </row>
    <row r="1381" spans="6:29" x14ac:dyDescent="0.25">
      <c r="F1381" s="33" t="str">
        <f>IFERROR(VLOOKUP(D1381,'Tabelas auxiliares'!$A$3:$B$61,2,FALSE),"")</f>
        <v/>
      </c>
      <c r="G1381" s="33" t="str">
        <f>IFERROR(VLOOKUP($B1381,'Tabelas auxiliares'!$A$65:$C$102,2,FALSE),"")</f>
        <v/>
      </c>
      <c r="H1381" s="33" t="str">
        <f>IFERROR(VLOOKUP($B1381,'Tabelas auxiliares'!$A$65:$C$102,3,FALSE),"")</f>
        <v/>
      </c>
      <c r="X1381" s="33" t="str">
        <f t="shared" si="36"/>
        <v/>
      </c>
      <c r="Y1381" s="33" t="str">
        <f>IF(T1381="","",IF(AND(T1381&lt;&gt;'Tabelas auxiliares'!$B$239,T1381&lt;&gt;'Tabelas auxiliares'!$B$240,T1381&lt;&gt;'Tabelas auxiliares'!$C$239,T1381&lt;&gt;'Tabelas auxiliares'!$C$240,T1381&lt;&gt;'Tabelas auxiliares'!$D$239),"FOLHA DE PESSOAL",IF(X1381='Tabelas auxiliares'!$A$240,"CUSTEIO",IF(X1381='Tabelas auxiliares'!$A$239,"INVESTIMENTO","ERRO - VERIFICAR"))))</f>
        <v/>
      </c>
      <c r="Z1381" s="46" t="str">
        <f t="shared" si="37"/>
        <v/>
      </c>
      <c r="AC1381" s="26"/>
    </row>
    <row r="1382" spans="6:29" x14ac:dyDescent="0.25">
      <c r="F1382" s="33" t="str">
        <f>IFERROR(VLOOKUP(D1382,'Tabelas auxiliares'!$A$3:$B$61,2,FALSE),"")</f>
        <v/>
      </c>
      <c r="G1382" s="33" t="str">
        <f>IFERROR(VLOOKUP($B1382,'Tabelas auxiliares'!$A$65:$C$102,2,FALSE),"")</f>
        <v/>
      </c>
      <c r="H1382" s="33" t="str">
        <f>IFERROR(VLOOKUP($B1382,'Tabelas auxiliares'!$A$65:$C$102,3,FALSE),"")</f>
        <v/>
      </c>
      <c r="X1382" s="33" t="str">
        <f t="shared" si="36"/>
        <v/>
      </c>
      <c r="Y1382" s="33" t="str">
        <f>IF(T1382="","",IF(AND(T1382&lt;&gt;'Tabelas auxiliares'!$B$239,T1382&lt;&gt;'Tabelas auxiliares'!$B$240,T1382&lt;&gt;'Tabelas auxiliares'!$C$239,T1382&lt;&gt;'Tabelas auxiliares'!$C$240,T1382&lt;&gt;'Tabelas auxiliares'!$D$239),"FOLHA DE PESSOAL",IF(X1382='Tabelas auxiliares'!$A$240,"CUSTEIO",IF(X1382='Tabelas auxiliares'!$A$239,"INVESTIMENTO","ERRO - VERIFICAR"))))</f>
        <v/>
      </c>
      <c r="Z1382" s="46" t="str">
        <f t="shared" si="37"/>
        <v/>
      </c>
      <c r="AC1382" s="26"/>
    </row>
    <row r="1383" spans="6:29" x14ac:dyDescent="0.25">
      <c r="F1383" s="33" t="str">
        <f>IFERROR(VLOOKUP(D1383,'Tabelas auxiliares'!$A$3:$B$61,2,FALSE),"")</f>
        <v/>
      </c>
      <c r="G1383" s="33" t="str">
        <f>IFERROR(VLOOKUP($B1383,'Tabelas auxiliares'!$A$65:$C$102,2,FALSE),"")</f>
        <v/>
      </c>
      <c r="H1383" s="33" t="str">
        <f>IFERROR(VLOOKUP($B1383,'Tabelas auxiliares'!$A$65:$C$102,3,FALSE),"")</f>
        <v/>
      </c>
      <c r="X1383" s="33" t="str">
        <f t="shared" si="36"/>
        <v/>
      </c>
      <c r="Y1383" s="33" t="str">
        <f>IF(T1383="","",IF(AND(T1383&lt;&gt;'Tabelas auxiliares'!$B$239,T1383&lt;&gt;'Tabelas auxiliares'!$B$240,T1383&lt;&gt;'Tabelas auxiliares'!$C$239,T1383&lt;&gt;'Tabelas auxiliares'!$C$240,T1383&lt;&gt;'Tabelas auxiliares'!$D$239),"FOLHA DE PESSOAL",IF(X1383='Tabelas auxiliares'!$A$240,"CUSTEIO",IF(X1383='Tabelas auxiliares'!$A$239,"INVESTIMENTO","ERRO - VERIFICAR"))))</f>
        <v/>
      </c>
      <c r="Z1383" s="46" t="str">
        <f t="shared" si="37"/>
        <v/>
      </c>
      <c r="AC1383" s="26"/>
    </row>
    <row r="1384" spans="6:29" x14ac:dyDescent="0.25">
      <c r="F1384" s="33" t="str">
        <f>IFERROR(VLOOKUP(D1384,'Tabelas auxiliares'!$A$3:$B$61,2,FALSE),"")</f>
        <v/>
      </c>
      <c r="G1384" s="33" t="str">
        <f>IFERROR(VLOOKUP($B1384,'Tabelas auxiliares'!$A$65:$C$102,2,FALSE),"")</f>
        <v/>
      </c>
      <c r="H1384" s="33" t="str">
        <f>IFERROR(VLOOKUP($B1384,'Tabelas auxiliares'!$A$65:$C$102,3,FALSE),"")</f>
        <v/>
      </c>
      <c r="X1384" s="33" t="str">
        <f t="shared" si="36"/>
        <v/>
      </c>
      <c r="Y1384" s="33" t="str">
        <f>IF(T1384="","",IF(AND(T1384&lt;&gt;'Tabelas auxiliares'!$B$239,T1384&lt;&gt;'Tabelas auxiliares'!$B$240,T1384&lt;&gt;'Tabelas auxiliares'!$C$239,T1384&lt;&gt;'Tabelas auxiliares'!$C$240,T1384&lt;&gt;'Tabelas auxiliares'!$D$239),"FOLHA DE PESSOAL",IF(X1384='Tabelas auxiliares'!$A$240,"CUSTEIO",IF(X1384='Tabelas auxiliares'!$A$239,"INVESTIMENTO","ERRO - VERIFICAR"))))</f>
        <v/>
      </c>
      <c r="Z1384" s="46" t="str">
        <f t="shared" si="37"/>
        <v/>
      </c>
      <c r="AC1384" s="26"/>
    </row>
    <row r="1385" spans="6:29" x14ac:dyDescent="0.25">
      <c r="F1385" s="33" t="str">
        <f>IFERROR(VLOOKUP(D1385,'Tabelas auxiliares'!$A$3:$B$61,2,FALSE),"")</f>
        <v/>
      </c>
      <c r="G1385" s="33" t="str">
        <f>IFERROR(VLOOKUP($B1385,'Tabelas auxiliares'!$A$65:$C$102,2,FALSE),"")</f>
        <v/>
      </c>
      <c r="H1385" s="33" t="str">
        <f>IFERROR(VLOOKUP($B1385,'Tabelas auxiliares'!$A$65:$C$102,3,FALSE),"")</f>
        <v/>
      </c>
      <c r="X1385" s="33" t="str">
        <f t="shared" si="36"/>
        <v/>
      </c>
      <c r="Y1385" s="33" t="str">
        <f>IF(T1385="","",IF(AND(T1385&lt;&gt;'Tabelas auxiliares'!$B$239,T1385&lt;&gt;'Tabelas auxiliares'!$B$240,T1385&lt;&gt;'Tabelas auxiliares'!$C$239,T1385&lt;&gt;'Tabelas auxiliares'!$C$240,T1385&lt;&gt;'Tabelas auxiliares'!$D$239),"FOLHA DE PESSOAL",IF(X1385='Tabelas auxiliares'!$A$240,"CUSTEIO",IF(X1385='Tabelas auxiliares'!$A$239,"INVESTIMENTO","ERRO - VERIFICAR"))))</f>
        <v/>
      </c>
      <c r="Z1385" s="46" t="str">
        <f t="shared" si="37"/>
        <v/>
      </c>
      <c r="AC1385" s="26"/>
    </row>
    <row r="1386" spans="6:29" x14ac:dyDescent="0.25">
      <c r="F1386" s="33" t="str">
        <f>IFERROR(VLOOKUP(D1386,'Tabelas auxiliares'!$A$3:$B$61,2,FALSE),"")</f>
        <v/>
      </c>
      <c r="G1386" s="33" t="str">
        <f>IFERROR(VLOOKUP($B1386,'Tabelas auxiliares'!$A$65:$C$102,2,FALSE),"")</f>
        <v/>
      </c>
      <c r="H1386" s="33" t="str">
        <f>IFERROR(VLOOKUP($B1386,'Tabelas auxiliares'!$A$65:$C$102,3,FALSE),"")</f>
        <v/>
      </c>
      <c r="X1386" s="33" t="str">
        <f t="shared" si="36"/>
        <v/>
      </c>
      <c r="Y1386" s="33" t="str">
        <f>IF(T1386="","",IF(AND(T1386&lt;&gt;'Tabelas auxiliares'!$B$239,T1386&lt;&gt;'Tabelas auxiliares'!$B$240,T1386&lt;&gt;'Tabelas auxiliares'!$C$239,T1386&lt;&gt;'Tabelas auxiliares'!$C$240,T1386&lt;&gt;'Tabelas auxiliares'!$D$239),"FOLHA DE PESSOAL",IF(X1386='Tabelas auxiliares'!$A$240,"CUSTEIO",IF(X1386='Tabelas auxiliares'!$A$239,"INVESTIMENTO","ERRO - VERIFICAR"))))</f>
        <v/>
      </c>
      <c r="Z1386" s="46" t="str">
        <f t="shared" si="37"/>
        <v/>
      </c>
      <c r="AC1386" s="26"/>
    </row>
    <row r="1387" spans="6:29" x14ac:dyDescent="0.25">
      <c r="F1387" s="33" t="str">
        <f>IFERROR(VLOOKUP(D1387,'Tabelas auxiliares'!$A$3:$B$61,2,FALSE),"")</f>
        <v/>
      </c>
      <c r="G1387" s="33" t="str">
        <f>IFERROR(VLOOKUP($B1387,'Tabelas auxiliares'!$A$65:$C$102,2,FALSE),"")</f>
        <v/>
      </c>
      <c r="H1387" s="33" t="str">
        <f>IFERROR(VLOOKUP($B1387,'Tabelas auxiliares'!$A$65:$C$102,3,FALSE),"")</f>
        <v/>
      </c>
      <c r="X1387" s="33" t="str">
        <f t="shared" si="36"/>
        <v/>
      </c>
      <c r="Y1387" s="33" t="str">
        <f>IF(T1387="","",IF(AND(T1387&lt;&gt;'Tabelas auxiliares'!$B$239,T1387&lt;&gt;'Tabelas auxiliares'!$B$240,T1387&lt;&gt;'Tabelas auxiliares'!$C$239,T1387&lt;&gt;'Tabelas auxiliares'!$C$240,T1387&lt;&gt;'Tabelas auxiliares'!$D$239),"FOLHA DE PESSOAL",IF(X1387='Tabelas auxiliares'!$A$240,"CUSTEIO",IF(X1387='Tabelas auxiliares'!$A$239,"INVESTIMENTO","ERRO - VERIFICAR"))))</f>
        <v/>
      </c>
      <c r="Z1387" s="46" t="str">
        <f t="shared" si="37"/>
        <v/>
      </c>
      <c r="AC1387" s="26"/>
    </row>
    <row r="1388" spans="6:29" x14ac:dyDescent="0.25">
      <c r="F1388" s="33" t="str">
        <f>IFERROR(VLOOKUP(D1388,'Tabelas auxiliares'!$A$3:$B$61,2,FALSE),"")</f>
        <v/>
      </c>
      <c r="G1388" s="33" t="str">
        <f>IFERROR(VLOOKUP($B1388,'Tabelas auxiliares'!$A$65:$C$102,2,FALSE),"")</f>
        <v/>
      </c>
      <c r="H1388" s="33" t="str">
        <f>IFERROR(VLOOKUP($B1388,'Tabelas auxiliares'!$A$65:$C$102,3,FALSE),"")</f>
        <v/>
      </c>
      <c r="X1388" s="33" t="str">
        <f t="shared" si="36"/>
        <v/>
      </c>
      <c r="Y1388" s="33" t="str">
        <f>IF(T1388="","",IF(AND(T1388&lt;&gt;'Tabelas auxiliares'!$B$239,T1388&lt;&gt;'Tabelas auxiliares'!$B$240,T1388&lt;&gt;'Tabelas auxiliares'!$C$239,T1388&lt;&gt;'Tabelas auxiliares'!$C$240,T1388&lt;&gt;'Tabelas auxiliares'!$D$239),"FOLHA DE PESSOAL",IF(X1388='Tabelas auxiliares'!$A$240,"CUSTEIO",IF(X1388='Tabelas auxiliares'!$A$239,"INVESTIMENTO","ERRO - VERIFICAR"))))</f>
        <v/>
      </c>
      <c r="Z1388" s="46" t="str">
        <f t="shared" si="37"/>
        <v/>
      </c>
      <c r="AC1388" s="26"/>
    </row>
    <row r="1389" spans="6:29" x14ac:dyDescent="0.25">
      <c r="F1389" s="33" t="str">
        <f>IFERROR(VLOOKUP(D1389,'Tabelas auxiliares'!$A$3:$B$61,2,FALSE),"")</f>
        <v/>
      </c>
      <c r="G1389" s="33" t="str">
        <f>IFERROR(VLOOKUP($B1389,'Tabelas auxiliares'!$A$65:$C$102,2,FALSE),"")</f>
        <v/>
      </c>
      <c r="H1389" s="33" t="str">
        <f>IFERROR(VLOOKUP($B1389,'Tabelas auxiliares'!$A$65:$C$102,3,FALSE),"")</f>
        <v/>
      </c>
      <c r="X1389" s="33" t="str">
        <f t="shared" si="36"/>
        <v/>
      </c>
      <c r="Y1389" s="33" t="str">
        <f>IF(T1389="","",IF(AND(T1389&lt;&gt;'Tabelas auxiliares'!$B$239,T1389&lt;&gt;'Tabelas auxiliares'!$B$240,T1389&lt;&gt;'Tabelas auxiliares'!$C$239,T1389&lt;&gt;'Tabelas auxiliares'!$C$240,T1389&lt;&gt;'Tabelas auxiliares'!$D$239),"FOLHA DE PESSOAL",IF(X1389='Tabelas auxiliares'!$A$240,"CUSTEIO",IF(X1389='Tabelas auxiliares'!$A$239,"INVESTIMENTO","ERRO - VERIFICAR"))))</f>
        <v/>
      </c>
      <c r="Z1389" s="46" t="str">
        <f t="shared" si="37"/>
        <v/>
      </c>
      <c r="AA1389" s="26"/>
      <c r="AC1389" s="26"/>
    </row>
    <row r="1390" spans="6:29" x14ac:dyDescent="0.25">
      <c r="F1390" s="33" t="str">
        <f>IFERROR(VLOOKUP(D1390,'Tabelas auxiliares'!$A$3:$B$61,2,FALSE),"")</f>
        <v/>
      </c>
      <c r="G1390" s="33" t="str">
        <f>IFERROR(VLOOKUP($B1390,'Tabelas auxiliares'!$A$65:$C$102,2,FALSE),"")</f>
        <v/>
      </c>
      <c r="H1390" s="33" t="str">
        <f>IFERROR(VLOOKUP($B1390,'Tabelas auxiliares'!$A$65:$C$102,3,FALSE),"")</f>
        <v/>
      </c>
      <c r="X1390" s="33" t="str">
        <f t="shared" si="36"/>
        <v/>
      </c>
      <c r="Y1390" s="33" t="str">
        <f>IF(T1390="","",IF(AND(T1390&lt;&gt;'Tabelas auxiliares'!$B$239,T1390&lt;&gt;'Tabelas auxiliares'!$B$240,T1390&lt;&gt;'Tabelas auxiliares'!$C$239,T1390&lt;&gt;'Tabelas auxiliares'!$C$240,T1390&lt;&gt;'Tabelas auxiliares'!$D$239),"FOLHA DE PESSOAL",IF(X1390='Tabelas auxiliares'!$A$240,"CUSTEIO",IF(X1390='Tabelas auxiliares'!$A$239,"INVESTIMENTO","ERRO - VERIFICAR"))))</f>
        <v/>
      </c>
      <c r="Z1390" s="46" t="str">
        <f t="shared" si="37"/>
        <v/>
      </c>
      <c r="AC1390" s="26"/>
    </row>
    <row r="1391" spans="6:29" x14ac:dyDescent="0.25">
      <c r="F1391" s="33" t="str">
        <f>IFERROR(VLOOKUP(D1391,'Tabelas auxiliares'!$A$3:$B$61,2,FALSE),"")</f>
        <v/>
      </c>
      <c r="G1391" s="33" t="str">
        <f>IFERROR(VLOOKUP($B1391,'Tabelas auxiliares'!$A$65:$C$102,2,FALSE),"")</f>
        <v/>
      </c>
      <c r="H1391" s="33" t="str">
        <f>IFERROR(VLOOKUP($B1391,'Tabelas auxiliares'!$A$65:$C$102,3,FALSE),"")</f>
        <v/>
      </c>
      <c r="X1391" s="33" t="str">
        <f t="shared" si="36"/>
        <v/>
      </c>
      <c r="Y1391" s="33" t="str">
        <f>IF(T1391="","",IF(AND(T1391&lt;&gt;'Tabelas auxiliares'!$B$239,T1391&lt;&gt;'Tabelas auxiliares'!$B$240,T1391&lt;&gt;'Tabelas auxiliares'!$C$239,T1391&lt;&gt;'Tabelas auxiliares'!$C$240,T1391&lt;&gt;'Tabelas auxiliares'!$D$239),"FOLHA DE PESSOAL",IF(X1391='Tabelas auxiliares'!$A$240,"CUSTEIO",IF(X1391='Tabelas auxiliares'!$A$239,"INVESTIMENTO","ERRO - VERIFICAR"))))</f>
        <v/>
      </c>
      <c r="Z1391" s="46" t="str">
        <f t="shared" si="37"/>
        <v/>
      </c>
      <c r="AA1391" s="26"/>
      <c r="AC1391" s="26"/>
    </row>
    <row r="1392" spans="6:29" x14ac:dyDescent="0.25">
      <c r="F1392" s="33" t="str">
        <f>IFERROR(VLOOKUP(D1392,'Tabelas auxiliares'!$A$3:$B$61,2,FALSE),"")</f>
        <v/>
      </c>
      <c r="G1392" s="33" t="str">
        <f>IFERROR(VLOOKUP($B1392,'Tabelas auxiliares'!$A$65:$C$102,2,FALSE),"")</f>
        <v/>
      </c>
      <c r="H1392" s="33" t="str">
        <f>IFERROR(VLOOKUP($B1392,'Tabelas auxiliares'!$A$65:$C$102,3,FALSE),"")</f>
        <v/>
      </c>
      <c r="X1392" s="33" t="str">
        <f t="shared" si="36"/>
        <v/>
      </c>
      <c r="Y1392" s="33" t="str">
        <f>IF(T1392="","",IF(AND(T1392&lt;&gt;'Tabelas auxiliares'!$B$239,T1392&lt;&gt;'Tabelas auxiliares'!$B$240,T1392&lt;&gt;'Tabelas auxiliares'!$C$239,T1392&lt;&gt;'Tabelas auxiliares'!$C$240,T1392&lt;&gt;'Tabelas auxiliares'!$D$239),"FOLHA DE PESSOAL",IF(X1392='Tabelas auxiliares'!$A$240,"CUSTEIO",IF(X1392='Tabelas auxiliares'!$A$239,"INVESTIMENTO","ERRO - VERIFICAR"))))</f>
        <v/>
      </c>
      <c r="Z1392" s="46" t="str">
        <f t="shared" si="37"/>
        <v/>
      </c>
      <c r="AA1392" s="26"/>
      <c r="AC1392" s="26"/>
    </row>
    <row r="1393" spans="6:29" x14ac:dyDescent="0.25">
      <c r="F1393" s="33" t="str">
        <f>IFERROR(VLOOKUP(D1393,'Tabelas auxiliares'!$A$3:$B$61,2,FALSE),"")</f>
        <v/>
      </c>
      <c r="G1393" s="33" t="str">
        <f>IFERROR(VLOOKUP($B1393,'Tabelas auxiliares'!$A$65:$C$102,2,FALSE),"")</f>
        <v/>
      </c>
      <c r="H1393" s="33" t="str">
        <f>IFERROR(VLOOKUP($B1393,'Tabelas auxiliares'!$A$65:$C$102,3,FALSE),"")</f>
        <v/>
      </c>
      <c r="X1393" s="33" t="str">
        <f t="shared" si="36"/>
        <v/>
      </c>
      <c r="Y1393" s="33" t="str">
        <f>IF(T1393="","",IF(AND(T1393&lt;&gt;'Tabelas auxiliares'!$B$239,T1393&lt;&gt;'Tabelas auxiliares'!$B$240,T1393&lt;&gt;'Tabelas auxiliares'!$C$239,T1393&lt;&gt;'Tabelas auxiliares'!$C$240,T1393&lt;&gt;'Tabelas auxiliares'!$D$239),"FOLHA DE PESSOAL",IF(X1393='Tabelas auxiliares'!$A$240,"CUSTEIO",IF(X1393='Tabelas auxiliares'!$A$239,"INVESTIMENTO","ERRO - VERIFICAR"))))</f>
        <v/>
      </c>
      <c r="Z1393" s="46" t="str">
        <f t="shared" si="37"/>
        <v/>
      </c>
      <c r="AA1393" s="26"/>
      <c r="AB1393" s="26"/>
      <c r="AC1393" s="26"/>
    </row>
    <row r="1394" spans="6:29" x14ac:dyDescent="0.25">
      <c r="F1394" s="33" t="str">
        <f>IFERROR(VLOOKUP(D1394,'Tabelas auxiliares'!$A$3:$B$61,2,FALSE),"")</f>
        <v/>
      </c>
      <c r="G1394" s="33" t="str">
        <f>IFERROR(VLOOKUP($B1394,'Tabelas auxiliares'!$A$65:$C$102,2,FALSE),"")</f>
        <v/>
      </c>
      <c r="H1394" s="33" t="str">
        <f>IFERROR(VLOOKUP($B1394,'Tabelas auxiliares'!$A$65:$C$102,3,FALSE),"")</f>
        <v/>
      </c>
      <c r="X1394" s="33" t="str">
        <f t="shared" si="36"/>
        <v/>
      </c>
      <c r="Y1394" s="33" t="str">
        <f>IF(T1394="","",IF(AND(T1394&lt;&gt;'Tabelas auxiliares'!$B$239,T1394&lt;&gt;'Tabelas auxiliares'!$B$240,T1394&lt;&gt;'Tabelas auxiliares'!$C$239,T1394&lt;&gt;'Tabelas auxiliares'!$C$240,T1394&lt;&gt;'Tabelas auxiliares'!$D$239),"FOLHA DE PESSOAL",IF(X1394='Tabelas auxiliares'!$A$240,"CUSTEIO",IF(X1394='Tabelas auxiliares'!$A$239,"INVESTIMENTO","ERRO - VERIFICAR"))))</f>
        <v/>
      </c>
      <c r="Z1394" s="46" t="str">
        <f t="shared" si="37"/>
        <v/>
      </c>
      <c r="AC1394" s="26"/>
    </row>
    <row r="1395" spans="6:29" x14ac:dyDescent="0.25">
      <c r="F1395" s="33" t="str">
        <f>IFERROR(VLOOKUP(D1395,'Tabelas auxiliares'!$A$3:$B$61,2,FALSE),"")</f>
        <v/>
      </c>
      <c r="G1395" s="33" t="str">
        <f>IFERROR(VLOOKUP($B1395,'Tabelas auxiliares'!$A$65:$C$102,2,FALSE),"")</f>
        <v/>
      </c>
      <c r="H1395" s="33" t="str">
        <f>IFERROR(VLOOKUP($B1395,'Tabelas auxiliares'!$A$65:$C$102,3,FALSE),"")</f>
        <v/>
      </c>
      <c r="X1395" s="33" t="str">
        <f t="shared" si="36"/>
        <v/>
      </c>
      <c r="Y1395" s="33" t="str">
        <f>IF(T1395="","",IF(AND(T1395&lt;&gt;'Tabelas auxiliares'!$B$239,T1395&lt;&gt;'Tabelas auxiliares'!$B$240,T1395&lt;&gt;'Tabelas auxiliares'!$C$239,T1395&lt;&gt;'Tabelas auxiliares'!$C$240,T1395&lt;&gt;'Tabelas auxiliares'!$D$239),"FOLHA DE PESSOAL",IF(X1395='Tabelas auxiliares'!$A$240,"CUSTEIO",IF(X1395='Tabelas auxiliares'!$A$239,"INVESTIMENTO","ERRO - VERIFICAR"))))</f>
        <v/>
      </c>
      <c r="Z1395" s="46" t="str">
        <f t="shared" si="37"/>
        <v/>
      </c>
      <c r="AC1395" s="26"/>
    </row>
    <row r="1396" spans="6:29" x14ac:dyDescent="0.25">
      <c r="F1396" s="33" t="str">
        <f>IFERROR(VLOOKUP(D1396,'Tabelas auxiliares'!$A$3:$B$61,2,FALSE),"")</f>
        <v/>
      </c>
      <c r="G1396" s="33" t="str">
        <f>IFERROR(VLOOKUP($B1396,'Tabelas auxiliares'!$A$65:$C$102,2,FALSE),"")</f>
        <v/>
      </c>
      <c r="H1396" s="33" t="str">
        <f>IFERROR(VLOOKUP($B1396,'Tabelas auxiliares'!$A$65:$C$102,3,FALSE),"")</f>
        <v/>
      </c>
      <c r="X1396" s="33" t="str">
        <f t="shared" si="36"/>
        <v/>
      </c>
      <c r="Y1396" s="33" t="str">
        <f>IF(T1396="","",IF(AND(T1396&lt;&gt;'Tabelas auxiliares'!$B$239,T1396&lt;&gt;'Tabelas auxiliares'!$B$240,T1396&lt;&gt;'Tabelas auxiliares'!$C$239,T1396&lt;&gt;'Tabelas auxiliares'!$C$240,T1396&lt;&gt;'Tabelas auxiliares'!$D$239),"FOLHA DE PESSOAL",IF(X1396='Tabelas auxiliares'!$A$240,"CUSTEIO",IF(X1396='Tabelas auxiliares'!$A$239,"INVESTIMENTO","ERRO - VERIFICAR"))))</f>
        <v/>
      </c>
      <c r="Z1396" s="46" t="str">
        <f t="shared" si="37"/>
        <v/>
      </c>
      <c r="AC1396" s="26"/>
    </row>
    <row r="1397" spans="6:29" x14ac:dyDescent="0.25">
      <c r="F1397" s="33" t="str">
        <f>IFERROR(VLOOKUP(D1397,'Tabelas auxiliares'!$A$3:$B$61,2,FALSE),"")</f>
        <v/>
      </c>
      <c r="G1397" s="33" t="str">
        <f>IFERROR(VLOOKUP($B1397,'Tabelas auxiliares'!$A$65:$C$102,2,FALSE),"")</f>
        <v/>
      </c>
      <c r="H1397" s="33" t="str">
        <f>IFERROR(VLOOKUP($B1397,'Tabelas auxiliares'!$A$65:$C$102,3,FALSE),"")</f>
        <v/>
      </c>
      <c r="X1397" s="33" t="str">
        <f t="shared" si="36"/>
        <v/>
      </c>
      <c r="Y1397" s="33" t="str">
        <f>IF(T1397="","",IF(AND(T1397&lt;&gt;'Tabelas auxiliares'!$B$239,T1397&lt;&gt;'Tabelas auxiliares'!$B$240,T1397&lt;&gt;'Tabelas auxiliares'!$C$239,T1397&lt;&gt;'Tabelas auxiliares'!$C$240,T1397&lt;&gt;'Tabelas auxiliares'!$D$239),"FOLHA DE PESSOAL",IF(X1397='Tabelas auxiliares'!$A$240,"CUSTEIO",IF(X1397='Tabelas auxiliares'!$A$239,"INVESTIMENTO","ERRO - VERIFICAR"))))</f>
        <v/>
      </c>
      <c r="Z1397" s="46" t="str">
        <f t="shared" si="37"/>
        <v/>
      </c>
      <c r="AC1397" s="26"/>
    </row>
    <row r="1398" spans="6:29" x14ac:dyDescent="0.25">
      <c r="F1398" s="33" t="str">
        <f>IFERROR(VLOOKUP(D1398,'Tabelas auxiliares'!$A$3:$B$61,2,FALSE),"")</f>
        <v/>
      </c>
      <c r="G1398" s="33" t="str">
        <f>IFERROR(VLOOKUP($B1398,'Tabelas auxiliares'!$A$65:$C$102,2,FALSE),"")</f>
        <v/>
      </c>
      <c r="H1398" s="33" t="str">
        <f>IFERROR(VLOOKUP($B1398,'Tabelas auxiliares'!$A$65:$C$102,3,FALSE),"")</f>
        <v/>
      </c>
      <c r="X1398" s="33" t="str">
        <f t="shared" si="36"/>
        <v/>
      </c>
      <c r="Y1398" s="33" t="str">
        <f>IF(T1398="","",IF(AND(T1398&lt;&gt;'Tabelas auxiliares'!$B$239,T1398&lt;&gt;'Tabelas auxiliares'!$B$240,T1398&lt;&gt;'Tabelas auxiliares'!$C$239,T1398&lt;&gt;'Tabelas auxiliares'!$C$240,T1398&lt;&gt;'Tabelas auxiliares'!$D$239),"FOLHA DE PESSOAL",IF(X1398='Tabelas auxiliares'!$A$240,"CUSTEIO",IF(X1398='Tabelas auxiliares'!$A$239,"INVESTIMENTO","ERRO - VERIFICAR"))))</f>
        <v/>
      </c>
      <c r="Z1398" s="46" t="str">
        <f t="shared" si="37"/>
        <v/>
      </c>
      <c r="AA1398" s="26"/>
      <c r="AC1398" s="26"/>
    </row>
    <row r="1399" spans="6:29" x14ac:dyDescent="0.25">
      <c r="F1399" s="33" t="str">
        <f>IFERROR(VLOOKUP(D1399,'Tabelas auxiliares'!$A$3:$B$61,2,FALSE),"")</f>
        <v/>
      </c>
      <c r="G1399" s="33" t="str">
        <f>IFERROR(VLOOKUP($B1399,'Tabelas auxiliares'!$A$65:$C$102,2,FALSE),"")</f>
        <v/>
      </c>
      <c r="H1399" s="33" t="str">
        <f>IFERROR(VLOOKUP($B1399,'Tabelas auxiliares'!$A$65:$C$102,3,FALSE),"")</f>
        <v/>
      </c>
      <c r="X1399" s="33" t="str">
        <f t="shared" si="36"/>
        <v/>
      </c>
      <c r="Y1399" s="33" t="str">
        <f>IF(T1399="","",IF(AND(T1399&lt;&gt;'Tabelas auxiliares'!$B$239,T1399&lt;&gt;'Tabelas auxiliares'!$B$240,T1399&lt;&gt;'Tabelas auxiliares'!$C$239,T1399&lt;&gt;'Tabelas auxiliares'!$C$240,T1399&lt;&gt;'Tabelas auxiliares'!$D$239),"FOLHA DE PESSOAL",IF(X1399='Tabelas auxiliares'!$A$240,"CUSTEIO",IF(X1399='Tabelas auxiliares'!$A$239,"INVESTIMENTO","ERRO - VERIFICAR"))))</f>
        <v/>
      </c>
      <c r="Z1399" s="46" t="str">
        <f t="shared" si="37"/>
        <v/>
      </c>
      <c r="AA1399" s="26"/>
      <c r="AC1399" s="26"/>
    </row>
    <row r="1400" spans="6:29" x14ac:dyDescent="0.25">
      <c r="F1400" s="33" t="str">
        <f>IFERROR(VLOOKUP(D1400,'Tabelas auxiliares'!$A$3:$B$61,2,FALSE),"")</f>
        <v/>
      </c>
      <c r="G1400" s="33" t="str">
        <f>IFERROR(VLOOKUP($B1400,'Tabelas auxiliares'!$A$65:$C$102,2,FALSE),"")</f>
        <v/>
      </c>
      <c r="H1400" s="33" t="str">
        <f>IFERROR(VLOOKUP($B1400,'Tabelas auxiliares'!$A$65:$C$102,3,FALSE),"")</f>
        <v/>
      </c>
      <c r="X1400" s="33" t="str">
        <f t="shared" si="36"/>
        <v/>
      </c>
      <c r="Y1400" s="33" t="str">
        <f>IF(T1400="","",IF(AND(T1400&lt;&gt;'Tabelas auxiliares'!$B$239,T1400&lt;&gt;'Tabelas auxiliares'!$B$240,T1400&lt;&gt;'Tabelas auxiliares'!$C$239,T1400&lt;&gt;'Tabelas auxiliares'!$C$240,T1400&lt;&gt;'Tabelas auxiliares'!$D$239),"FOLHA DE PESSOAL",IF(X1400='Tabelas auxiliares'!$A$240,"CUSTEIO",IF(X1400='Tabelas auxiliares'!$A$239,"INVESTIMENTO","ERRO - VERIFICAR"))))</f>
        <v/>
      </c>
      <c r="Z1400" s="46" t="str">
        <f t="shared" si="37"/>
        <v/>
      </c>
      <c r="AA1400" s="26"/>
      <c r="AC1400" s="26"/>
    </row>
    <row r="1401" spans="6:29" x14ac:dyDescent="0.25">
      <c r="F1401" s="33" t="str">
        <f>IFERROR(VLOOKUP(D1401,'Tabelas auxiliares'!$A$3:$B$61,2,FALSE),"")</f>
        <v/>
      </c>
      <c r="G1401" s="33" t="str">
        <f>IFERROR(VLOOKUP($B1401,'Tabelas auxiliares'!$A$65:$C$102,2,FALSE),"")</f>
        <v/>
      </c>
      <c r="H1401" s="33" t="str">
        <f>IFERROR(VLOOKUP($B1401,'Tabelas auxiliares'!$A$65:$C$102,3,FALSE),"")</f>
        <v/>
      </c>
      <c r="X1401" s="33" t="str">
        <f t="shared" si="36"/>
        <v/>
      </c>
      <c r="Y1401" s="33" t="str">
        <f>IF(T1401="","",IF(AND(T1401&lt;&gt;'Tabelas auxiliares'!$B$239,T1401&lt;&gt;'Tabelas auxiliares'!$B$240,T1401&lt;&gt;'Tabelas auxiliares'!$C$239,T1401&lt;&gt;'Tabelas auxiliares'!$C$240,T1401&lt;&gt;'Tabelas auxiliares'!$D$239),"FOLHA DE PESSOAL",IF(X1401='Tabelas auxiliares'!$A$240,"CUSTEIO",IF(X1401='Tabelas auxiliares'!$A$239,"INVESTIMENTO","ERRO - VERIFICAR"))))</f>
        <v/>
      </c>
      <c r="Z1401" s="46" t="str">
        <f t="shared" si="37"/>
        <v/>
      </c>
      <c r="AC1401" s="26"/>
    </row>
    <row r="1402" spans="6:29" x14ac:dyDescent="0.25">
      <c r="F1402" s="33" t="str">
        <f>IFERROR(VLOOKUP(D1402,'Tabelas auxiliares'!$A$3:$B$61,2,FALSE),"")</f>
        <v/>
      </c>
      <c r="G1402" s="33" t="str">
        <f>IFERROR(VLOOKUP($B1402,'Tabelas auxiliares'!$A$65:$C$102,2,FALSE),"")</f>
        <v/>
      </c>
      <c r="H1402" s="33" t="str">
        <f>IFERROR(VLOOKUP($B1402,'Tabelas auxiliares'!$A$65:$C$102,3,FALSE),"")</f>
        <v/>
      </c>
      <c r="X1402" s="33" t="str">
        <f t="shared" si="36"/>
        <v/>
      </c>
      <c r="Y1402" s="33" t="str">
        <f>IF(T1402="","",IF(AND(T1402&lt;&gt;'Tabelas auxiliares'!$B$239,T1402&lt;&gt;'Tabelas auxiliares'!$B$240,T1402&lt;&gt;'Tabelas auxiliares'!$C$239,T1402&lt;&gt;'Tabelas auxiliares'!$C$240,T1402&lt;&gt;'Tabelas auxiliares'!$D$239),"FOLHA DE PESSOAL",IF(X1402='Tabelas auxiliares'!$A$240,"CUSTEIO",IF(X1402='Tabelas auxiliares'!$A$239,"INVESTIMENTO","ERRO - VERIFICAR"))))</f>
        <v/>
      </c>
      <c r="Z1402" s="46" t="str">
        <f t="shared" si="37"/>
        <v/>
      </c>
      <c r="AC1402" s="26"/>
    </row>
    <row r="1403" spans="6:29" x14ac:dyDescent="0.25">
      <c r="F1403" s="33" t="str">
        <f>IFERROR(VLOOKUP(D1403,'Tabelas auxiliares'!$A$3:$B$61,2,FALSE),"")</f>
        <v/>
      </c>
      <c r="G1403" s="33" t="str">
        <f>IFERROR(VLOOKUP($B1403,'Tabelas auxiliares'!$A$65:$C$102,2,FALSE),"")</f>
        <v/>
      </c>
      <c r="H1403" s="33" t="str">
        <f>IFERROR(VLOOKUP($B1403,'Tabelas auxiliares'!$A$65:$C$102,3,FALSE),"")</f>
        <v/>
      </c>
      <c r="X1403" s="33" t="str">
        <f t="shared" si="36"/>
        <v/>
      </c>
      <c r="Y1403" s="33" t="str">
        <f>IF(T1403="","",IF(AND(T1403&lt;&gt;'Tabelas auxiliares'!$B$239,T1403&lt;&gt;'Tabelas auxiliares'!$B$240,T1403&lt;&gt;'Tabelas auxiliares'!$C$239,T1403&lt;&gt;'Tabelas auxiliares'!$C$240,T1403&lt;&gt;'Tabelas auxiliares'!$D$239),"FOLHA DE PESSOAL",IF(X1403='Tabelas auxiliares'!$A$240,"CUSTEIO",IF(X1403='Tabelas auxiliares'!$A$239,"INVESTIMENTO","ERRO - VERIFICAR"))))</f>
        <v/>
      </c>
      <c r="Z1403" s="46" t="str">
        <f t="shared" si="37"/>
        <v/>
      </c>
      <c r="AA1403" s="26"/>
      <c r="AC1403" s="26"/>
    </row>
    <row r="1404" spans="6:29" x14ac:dyDescent="0.25">
      <c r="F1404" s="33" t="str">
        <f>IFERROR(VLOOKUP(D1404,'Tabelas auxiliares'!$A$3:$B$61,2,FALSE),"")</f>
        <v/>
      </c>
      <c r="G1404" s="33" t="str">
        <f>IFERROR(VLOOKUP($B1404,'Tabelas auxiliares'!$A$65:$C$102,2,FALSE),"")</f>
        <v/>
      </c>
      <c r="H1404" s="33" t="str">
        <f>IFERROR(VLOOKUP($B1404,'Tabelas auxiliares'!$A$65:$C$102,3,FALSE),"")</f>
        <v/>
      </c>
      <c r="X1404" s="33" t="str">
        <f t="shared" si="36"/>
        <v/>
      </c>
      <c r="Y1404" s="33" t="str">
        <f>IF(T1404="","",IF(AND(T1404&lt;&gt;'Tabelas auxiliares'!$B$239,T1404&lt;&gt;'Tabelas auxiliares'!$B$240,T1404&lt;&gt;'Tabelas auxiliares'!$C$239,T1404&lt;&gt;'Tabelas auxiliares'!$C$240,T1404&lt;&gt;'Tabelas auxiliares'!$D$239),"FOLHA DE PESSOAL",IF(X1404='Tabelas auxiliares'!$A$240,"CUSTEIO",IF(X1404='Tabelas auxiliares'!$A$239,"INVESTIMENTO","ERRO - VERIFICAR"))))</f>
        <v/>
      </c>
      <c r="Z1404" s="46" t="str">
        <f t="shared" si="37"/>
        <v/>
      </c>
      <c r="AA1404" s="26"/>
      <c r="AC1404" s="26"/>
    </row>
    <row r="1405" spans="6:29" x14ac:dyDescent="0.25">
      <c r="F1405" s="33" t="str">
        <f>IFERROR(VLOOKUP(D1405,'Tabelas auxiliares'!$A$3:$B$61,2,FALSE),"")</f>
        <v/>
      </c>
      <c r="G1405" s="33" t="str">
        <f>IFERROR(VLOOKUP($B1405,'Tabelas auxiliares'!$A$65:$C$102,2,FALSE),"")</f>
        <v/>
      </c>
      <c r="H1405" s="33" t="str">
        <f>IFERROR(VLOOKUP($B1405,'Tabelas auxiliares'!$A$65:$C$102,3,FALSE),"")</f>
        <v/>
      </c>
      <c r="X1405" s="33" t="str">
        <f t="shared" si="36"/>
        <v/>
      </c>
      <c r="Y1405" s="33" t="str">
        <f>IF(T1405="","",IF(AND(T1405&lt;&gt;'Tabelas auxiliares'!$B$239,T1405&lt;&gt;'Tabelas auxiliares'!$B$240,T1405&lt;&gt;'Tabelas auxiliares'!$C$239,T1405&lt;&gt;'Tabelas auxiliares'!$C$240,T1405&lt;&gt;'Tabelas auxiliares'!$D$239),"FOLHA DE PESSOAL",IF(X1405='Tabelas auxiliares'!$A$240,"CUSTEIO",IF(X1405='Tabelas auxiliares'!$A$239,"INVESTIMENTO","ERRO - VERIFICAR"))))</f>
        <v/>
      </c>
      <c r="Z1405" s="46" t="str">
        <f t="shared" si="37"/>
        <v/>
      </c>
      <c r="AA1405" s="26"/>
      <c r="AC1405" s="26"/>
    </row>
    <row r="1406" spans="6:29" x14ac:dyDescent="0.25">
      <c r="F1406" s="33" t="str">
        <f>IFERROR(VLOOKUP(D1406,'Tabelas auxiliares'!$A$3:$B$61,2,FALSE),"")</f>
        <v/>
      </c>
      <c r="G1406" s="33" t="str">
        <f>IFERROR(VLOOKUP($B1406,'Tabelas auxiliares'!$A$65:$C$102,2,FALSE),"")</f>
        <v/>
      </c>
      <c r="H1406" s="33" t="str">
        <f>IFERROR(VLOOKUP($B1406,'Tabelas auxiliares'!$A$65:$C$102,3,FALSE),"")</f>
        <v/>
      </c>
      <c r="X1406" s="33" t="str">
        <f t="shared" si="36"/>
        <v/>
      </c>
      <c r="Y1406" s="33" t="str">
        <f>IF(T1406="","",IF(AND(T1406&lt;&gt;'Tabelas auxiliares'!$B$239,T1406&lt;&gt;'Tabelas auxiliares'!$B$240,T1406&lt;&gt;'Tabelas auxiliares'!$C$239,T1406&lt;&gt;'Tabelas auxiliares'!$C$240,T1406&lt;&gt;'Tabelas auxiliares'!$D$239),"FOLHA DE PESSOAL",IF(X1406='Tabelas auxiliares'!$A$240,"CUSTEIO",IF(X1406='Tabelas auxiliares'!$A$239,"INVESTIMENTO","ERRO - VERIFICAR"))))</f>
        <v/>
      </c>
      <c r="Z1406" s="46" t="str">
        <f t="shared" si="37"/>
        <v/>
      </c>
      <c r="AA1406" s="26"/>
      <c r="AC1406" s="26"/>
    </row>
    <row r="1407" spans="6:29" x14ac:dyDescent="0.25">
      <c r="F1407" s="33" t="str">
        <f>IFERROR(VLOOKUP(D1407,'Tabelas auxiliares'!$A$3:$B$61,2,FALSE),"")</f>
        <v/>
      </c>
      <c r="G1407" s="33" t="str">
        <f>IFERROR(VLOOKUP($B1407,'Tabelas auxiliares'!$A$65:$C$102,2,FALSE),"")</f>
        <v/>
      </c>
      <c r="H1407" s="33" t="str">
        <f>IFERROR(VLOOKUP($B1407,'Tabelas auxiliares'!$A$65:$C$102,3,FALSE),"")</f>
        <v/>
      </c>
      <c r="X1407" s="33" t="str">
        <f t="shared" si="36"/>
        <v/>
      </c>
      <c r="Y1407" s="33" t="str">
        <f>IF(T1407="","",IF(AND(T1407&lt;&gt;'Tabelas auxiliares'!$B$239,T1407&lt;&gt;'Tabelas auxiliares'!$B$240,T1407&lt;&gt;'Tabelas auxiliares'!$C$239,T1407&lt;&gt;'Tabelas auxiliares'!$C$240,T1407&lt;&gt;'Tabelas auxiliares'!$D$239),"FOLHA DE PESSOAL",IF(X1407='Tabelas auxiliares'!$A$240,"CUSTEIO",IF(X1407='Tabelas auxiliares'!$A$239,"INVESTIMENTO","ERRO - VERIFICAR"))))</f>
        <v/>
      </c>
      <c r="Z1407" s="46" t="str">
        <f t="shared" si="37"/>
        <v/>
      </c>
      <c r="AC1407" s="26"/>
    </row>
    <row r="1408" spans="6:29" x14ac:dyDescent="0.25">
      <c r="F1408" s="33" t="str">
        <f>IFERROR(VLOOKUP(D1408,'Tabelas auxiliares'!$A$3:$B$61,2,FALSE),"")</f>
        <v/>
      </c>
      <c r="G1408" s="33" t="str">
        <f>IFERROR(VLOOKUP($B1408,'Tabelas auxiliares'!$A$65:$C$102,2,FALSE),"")</f>
        <v/>
      </c>
      <c r="H1408" s="33" t="str">
        <f>IFERROR(VLOOKUP($B1408,'Tabelas auxiliares'!$A$65:$C$102,3,FALSE),"")</f>
        <v/>
      </c>
      <c r="X1408" s="33" t="str">
        <f t="shared" si="36"/>
        <v/>
      </c>
      <c r="Y1408" s="33" t="str">
        <f>IF(T1408="","",IF(AND(T1408&lt;&gt;'Tabelas auxiliares'!$B$239,T1408&lt;&gt;'Tabelas auxiliares'!$B$240,T1408&lt;&gt;'Tabelas auxiliares'!$C$239,T1408&lt;&gt;'Tabelas auxiliares'!$C$240,T1408&lt;&gt;'Tabelas auxiliares'!$D$239),"FOLHA DE PESSOAL",IF(X1408='Tabelas auxiliares'!$A$240,"CUSTEIO",IF(X1408='Tabelas auxiliares'!$A$239,"INVESTIMENTO","ERRO - VERIFICAR"))))</f>
        <v/>
      </c>
      <c r="Z1408" s="46" t="str">
        <f t="shared" si="37"/>
        <v/>
      </c>
      <c r="AC1408" s="26"/>
    </row>
    <row r="1409" spans="6:29" x14ac:dyDescent="0.25">
      <c r="F1409" s="33" t="str">
        <f>IFERROR(VLOOKUP(D1409,'Tabelas auxiliares'!$A$3:$B$61,2,FALSE),"")</f>
        <v/>
      </c>
      <c r="G1409" s="33" t="str">
        <f>IFERROR(VLOOKUP($B1409,'Tabelas auxiliares'!$A$65:$C$102,2,FALSE),"")</f>
        <v/>
      </c>
      <c r="H1409" s="33" t="str">
        <f>IFERROR(VLOOKUP($B1409,'Tabelas auxiliares'!$A$65:$C$102,3,FALSE),"")</f>
        <v/>
      </c>
      <c r="X1409" s="33" t="str">
        <f t="shared" si="36"/>
        <v/>
      </c>
      <c r="Y1409" s="33" t="str">
        <f>IF(T1409="","",IF(AND(T1409&lt;&gt;'Tabelas auxiliares'!$B$239,T1409&lt;&gt;'Tabelas auxiliares'!$B$240,T1409&lt;&gt;'Tabelas auxiliares'!$C$239,T1409&lt;&gt;'Tabelas auxiliares'!$C$240,T1409&lt;&gt;'Tabelas auxiliares'!$D$239),"FOLHA DE PESSOAL",IF(X1409='Tabelas auxiliares'!$A$240,"CUSTEIO",IF(X1409='Tabelas auxiliares'!$A$239,"INVESTIMENTO","ERRO - VERIFICAR"))))</f>
        <v/>
      </c>
      <c r="Z1409" s="46" t="str">
        <f t="shared" si="37"/>
        <v/>
      </c>
      <c r="AC1409" s="26"/>
    </row>
    <row r="1410" spans="6:29" x14ac:dyDescent="0.25">
      <c r="F1410" s="33" t="str">
        <f>IFERROR(VLOOKUP(D1410,'Tabelas auxiliares'!$A$3:$B$61,2,FALSE),"")</f>
        <v/>
      </c>
      <c r="G1410" s="33" t="str">
        <f>IFERROR(VLOOKUP($B1410,'Tabelas auxiliares'!$A$65:$C$102,2,FALSE),"")</f>
        <v/>
      </c>
      <c r="H1410" s="33" t="str">
        <f>IFERROR(VLOOKUP($B1410,'Tabelas auxiliares'!$A$65:$C$102,3,FALSE),"")</f>
        <v/>
      </c>
      <c r="X1410" s="33" t="str">
        <f t="shared" si="36"/>
        <v/>
      </c>
      <c r="Y1410" s="33" t="str">
        <f>IF(T1410="","",IF(AND(T1410&lt;&gt;'Tabelas auxiliares'!$B$239,T1410&lt;&gt;'Tabelas auxiliares'!$B$240,T1410&lt;&gt;'Tabelas auxiliares'!$C$239,T1410&lt;&gt;'Tabelas auxiliares'!$C$240,T1410&lt;&gt;'Tabelas auxiliares'!$D$239),"FOLHA DE PESSOAL",IF(X1410='Tabelas auxiliares'!$A$240,"CUSTEIO",IF(X1410='Tabelas auxiliares'!$A$239,"INVESTIMENTO","ERRO - VERIFICAR"))))</f>
        <v/>
      </c>
      <c r="Z1410" s="46" t="str">
        <f t="shared" si="37"/>
        <v/>
      </c>
      <c r="AA1410" s="26"/>
    </row>
    <row r="1411" spans="6:29" x14ac:dyDescent="0.25">
      <c r="F1411" s="33" t="str">
        <f>IFERROR(VLOOKUP(D1411,'Tabelas auxiliares'!$A$3:$B$61,2,FALSE),"")</f>
        <v/>
      </c>
      <c r="G1411" s="33" t="str">
        <f>IFERROR(VLOOKUP($B1411,'Tabelas auxiliares'!$A$65:$C$102,2,FALSE),"")</f>
        <v/>
      </c>
      <c r="H1411" s="33" t="str">
        <f>IFERROR(VLOOKUP($B1411,'Tabelas auxiliares'!$A$65:$C$102,3,FALSE),"")</f>
        <v/>
      </c>
      <c r="X1411" s="33" t="str">
        <f t="shared" si="36"/>
        <v/>
      </c>
      <c r="Y1411" s="33" t="str">
        <f>IF(T1411="","",IF(AND(T1411&lt;&gt;'Tabelas auxiliares'!$B$239,T1411&lt;&gt;'Tabelas auxiliares'!$B$240,T1411&lt;&gt;'Tabelas auxiliares'!$C$239,T1411&lt;&gt;'Tabelas auxiliares'!$C$240,T1411&lt;&gt;'Tabelas auxiliares'!$D$239),"FOLHA DE PESSOAL",IF(X1411='Tabelas auxiliares'!$A$240,"CUSTEIO",IF(X1411='Tabelas auxiliares'!$A$239,"INVESTIMENTO","ERRO - VERIFICAR"))))</f>
        <v/>
      </c>
      <c r="Z1411" s="46" t="str">
        <f t="shared" si="37"/>
        <v/>
      </c>
      <c r="AC1411" s="26"/>
    </row>
    <row r="1412" spans="6:29" x14ac:dyDescent="0.25">
      <c r="F1412" s="33" t="str">
        <f>IFERROR(VLOOKUP(D1412,'Tabelas auxiliares'!$A$3:$B$61,2,FALSE),"")</f>
        <v/>
      </c>
      <c r="G1412" s="33" t="str">
        <f>IFERROR(VLOOKUP($B1412,'Tabelas auxiliares'!$A$65:$C$102,2,FALSE),"")</f>
        <v/>
      </c>
      <c r="H1412" s="33" t="str">
        <f>IFERROR(VLOOKUP($B1412,'Tabelas auxiliares'!$A$65:$C$102,3,FALSE),"")</f>
        <v/>
      </c>
      <c r="X1412" s="33" t="str">
        <f t="shared" si="36"/>
        <v/>
      </c>
      <c r="Y1412" s="33" t="str">
        <f>IF(T1412="","",IF(AND(T1412&lt;&gt;'Tabelas auxiliares'!$B$239,T1412&lt;&gt;'Tabelas auxiliares'!$B$240,T1412&lt;&gt;'Tabelas auxiliares'!$C$239,T1412&lt;&gt;'Tabelas auxiliares'!$C$240,T1412&lt;&gt;'Tabelas auxiliares'!$D$239),"FOLHA DE PESSOAL",IF(X1412='Tabelas auxiliares'!$A$240,"CUSTEIO",IF(X1412='Tabelas auxiliares'!$A$239,"INVESTIMENTO","ERRO - VERIFICAR"))))</f>
        <v/>
      </c>
      <c r="Z1412" s="46" t="str">
        <f t="shared" si="37"/>
        <v/>
      </c>
      <c r="AC1412" s="26"/>
    </row>
    <row r="1413" spans="6:29" x14ac:dyDescent="0.25">
      <c r="F1413" s="33" t="str">
        <f>IFERROR(VLOOKUP(D1413,'Tabelas auxiliares'!$A$3:$B$61,2,FALSE),"")</f>
        <v/>
      </c>
      <c r="G1413" s="33" t="str">
        <f>IFERROR(VLOOKUP($B1413,'Tabelas auxiliares'!$A$65:$C$102,2,FALSE),"")</f>
        <v/>
      </c>
      <c r="H1413" s="33" t="str">
        <f>IFERROR(VLOOKUP($B1413,'Tabelas auxiliares'!$A$65:$C$102,3,FALSE),"")</f>
        <v/>
      </c>
      <c r="X1413" s="33" t="str">
        <f t="shared" si="36"/>
        <v/>
      </c>
      <c r="Y1413" s="33" t="str">
        <f>IF(T1413="","",IF(AND(T1413&lt;&gt;'Tabelas auxiliares'!$B$239,T1413&lt;&gt;'Tabelas auxiliares'!$B$240,T1413&lt;&gt;'Tabelas auxiliares'!$C$239,T1413&lt;&gt;'Tabelas auxiliares'!$C$240,T1413&lt;&gt;'Tabelas auxiliares'!$D$239),"FOLHA DE PESSOAL",IF(X1413='Tabelas auxiliares'!$A$240,"CUSTEIO",IF(X1413='Tabelas auxiliares'!$A$239,"INVESTIMENTO","ERRO - VERIFICAR"))))</f>
        <v/>
      </c>
      <c r="Z1413" s="46" t="str">
        <f t="shared" si="37"/>
        <v/>
      </c>
      <c r="AC1413" s="26"/>
    </row>
    <row r="1414" spans="6:29" x14ac:dyDescent="0.25">
      <c r="F1414" s="33" t="str">
        <f>IFERROR(VLOOKUP(D1414,'Tabelas auxiliares'!$A$3:$B$61,2,FALSE),"")</f>
        <v/>
      </c>
      <c r="G1414" s="33" t="str">
        <f>IFERROR(VLOOKUP($B1414,'Tabelas auxiliares'!$A$65:$C$102,2,FALSE),"")</f>
        <v/>
      </c>
      <c r="H1414" s="33" t="str">
        <f>IFERROR(VLOOKUP($B1414,'Tabelas auxiliares'!$A$65:$C$102,3,FALSE),"")</f>
        <v/>
      </c>
      <c r="X1414" s="33" t="str">
        <f t="shared" si="36"/>
        <v/>
      </c>
      <c r="Y1414" s="33" t="str">
        <f>IF(T1414="","",IF(AND(T1414&lt;&gt;'Tabelas auxiliares'!$B$239,T1414&lt;&gt;'Tabelas auxiliares'!$B$240,T1414&lt;&gt;'Tabelas auxiliares'!$C$239,T1414&lt;&gt;'Tabelas auxiliares'!$C$240,T1414&lt;&gt;'Tabelas auxiliares'!$D$239),"FOLHA DE PESSOAL",IF(X1414='Tabelas auxiliares'!$A$240,"CUSTEIO",IF(X1414='Tabelas auxiliares'!$A$239,"INVESTIMENTO","ERRO - VERIFICAR"))))</f>
        <v/>
      </c>
      <c r="Z1414" s="46" t="str">
        <f t="shared" si="37"/>
        <v/>
      </c>
      <c r="AA1414" s="26"/>
      <c r="AC1414" s="26"/>
    </row>
    <row r="1415" spans="6:29" x14ac:dyDescent="0.25">
      <c r="F1415" s="33" t="str">
        <f>IFERROR(VLOOKUP(D1415,'Tabelas auxiliares'!$A$3:$B$61,2,FALSE),"")</f>
        <v/>
      </c>
      <c r="G1415" s="33" t="str">
        <f>IFERROR(VLOOKUP($B1415,'Tabelas auxiliares'!$A$65:$C$102,2,FALSE),"")</f>
        <v/>
      </c>
      <c r="H1415" s="33" t="str">
        <f>IFERROR(VLOOKUP($B1415,'Tabelas auxiliares'!$A$65:$C$102,3,FALSE),"")</f>
        <v/>
      </c>
      <c r="X1415" s="33" t="str">
        <f t="shared" si="36"/>
        <v/>
      </c>
      <c r="Y1415" s="33" t="str">
        <f>IF(T1415="","",IF(AND(T1415&lt;&gt;'Tabelas auxiliares'!$B$239,T1415&lt;&gt;'Tabelas auxiliares'!$B$240,T1415&lt;&gt;'Tabelas auxiliares'!$C$239,T1415&lt;&gt;'Tabelas auxiliares'!$C$240,T1415&lt;&gt;'Tabelas auxiliares'!$D$239),"FOLHA DE PESSOAL",IF(X1415='Tabelas auxiliares'!$A$240,"CUSTEIO",IF(X1415='Tabelas auxiliares'!$A$239,"INVESTIMENTO","ERRO - VERIFICAR"))))</f>
        <v/>
      </c>
      <c r="Z1415" s="46" t="str">
        <f t="shared" si="37"/>
        <v/>
      </c>
      <c r="AA1415" s="26"/>
      <c r="AC1415" s="26"/>
    </row>
    <row r="1416" spans="6:29" x14ac:dyDescent="0.25">
      <c r="F1416" s="33" t="str">
        <f>IFERROR(VLOOKUP(D1416,'Tabelas auxiliares'!$A$3:$B$61,2,FALSE),"")</f>
        <v/>
      </c>
      <c r="G1416" s="33" t="str">
        <f>IFERROR(VLOOKUP($B1416,'Tabelas auxiliares'!$A$65:$C$102,2,FALSE),"")</f>
        <v/>
      </c>
      <c r="H1416" s="33" t="str">
        <f>IFERROR(VLOOKUP($B1416,'Tabelas auxiliares'!$A$65:$C$102,3,FALSE),"")</f>
        <v/>
      </c>
      <c r="X1416" s="33" t="str">
        <f t="shared" si="36"/>
        <v/>
      </c>
      <c r="Y1416" s="33" t="str">
        <f>IF(T1416="","",IF(AND(T1416&lt;&gt;'Tabelas auxiliares'!$B$239,T1416&lt;&gt;'Tabelas auxiliares'!$B$240,T1416&lt;&gt;'Tabelas auxiliares'!$C$239,T1416&lt;&gt;'Tabelas auxiliares'!$C$240,T1416&lt;&gt;'Tabelas auxiliares'!$D$239),"FOLHA DE PESSOAL",IF(X1416='Tabelas auxiliares'!$A$240,"CUSTEIO",IF(X1416='Tabelas auxiliares'!$A$239,"INVESTIMENTO","ERRO - VERIFICAR"))))</f>
        <v/>
      </c>
      <c r="Z1416" s="46" t="str">
        <f t="shared" si="37"/>
        <v/>
      </c>
      <c r="AA1416" s="26"/>
      <c r="AC1416" s="26"/>
    </row>
    <row r="1417" spans="6:29" x14ac:dyDescent="0.25">
      <c r="F1417" s="33" t="str">
        <f>IFERROR(VLOOKUP(D1417,'Tabelas auxiliares'!$A$3:$B$61,2,FALSE),"")</f>
        <v/>
      </c>
      <c r="G1417" s="33" t="str">
        <f>IFERROR(VLOOKUP($B1417,'Tabelas auxiliares'!$A$65:$C$102,2,FALSE),"")</f>
        <v/>
      </c>
      <c r="H1417" s="33" t="str">
        <f>IFERROR(VLOOKUP($B1417,'Tabelas auxiliares'!$A$65:$C$102,3,FALSE),"")</f>
        <v/>
      </c>
      <c r="X1417" s="33" t="str">
        <f t="shared" si="36"/>
        <v/>
      </c>
      <c r="Y1417" s="33" t="str">
        <f>IF(T1417="","",IF(AND(T1417&lt;&gt;'Tabelas auxiliares'!$B$239,T1417&lt;&gt;'Tabelas auxiliares'!$B$240,T1417&lt;&gt;'Tabelas auxiliares'!$C$239,T1417&lt;&gt;'Tabelas auxiliares'!$C$240,T1417&lt;&gt;'Tabelas auxiliares'!$D$239),"FOLHA DE PESSOAL",IF(X1417='Tabelas auxiliares'!$A$240,"CUSTEIO",IF(X1417='Tabelas auxiliares'!$A$239,"INVESTIMENTO","ERRO - VERIFICAR"))))</f>
        <v/>
      </c>
      <c r="Z1417" s="46" t="str">
        <f t="shared" si="37"/>
        <v/>
      </c>
      <c r="AC1417" s="26"/>
    </row>
    <row r="1418" spans="6:29" x14ac:dyDescent="0.25">
      <c r="F1418" s="33" t="str">
        <f>IFERROR(VLOOKUP(D1418,'Tabelas auxiliares'!$A$3:$B$61,2,FALSE),"")</f>
        <v/>
      </c>
      <c r="G1418" s="33" t="str">
        <f>IFERROR(VLOOKUP($B1418,'Tabelas auxiliares'!$A$65:$C$102,2,FALSE),"")</f>
        <v/>
      </c>
      <c r="H1418" s="33" t="str">
        <f>IFERROR(VLOOKUP($B1418,'Tabelas auxiliares'!$A$65:$C$102,3,FALSE),"")</f>
        <v/>
      </c>
      <c r="X1418" s="33" t="str">
        <f t="shared" si="36"/>
        <v/>
      </c>
      <c r="Y1418" s="33" t="str">
        <f>IF(T1418="","",IF(AND(T1418&lt;&gt;'Tabelas auxiliares'!$B$239,T1418&lt;&gt;'Tabelas auxiliares'!$B$240,T1418&lt;&gt;'Tabelas auxiliares'!$C$239,T1418&lt;&gt;'Tabelas auxiliares'!$C$240,T1418&lt;&gt;'Tabelas auxiliares'!$D$239),"FOLHA DE PESSOAL",IF(X1418='Tabelas auxiliares'!$A$240,"CUSTEIO",IF(X1418='Tabelas auxiliares'!$A$239,"INVESTIMENTO","ERRO - VERIFICAR"))))</f>
        <v/>
      </c>
      <c r="Z1418" s="46" t="str">
        <f t="shared" si="37"/>
        <v/>
      </c>
      <c r="AC1418" s="26"/>
    </row>
    <row r="1419" spans="6:29" x14ac:dyDescent="0.25">
      <c r="F1419" s="33" t="str">
        <f>IFERROR(VLOOKUP(D1419,'Tabelas auxiliares'!$A$3:$B$61,2,FALSE),"")</f>
        <v/>
      </c>
      <c r="G1419" s="33" t="str">
        <f>IFERROR(VLOOKUP($B1419,'Tabelas auxiliares'!$A$65:$C$102,2,FALSE),"")</f>
        <v/>
      </c>
      <c r="H1419" s="33" t="str">
        <f>IFERROR(VLOOKUP($B1419,'Tabelas auxiliares'!$A$65:$C$102,3,FALSE),"")</f>
        <v/>
      </c>
      <c r="X1419" s="33" t="str">
        <f t="shared" si="36"/>
        <v/>
      </c>
      <c r="Y1419" s="33" t="str">
        <f>IF(T1419="","",IF(AND(T1419&lt;&gt;'Tabelas auxiliares'!$B$239,T1419&lt;&gt;'Tabelas auxiliares'!$B$240,T1419&lt;&gt;'Tabelas auxiliares'!$C$239,T1419&lt;&gt;'Tabelas auxiliares'!$C$240,T1419&lt;&gt;'Tabelas auxiliares'!$D$239),"FOLHA DE PESSOAL",IF(X1419='Tabelas auxiliares'!$A$240,"CUSTEIO",IF(X1419='Tabelas auxiliares'!$A$239,"INVESTIMENTO","ERRO - VERIFICAR"))))</f>
        <v/>
      </c>
      <c r="Z1419" s="46" t="str">
        <f t="shared" si="37"/>
        <v/>
      </c>
      <c r="AC1419" s="26"/>
    </row>
    <row r="1420" spans="6:29" x14ac:dyDescent="0.25">
      <c r="F1420" s="33" t="str">
        <f>IFERROR(VLOOKUP(D1420,'Tabelas auxiliares'!$A$3:$B$61,2,FALSE),"")</f>
        <v/>
      </c>
      <c r="G1420" s="33" t="str">
        <f>IFERROR(VLOOKUP($B1420,'Tabelas auxiliares'!$A$65:$C$102,2,FALSE),"")</f>
        <v/>
      </c>
      <c r="H1420" s="33" t="str">
        <f>IFERROR(VLOOKUP($B1420,'Tabelas auxiliares'!$A$65:$C$102,3,FALSE),"")</f>
        <v/>
      </c>
      <c r="X1420" s="33" t="str">
        <f t="shared" si="36"/>
        <v/>
      </c>
      <c r="Y1420" s="33" t="str">
        <f>IF(T1420="","",IF(AND(T1420&lt;&gt;'Tabelas auxiliares'!$B$239,T1420&lt;&gt;'Tabelas auxiliares'!$B$240,T1420&lt;&gt;'Tabelas auxiliares'!$C$239,T1420&lt;&gt;'Tabelas auxiliares'!$C$240,T1420&lt;&gt;'Tabelas auxiliares'!$D$239),"FOLHA DE PESSOAL",IF(X1420='Tabelas auxiliares'!$A$240,"CUSTEIO",IF(X1420='Tabelas auxiliares'!$A$239,"INVESTIMENTO","ERRO - VERIFICAR"))))</f>
        <v/>
      </c>
      <c r="Z1420" s="46" t="str">
        <f t="shared" si="37"/>
        <v/>
      </c>
      <c r="AA1420" s="26"/>
      <c r="AC1420" s="26"/>
    </row>
    <row r="1421" spans="6:29" x14ac:dyDescent="0.25">
      <c r="F1421" s="33" t="str">
        <f>IFERROR(VLOOKUP(D1421,'Tabelas auxiliares'!$A$3:$B$61,2,FALSE),"")</f>
        <v/>
      </c>
      <c r="G1421" s="33" t="str">
        <f>IFERROR(VLOOKUP($B1421,'Tabelas auxiliares'!$A$65:$C$102,2,FALSE),"")</f>
        <v/>
      </c>
      <c r="H1421" s="33" t="str">
        <f>IFERROR(VLOOKUP($B1421,'Tabelas auxiliares'!$A$65:$C$102,3,FALSE),"")</f>
        <v/>
      </c>
      <c r="X1421" s="33" t="str">
        <f t="shared" si="36"/>
        <v/>
      </c>
      <c r="Y1421" s="33" t="str">
        <f>IF(T1421="","",IF(AND(T1421&lt;&gt;'Tabelas auxiliares'!$B$239,T1421&lt;&gt;'Tabelas auxiliares'!$B$240,T1421&lt;&gt;'Tabelas auxiliares'!$C$239,T1421&lt;&gt;'Tabelas auxiliares'!$C$240,T1421&lt;&gt;'Tabelas auxiliares'!$D$239),"FOLHA DE PESSOAL",IF(X1421='Tabelas auxiliares'!$A$240,"CUSTEIO",IF(X1421='Tabelas auxiliares'!$A$239,"INVESTIMENTO","ERRO - VERIFICAR"))))</f>
        <v/>
      </c>
      <c r="Z1421" s="46" t="str">
        <f t="shared" si="37"/>
        <v/>
      </c>
      <c r="AA1421" s="26"/>
      <c r="AC1421" s="26"/>
    </row>
    <row r="1422" spans="6:29" x14ac:dyDescent="0.25">
      <c r="F1422" s="33" t="str">
        <f>IFERROR(VLOOKUP(D1422,'Tabelas auxiliares'!$A$3:$B$61,2,FALSE),"")</f>
        <v/>
      </c>
      <c r="G1422" s="33" t="str">
        <f>IFERROR(VLOOKUP($B1422,'Tabelas auxiliares'!$A$65:$C$102,2,FALSE),"")</f>
        <v/>
      </c>
      <c r="H1422" s="33" t="str">
        <f>IFERROR(VLOOKUP($B1422,'Tabelas auxiliares'!$A$65:$C$102,3,FALSE),"")</f>
        <v/>
      </c>
      <c r="X1422" s="33" t="str">
        <f t="shared" si="36"/>
        <v/>
      </c>
      <c r="Y1422" s="33" t="str">
        <f>IF(T1422="","",IF(AND(T1422&lt;&gt;'Tabelas auxiliares'!$B$239,T1422&lt;&gt;'Tabelas auxiliares'!$B$240,T1422&lt;&gt;'Tabelas auxiliares'!$C$239,T1422&lt;&gt;'Tabelas auxiliares'!$C$240,T1422&lt;&gt;'Tabelas auxiliares'!$D$239),"FOLHA DE PESSOAL",IF(X1422='Tabelas auxiliares'!$A$240,"CUSTEIO",IF(X1422='Tabelas auxiliares'!$A$239,"INVESTIMENTO","ERRO - VERIFICAR"))))</f>
        <v/>
      </c>
      <c r="Z1422" s="46" t="str">
        <f t="shared" si="37"/>
        <v/>
      </c>
      <c r="AA1422" s="26"/>
      <c r="AC1422" s="26"/>
    </row>
    <row r="1423" spans="6:29" x14ac:dyDescent="0.25">
      <c r="F1423" s="33" t="str">
        <f>IFERROR(VLOOKUP(D1423,'Tabelas auxiliares'!$A$3:$B$61,2,FALSE),"")</f>
        <v/>
      </c>
      <c r="G1423" s="33" t="str">
        <f>IFERROR(VLOOKUP($B1423,'Tabelas auxiliares'!$A$65:$C$102,2,FALSE),"")</f>
        <v/>
      </c>
      <c r="H1423" s="33" t="str">
        <f>IFERROR(VLOOKUP($B1423,'Tabelas auxiliares'!$A$65:$C$102,3,FALSE),"")</f>
        <v/>
      </c>
      <c r="X1423" s="33" t="str">
        <f t="shared" si="36"/>
        <v/>
      </c>
      <c r="Y1423" s="33" t="str">
        <f>IF(T1423="","",IF(AND(T1423&lt;&gt;'Tabelas auxiliares'!$B$239,T1423&lt;&gt;'Tabelas auxiliares'!$B$240,T1423&lt;&gt;'Tabelas auxiliares'!$C$239,T1423&lt;&gt;'Tabelas auxiliares'!$C$240,T1423&lt;&gt;'Tabelas auxiliares'!$D$239),"FOLHA DE PESSOAL",IF(X1423='Tabelas auxiliares'!$A$240,"CUSTEIO",IF(X1423='Tabelas auxiliares'!$A$239,"INVESTIMENTO","ERRO - VERIFICAR"))))</f>
        <v/>
      </c>
      <c r="Z1423" s="46" t="str">
        <f t="shared" si="37"/>
        <v/>
      </c>
      <c r="AC1423" s="26"/>
    </row>
    <row r="1424" spans="6:29" x14ac:dyDescent="0.25">
      <c r="F1424" s="33" t="str">
        <f>IFERROR(VLOOKUP(D1424,'Tabelas auxiliares'!$A$3:$B$61,2,FALSE),"")</f>
        <v/>
      </c>
      <c r="G1424" s="33" t="str">
        <f>IFERROR(VLOOKUP($B1424,'Tabelas auxiliares'!$A$65:$C$102,2,FALSE),"")</f>
        <v/>
      </c>
      <c r="H1424" s="33" t="str">
        <f>IFERROR(VLOOKUP($B1424,'Tabelas auxiliares'!$A$65:$C$102,3,FALSE),"")</f>
        <v/>
      </c>
      <c r="X1424" s="33" t="str">
        <f t="shared" si="36"/>
        <v/>
      </c>
      <c r="Y1424" s="33" t="str">
        <f>IF(T1424="","",IF(AND(T1424&lt;&gt;'Tabelas auxiliares'!$B$239,T1424&lt;&gt;'Tabelas auxiliares'!$B$240,T1424&lt;&gt;'Tabelas auxiliares'!$C$239,T1424&lt;&gt;'Tabelas auxiliares'!$C$240,T1424&lt;&gt;'Tabelas auxiliares'!$D$239),"FOLHA DE PESSOAL",IF(X1424='Tabelas auxiliares'!$A$240,"CUSTEIO",IF(X1424='Tabelas auxiliares'!$A$239,"INVESTIMENTO","ERRO - VERIFICAR"))))</f>
        <v/>
      </c>
      <c r="Z1424" s="46" t="str">
        <f t="shared" si="37"/>
        <v/>
      </c>
      <c r="AC1424" s="26"/>
    </row>
    <row r="1425" spans="6:29" x14ac:dyDescent="0.25">
      <c r="F1425" s="33" t="str">
        <f>IFERROR(VLOOKUP(D1425,'Tabelas auxiliares'!$A$3:$B$61,2,FALSE),"")</f>
        <v/>
      </c>
      <c r="G1425" s="33" t="str">
        <f>IFERROR(VLOOKUP($B1425,'Tabelas auxiliares'!$A$65:$C$102,2,FALSE),"")</f>
        <v/>
      </c>
      <c r="H1425" s="33" t="str">
        <f>IFERROR(VLOOKUP($B1425,'Tabelas auxiliares'!$A$65:$C$102,3,FALSE),"")</f>
        <v/>
      </c>
      <c r="X1425" s="33" t="str">
        <f t="shared" si="36"/>
        <v/>
      </c>
      <c r="Y1425" s="33" t="str">
        <f>IF(T1425="","",IF(AND(T1425&lt;&gt;'Tabelas auxiliares'!$B$239,T1425&lt;&gt;'Tabelas auxiliares'!$B$240,T1425&lt;&gt;'Tabelas auxiliares'!$C$239,T1425&lt;&gt;'Tabelas auxiliares'!$C$240,T1425&lt;&gt;'Tabelas auxiliares'!$D$239),"FOLHA DE PESSOAL",IF(X1425='Tabelas auxiliares'!$A$240,"CUSTEIO",IF(X1425='Tabelas auxiliares'!$A$239,"INVESTIMENTO","ERRO - VERIFICAR"))))</f>
        <v/>
      </c>
      <c r="Z1425" s="46" t="str">
        <f t="shared" si="37"/>
        <v/>
      </c>
      <c r="AA1425" s="26"/>
      <c r="AC1425" s="26"/>
    </row>
    <row r="1426" spans="6:29" x14ac:dyDescent="0.25">
      <c r="F1426" s="33" t="str">
        <f>IFERROR(VLOOKUP(D1426,'Tabelas auxiliares'!$A$3:$B$61,2,FALSE),"")</f>
        <v/>
      </c>
      <c r="G1426" s="33" t="str">
        <f>IFERROR(VLOOKUP($B1426,'Tabelas auxiliares'!$A$65:$C$102,2,FALSE),"")</f>
        <v/>
      </c>
      <c r="H1426" s="33" t="str">
        <f>IFERROR(VLOOKUP($B1426,'Tabelas auxiliares'!$A$65:$C$102,3,FALSE),"")</f>
        <v/>
      </c>
      <c r="X1426" s="33" t="str">
        <f t="shared" si="36"/>
        <v/>
      </c>
      <c r="Y1426" s="33" t="str">
        <f>IF(T1426="","",IF(AND(T1426&lt;&gt;'Tabelas auxiliares'!$B$239,T1426&lt;&gt;'Tabelas auxiliares'!$B$240,T1426&lt;&gt;'Tabelas auxiliares'!$C$239,T1426&lt;&gt;'Tabelas auxiliares'!$C$240,T1426&lt;&gt;'Tabelas auxiliares'!$D$239),"FOLHA DE PESSOAL",IF(X1426='Tabelas auxiliares'!$A$240,"CUSTEIO",IF(X1426='Tabelas auxiliares'!$A$239,"INVESTIMENTO","ERRO - VERIFICAR"))))</f>
        <v/>
      </c>
      <c r="Z1426" s="46" t="str">
        <f t="shared" si="37"/>
        <v/>
      </c>
      <c r="AA1426" s="26"/>
      <c r="AC1426" s="26"/>
    </row>
    <row r="1427" spans="6:29" x14ac:dyDescent="0.25">
      <c r="F1427" s="33" t="str">
        <f>IFERROR(VLOOKUP(D1427,'Tabelas auxiliares'!$A$3:$B$61,2,FALSE),"")</f>
        <v/>
      </c>
      <c r="G1427" s="33" t="str">
        <f>IFERROR(VLOOKUP($B1427,'Tabelas auxiliares'!$A$65:$C$102,2,FALSE),"")</f>
        <v/>
      </c>
      <c r="H1427" s="33" t="str">
        <f>IFERROR(VLOOKUP($B1427,'Tabelas auxiliares'!$A$65:$C$102,3,FALSE),"")</f>
        <v/>
      </c>
      <c r="X1427" s="33" t="str">
        <f t="shared" si="36"/>
        <v/>
      </c>
      <c r="Y1427" s="33" t="str">
        <f>IF(T1427="","",IF(AND(T1427&lt;&gt;'Tabelas auxiliares'!$B$239,T1427&lt;&gt;'Tabelas auxiliares'!$B$240,T1427&lt;&gt;'Tabelas auxiliares'!$C$239,T1427&lt;&gt;'Tabelas auxiliares'!$C$240,T1427&lt;&gt;'Tabelas auxiliares'!$D$239),"FOLHA DE PESSOAL",IF(X1427='Tabelas auxiliares'!$A$240,"CUSTEIO",IF(X1427='Tabelas auxiliares'!$A$239,"INVESTIMENTO","ERRO - VERIFICAR"))))</f>
        <v/>
      </c>
      <c r="Z1427" s="46" t="str">
        <f t="shared" si="37"/>
        <v/>
      </c>
      <c r="AA1427" s="26"/>
      <c r="AC1427" s="26"/>
    </row>
    <row r="1428" spans="6:29" x14ac:dyDescent="0.25">
      <c r="F1428" s="33" t="str">
        <f>IFERROR(VLOOKUP(D1428,'Tabelas auxiliares'!$A$3:$B$61,2,FALSE),"")</f>
        <v/>
      </c>
      <c r="G1428" s="33" t="str">
        <f>IFERROR(VLOOKUP($B1428,'Tabelas auxiliares'!$A$65:$C$102,2,FALSE),"")</f>
        <v/>
      </c>
      <c r="H1428" s="33" t="str">
        <f>IFERROR(VLOOKUP($B1428,'Tabelas auxiliares'!$A$65:$C$102,3,FALSE),"")</f>
        <v/>
      </c>
      <c r="X1428" s="33" t="str">
        <f t="shared" si="36"/>
        <v/>
      </c>
      <c r="Y1428" s="33" t="str">
        <f>IF(T1428="","",IF(AND(T1428&lt;&gt;'Tabelas auxiliares'!$B$239,T1428&lt;&gt;'Tabelas auxiliares'!$B$240,T1428&lt;&gt;'Tabelas auxiliares'!$C$239,T1428&lt;&gt;'Tabelas auxiliares'!$C$240,T1428&lt;&gt;'Tabelas auxiliares'!$D$239),"FOLHA DE PESSOAL",IF(X1428='Tabelas auxiliares'!$A$240,"CUSTEIO",IF(X1428='Tabelas auxiliares'!$A$239,"INVESTIMENTO","ERRO - VERIFICAR"))))</f>
        <v/>
      </c>
      <c r="Z1428" s="46" t="str">
        <f t="shared" si="37"/>
        <v/>
      </c>
      <c r="AC1428" s="26"/>
    </row>
    <row r="1429" spans="6:29" x14ac:dyDescent="0.25">
      <c r="F1429" s="33" t="str">
        <f>IFERROR(VLOOKUP(D1429,'Tabelas auxiliares'!$A$3:$B$61,2,FALSE),"")</f>
        <v/>
      </c>
      <c r="G1429" s="33" t="str">
        <f>IFERROR(VLOOKUP($B1429,'Tabelas auxiliares'!$A$65:$C$102,2,FALSE),"")</f>
        <v/>
      </c>
      <c r="H1429" s="33" t="str">
        <f>IFERROR(VLOOKUP($B1429,'Tabelas auxiliares'!$A$65:$C$102,3,FALSE),"")</f>
        <v/>
      </c>
      <c r="X1429" s="33" t="str">
        <f t="shared" si="36"/>
        <v/>
      </c>
      <c r="Y1429" s="33" t="str">
        <f>IF(T1429="","",IF(AND(T1429&lt;&gt;'Tabelas auxiliares'!$B$239,T1429&lt;&gt;'Tabelas auxiliares'!$B$240,T1429&lt;&gt;'Tabelas auxiliares'!$C$239,T1429&lt;&gt;'Tabelas auxiliares'!$C$240,T1429&lt;&gt;'Tabelas auxiliares'!$D$239),"FOLHA DE PESSOAL",IF(X1429='Tabelas auxiliares'!$A$240,"CUSTEIO",IF(X1429='Tabelas auxiliares'!$A$239,"INVESTIMENTO","ERRO - VERIFICAR"))))</f>
        <v/>
      </c>
      <c r="Z1429" s="46" t="str">
        <f t="shared" si="37"/>
        <v/>
      </c>
      <c r="AA1429" s="26"/>
      <c r="AC1429" s="26"/>
    </row>
    <row r="1430" spans="6:29" x14ac:dyDescent="0.25">
      <c r="F1430" s="33" t="str">
        <f>IFERROR(VLOOKUP(D1430,'Tabelas auxiliares'!$A$3:$B$61,2,FALSE),"")</f>
        <v/>
      </c>
      <c r="G1430" s="33" t="str">
        <f>IFERROR(VLOOKUP($B1430,'Tabelas auxiliares'!$A$65:$C$102,2,FALSE),"")</f>
        <v/>
      </c>
      <c r="H1430" s="33" t="str">
        <f>IFERROR(VLOOKUP($B1430,'Tabelas auxiliares'!$A$65:$C$102,3,FALSE),"")</f>
        <v/>
      </c>
      <c r="X1430" s="33" t="str">
        <f t="shared" si="36"/>
        <v/>
      </c>
      <c r="Y1430" s="33" t="str">
        <f>IF(T1430="","",IF(AND(T1430&lt;&gt;'Tabelas auxiliares'!$B$239,T1430&lt;&gt;'Tabelas auxiliares'!$B$240,T1430&lt;&gt;'Tabelas auxiliares'!$C$239,T1430&lt;&gt;'Tabelas auxiliares'!$C$240,T1430&lt;&gt;'Tabelas auxiliares'!$D$239),"FOLHA DE PESSOAL",IF(X1430='Tabelas auxiliares'!$A$240,"CUSTEIO",IF(X1430='Tabelas auxiliares'!$A$239,"INVESTIMENTO","ERRO - VERIFICAR"))))</f>
        <v/>
      </c>
      <c r="Z1430" s="46" t="str">
        <f t="shared" si="37"/>
        <v/>
      </c>
      <c r="AA1430" s="26"/>
      <c r="AC1430" s="26"/>
    </row>
    <row r="1431" spans="6:29" x14ac:dyDescent="0.25">
      <c r="F1431" s="33" t="str">
        <f>IFERROR(VLOOKUP(D1431,'Tabelas auxiliares'!$A$3:$B$61,2,FALSE),"")</f>
        <v/>
      </c>
      <c r="G1431" s="33" t="str">
        <f>IFERROR(VLOOKUP($B1431,'Tabelas auxiliares'!$A$65:$C$102,2,FALSE),"")</f>
        <v/>
      </c>
      <c r="H1431" s="33" t="str">
        <f>IFERROR(VLOOKUP($B1431,'Tabelas auxiliares'!$A$65:$C$102,3,FALSE),"")</f>
        <v/>
      </c>
      <c r="X1431" s="33" t="str">
        <f t="shared" si="36"/>
        <v/>
      </c>
      <c r="Y1431" s="33" t="str">
        <f>IF(T1431="","",IF(AND(T1431&lt;&gt;'Tabelas auxiliares'!$B$239,T1431&lt;&gt;'Tabelas auxiliares'!$B$240,T1431&lt;&gt;'Tabelas auxiliares'!$C$239,T1431&lt;&gt;'Tabelas auxiliares'!$C$240,T1431&lt;&gt;'Tabelas auxiliares'!$D$239),"FOLHA DE PESSOAL",IF(X1431='Tabelas auxiliares'!$A$240,"CUSTEIO",IF(X1431='Tabelas auxiliares'!$A$239,"INVESTIMENTO","ERRO - VERIFICAR"))))</f>
        <v/>
      </c>
      <c r="Z1431" s="46" t="str">
        <f t="shared" si="37"/>
        <v/>
      </c>
      <c r="AA1431" s="26"/>
      <c r="AC1431" s="26"/>
    </row>
    <row r="1432" spans="6:29" x14ac:dyDescent="0.25">
      <c r="F1432" s="33" t="str">
        <f>IFERROR(VLOOKUP(D1432,'Tabelas auxiliares'!$A$3:$B$61,2,FALSE),"")</f>
        <v/>
      </c>
      <c r="G1432" s="33" t="str">
        <f>IFERROR(VLOOKUP($B1432,'Tabelas auxiliares'!$A$65:$C$102,2,FALSE),"")</f>
        <v/>
      </c>
      <c r="H1432" s="33" t="str">
        <f>IFERROR(VLOOKUP($B1432,'Tabelas auxiliares'!$A$65:$C$102,3,FALSE),"")</f>
        <v/>
      </c>
      <c r="X1432" s="33" t="str">
        <f t="shared" si="36"/>
        <v/>
      </c>
      <c r="Y1432" s="33" t="str">
        <f>IF(T1432="","",IF(AND(T1432&lt;&gt;'Tabelas auxiliares'!$B$239,T1432&lt;&gt;'Tabelas auxiliares'!$B$240,T1432&lt;&gt;'Tabelas auxiliares'!$C$239,T1432&lt;&gt;'Tabelas auxiliares'!$C$240,T1432&lt;&gt;'Tabelas auxiliares'!$D$239),"FOLHA DE PESSOAL",IF(X1432='Tabelas auxiliares'!$A$240,"CUSTEIO",IF(X1432='Tabelas auxiliares'!$A$239,"INVESTIMENTO","ERRO - VERIFICAR"))))</f>
        <v/>
      </c>
      <c r="Z1432" s="46" t="str">
        <f t="shared" si="37"/>
        <v/>
      </c>
      <c r="AA1432" s="26"/>
      <c r="AC1432" s="26"/>
    </row>
    <row r="1433" spans="6:29" x14ac:dyDescent="0.25">
      <c r="F1433" s="33" t="str">
        <f>IFERROR(VLOOKUP(D1433,'Tabelas auxiliares'!$A$3:$B$61,2,FALSE),"")</f>
        <v/>
      </c>
      <c r="G1433" s="33" t="str">
        <f>IFERROR(VLOOKUP($B1433,'Tabelas auxiliares'!$A$65:$C$102,2,FALSE),"")</f>
        <v/>
      </c>
      <c r="H1433" s="33" t="str">
        <f>IFERROR(VLOOKUP($B1433,'Tabelas auxiliares'!$A$65:$C$102,3,FALSE),"")</f>
        <v/>
      </c>
      <c r="X1433" s="33" t="str">
        <f t="shared" si="36"/>
        <v/>
      </c>
      <c r="Y1433" s="33" t="str">
        <f>IF(T1433="","",IF(AND(T1433&lt;&gt;'Tabelas auxiliares'!$B$239,T1433&lt;&gt;'Tabelas auxiliares'!$B$240,T1433&lt;&gt;'Tabelas auxiliares'!$C$239,T1433&lt;&gt;'Tabelas auxiliares'!$C$240,T1433&lt;&gt;'Tabelas auxiliares'!$D$239),"FOLHA DE PESSOAL",IF(X1433='Tabelas auxiliares'!$A$240,"CUSTEIO",IF(X1433='Tabelas auxiliares'!$A$239,"INVESTIMENTO","ERRO - VERIFICAR"))))</f>
        <v/>
      </c>
      <c r="Z1433" s="46" t="str">
        <f t="shared" si="37"/>
        <v/>
      </c>
      <c r="AA1433" s="26"/>
      <c r="AC1433" s="26"/>
    </row>
    <row r="1434" spans="6:29" x14ac:dyDescent="0.25">
      <c r="F1434" s="33" t="str">
        <f>IFERROR(VLOOKUP(D1434,'Tabelas auxiliares'!$A$3:$B$61,2,FALSE),"")</f>
        <v/>
      </c>
      <c r="G1434" s="33" t="str">
        <f>IFERROR(VLOOKUP($B1434,'Tabelas auxiliares'!$A$65:$C$102,2,FALSE),"")</f>
        <v/>
      </c>
      <c r="H1434" s="33" t="str">
        <f>IFERROR(VLOOKUP($B1434,'Tabelas auxiliares'!$A$65:$C$102,3,FALSE),"")</f>
        <v/>
      </c>
      <c r="X1434" s="33" t="str">
        <f t="shared" si="36"/>
        <v/>
      </c>
      <c r="Y1434" s="33" t="str">
        <f>IF(T1434="","",IF(AND(T1434&lt;&gt;'Tabelas auxiliares'!$B$239,T1434&lt;&gt;'Tabelas auxiliares'!$B$240,T1434&lt;&gt;'Tabelas auxiliares'!$C$239,T1434&lt;&gt;'Tabelas auxiliares'!$C$240,T1434&lt;&gt;'Tabelas auxiliares'!$D$239),"FOLHA DE PESSOAL",IF(X1434='Tabelas auxiliares'!$A$240,"CUSTEIO",IF(X1434='Tabelas auxiliares'!$A$239,"INVESTIMENTO","ERRO - VERIFICAR"))))</f>
        <v/>
      </c>
      <c r="Z1434" s="46" t="str">
        <f t="shared" si="37"/>
        <v/>
      </c>
      <c r="AA1434" s="26"/>
      <c r="AC1434" s="26"/>
    </row>
    <row r="1435" spans="6:29" x14ac:dyDescent="0.25">
      <c r="F1435" s="33" t="str">
        <f>IFERROR(VLOOKUP(D1435,'Tabelas auxiliares'!$A$3:$B$61,2,FALSE),"")</f>
        <v/>
      </c>
      <c r="G1435" s="33" t="str">
        <f>IFERROR(VLOOKUP($B1435,'Tabelas auxiliares'!$A$65:$C$102,2,FALSE),"")</f>
        <v/>
      </c>
      <c r="H1435" s="33" t="str">
        <f>IFERROR(VLOOKUP($B1435,'Tabelas auxiliares'!$A$65:$C$102,3,FALSE),"")</f>
        <v/>
      </c>
      <c r="X1435" s="33" t="str">
        <f t="shared" si="36"/>
        <v/>
      </c>
      <c r="Y1435" s="33" t="str">
        <f>IF(T1435="","",IF(AND(T1435&lt;&gt;'Tabelas auxiliares'!$B$239,T1435&lt;&gt;'Tabelas auxiliares'!$B$240,T1435&lt;&gt;'Tabelas auxiliares'!$C$239,T1435&lt;&gt;'Tabelas auxiliares'!$C$240,T1435&lt;&gt;'Tabelas auxiliares'!$D$239),"FOLHA DE PESSOAL",IF(X1435='Tabelas auxiliares'!$A$240,"CUSTEIO",IF(X1435='Tabelas auxiliares'!$A$239,"INVESTIMENTO","ERRO - VERIFICAR"))))</f>
        <v/>
      </c>
      <c r="Z1435" s="46" t="str">
        <f t="shared" si="37"/>
        <v/>
      </c>
      <c r="AA1435" s="26"/>
      <c r="AC1435" s="26"/>
    </row>
    <row r="1436" spans="6:29" x14ac:dyDescent="0.25">
      <c r="F1436" s="33" t="str">
        <f>IFERROR(VLOOKUP(D1436,'Tabelas auxiliares'!$A$3:$B$61,2,FALSE),"")</f>
        <v/>
      </c>
      <c r="G1436" s="33" t="str">
        <f>IFERROR(VLOOKUP($B1436,'Tabelas auxiliares'!$A$65:$C$102,2,FALSE),"")</f>
        <v/>
      </c>
      <c r="H1436" s="33" t="str">
        <f>IFERROR(VLOOKUP($B1436,'Tabelas auxiliares'!$A$65:$C$102,3,FALSE),"")</f>
        <v/>
      </c>
      <c r="X1436" s="33" t="str">
        <f t="shared" si="36"/>
        <v/>
      </c>
      <c r="Y1436" s="33" t="str">
        <f>IF(T1436="","",IF(AND(T1436&lt;&gt;'Tabelas auxiliares'!$B$239,T1436&lt;&gt;'Tabelas auxiliares'!$B$240,T1436&lt;&gt;'Tabelas auxiliares'!$C$239,T1436&lt;&gt;'Tabelas auxiliares'!$C$240,T1436&lt;&gt;'Tabelas auxiliares'!$D$239),"FOLHA DE PESSOAL",IF(X1436='Tabelas auxiliares'!$A$240,"CUSTEIO",IF(X1436='Tabelas auxiliares'!$A$239,"INVESTIMENTO","ERRO - VERIFICAR"))))</f>
        <v/>
      </c>
      <c r="Z1436" s="46" t="str">
        <f t="shared" si="37"/>
        <v/>
      </c>
      <c r="AA1436" s="26"/>
      <c r="AC1436" s="26"/>
    </row>
    <row r="1437" spans="6:29" x14ac:dyDescent="0.25">
      <c r="F1437" s="33" t="str">
        <f>IFERROR(VLOOKUP(D1437,'Tabelas auxiliares'!$A$3:$B$61,2,FALSE),"")</f>
        <v/>
      </c>
      <c r="G1437" s="33" t="str">
        <f>IFERROR(VLOOKUP($B1437,'Tabelas auxiliares'!$A$65:$C$102,2,FALSE),"")</f>
        <v/>
      </c>
      <c r="H1437" s="33" t="str">
        <f>IFERROR(VLOOKUP($B1437,'Tabelas auxiliares'!$A$65:$C$102,3,FALSE),"")</f>
        <v/>
      </c>
      <c r="X1437" s="33" t="str">
        <f t="shared" si="36"/>
        <v/>
      </c>
      <c r="Y1437" s="33" t="str">
        <f>IF(T1437="","",IF(AND(T1437&lt;&gt;'Tabelas auxiliares'!$B$239,T1437&lt;&gt;'Tabelas auxiliares'!$B$240,T1437&lt;&gt;'Tabelas auxiliares'!$C$239,T1437&lt;&gt;'Tabelas auxiliares'!$C$240,T1437&lt;&gt;'Tabelas auxiliares'!$D$239),"FOLHA DE PESSOAL",IF(X1437='Tabelas auxiliares'!$A$240,"CUSTEIO",IF(X1437='Tabelas auxiliares'!$A$239,"INVESTIMENTO","ERRO - VERIFICAR"))))</f>
        <v/>
      </c>
      <c r="Z1437" s="46" t="str">
        <f t="shared" si="37"/>
        <v/>
      </c>
      <c r="AC1437" s="26"/>
    </row>
    <row r="1438" spans="6:29" x14ac:dyDescent="0.25">
      <c r="F1438" s="33" t="str">
        <f>IFERROR(VLOOKUP(D1438,'Tabelas auxiliares'!$A$3:$B$61,2,FALSE),"")</f>
        <v/>
      </c>
      <c r="G1438" s="33" t="str">
        <f>IFERROR(VLOOKUP($B1438,'Tabelas auxiliares'!$A$65:$C$102,2,FALSE),"")</f>
        <v/>
      </c>
      <c r="H1438" s="33" t="str">
        <f>IFERROR(VLOOKUP($B1438,'Tabelas auxiliares'!$A$65:$C$102,3,FALSE),"")</f>
        <v/>
      </c>
      <c r="X1438" s="33" t="str">
        <f t="shared" si="36"/>
        <v/>
      </c>
      <c r="Y1438" s="33" t="str">
        <f>IF(T1438="","",IF(AND(T1438&lt;&gt;'Tabelas auxiliares'!$B$239,T1438&lt;&gt;'Tabelas auxiliares'!$B$240,T1438&lt;&gt;'Tabelas auxiliares'!$C$239,T1438&lt;&gt;'Tabelas auxiliares'!$C$240,T1438&lt;&gt;'Tabelas auxiliares'!$D$239),"FOLHA DE PESSOAL",IF(X1438='Tabelas auxiliares'!$A$240,"CUSTEIO",IF(X1438='Tabelas auxiliares'!$A$239,"INVESTIMENTO","ERRO - VERIFICAR"))))</f>
        <v/>
      </c>
      <c r="Z1438" s="46" t="str">
        <f t="shared" si="37"/>
        <v/>
      </c>
      <c r="AA1438" s="26"/>
      <c r="AC1438" s="26"/>
    </row>
    <row r="1439" spans="6:29" x14ac:dyDescent="0.25">
      <c r="F1439" s="33" t="str">
        <f>IFERROR(VLOOKUP(D1439,'Tabelas auxiliares'!$A$3:$B$61,2,FALSE),"")</f>
        <v/>
      </c>
      <c r="G1439" s="33" t="str">
        <f>IFERROR(VLOOKUP($B1439,'Tabelas auxiliares'!$A$65:$C$102,2,FALSE),"")</f>
        <v/>
      </c>
      <c r="H1439" s="33" t="str">
        <f>IFERROR(VLOOKUP($B1439,'Tabelas auxiliares'!$A$65:$C$102,3,FALSE),"")</f>
        <v/>
      </c>
      <c r="X1439" s="33" t="str">
        <f t="shared" si="36"/>
        <v/>
      </c>
      <c r="Y1439" s="33" t="str">
        <f>IF(T1439="","",IF(AND(T1439&lt;&gt;'Tabelas auxiliares'!$B$239,T1439&lt;&gt;'Tabelas auxiliares'!$B$240,T1439&lt;&gt;'Tabelas auxiliares'!$C$239,T1439&lt;&gt;'Tabelas auxiliares'!$C$240,T1439&lt;&gt;'Tabelas auxiliares'!$D$239),"FOLHA DE PESSOAL",IF(X1439='Tabelas auxiliares'!$A$240,"CUSTEIO",IF(X1439='Tabelas auxiliares'!$A$239,"INVESTIMENTO","ERRO - VERIFICAR"))))</f>
        <v/>
      </c>
      <c r="Z1439" s="46" t="str">
        <f t="shared" si="37"/>
        <v/>
      </c>
      <c r="AA1439" s="26"/>
      <c r="AC1439" s="26"/>
    </row>
    <row r="1440" spans="6:29" x14ac:dyDescent="0.25">
      <c r="F1440" s="33" t="str">
        <f>IFERROR(VLOOKUP(D1440,'Tabelas auxiliares'!$A$3:$B$61,2,FALSE),"")</f>
        <v/>
      </c>
      <c r="G1440" s="33" t="str">
        <f>IFERROR(VLOOKUP($B1440,'Tabelas auxiliares'!$A$65:$C$102,2,FALSE),"")</f>
        <v/>
      </c>
      <c r="H1440" s="33" t="str">
        <f>IFERROR(VLOOKUP($B1440,'Tabelas auxiliares'!$A$65:$C$102,3,FALSE),"")</f>
        <v/>
      </c>
      <c r="X1440" s="33" t="str">
        <f t="shared" si="36"/>
        <v/>
      </c>
      <c r="Y1440" s="33" t="str">
        <f>IF(T1440="","",IF(AND(T1440&lt;&gt;'Tabelas auxiliares'!$B$239,T1440&lt;&gt;'Tabelas auxiliares'!$B$240,T1440&lt;&gt;'Tabelas auxiliares'!$C$239,T1440&lt;&gt;'Tabelas auxiliares'!$C$240,T1440&lt;&gt;'Tabelas auxiliares'!$D$239),"FOLHA DE PESSOAL",IF(X1440='Tabelas auxiliares'!$A$240,"CUSTEIO",IF(X1440='Tabelas auxiliares'!$A$239,"INVESTIMENTO","ERRO - VERIFICAR"))))</f>
        <v/>
      </c>
      <c r="Z1440" s="46" t="str">
        <f t="shared" si="37"/>
        <v/>
      </c>
      <c r="AA1440" s="26"/>
      <c r="AC1440" s="26"/>
    </row>
    <row r="1441" spans="6:29" x14ac:dyDescent="0.25">
      <c r="F1441" s="33" t="str">
        <f>IFERROR(VLOOKUP(D1441,'Tabelas auxiliares'!$A$3:$B$61,2,FALSE),"")</f>
        <v/>
      </c>
      <c r="G1441" s="33" t="str">
        <f>IFERROR(VLOOKUP($B1441,'Tabelas auxiliares'!$A$65:$C$102,2,FALSE),"")</f>
        <v/>
      </c>
      <c r="H1441" s="33" t="str">
        <f>IFERROR(VLOOKUP($B1441,'Tabelas auxiliares'!$A$65:$C$102,3,FALSE),"")</f>
        <v/>
      </c>
      <c r="X1441" s="33" t="str">
        <f t="shared" ref="X1441:X1470" si="38">LEFT(V1441,1)</f>
        <v/>
      </c>
      <c r="Y1441" s="33" t="str">
        <f>IF(T1441="","",IF(AND(T1441&lt;&gt;'Tabelas auxiliares'!$B$239,T1441&lt;&gt;'Tabelas auxiliares'!$B$240,T1441&lt;&gt;'Tabelas auxiliares'!$C$239,T1441&lt;&gt;'Tabelas auxiliares'!$C$240,T1441&lt;&gt;'Tabelas auxiliares'!$D$239),"FOLHA DE PESSOAL",IF(X1441='Tabelas auxiliares'!$A$240,"CUSTEIO",IF(X1441='Tabelas auxiliares'!$A$239,"INVESTIMENTO","ERRO - VERIFICAR"))))</f>
        <v/>
      </c>
      <c r="Z1441" s="46" t="str">
        <f t="shared" si="37"/>
        <v/>
      </c>
      <c r="AA1441" s="26"/>
      <c r="AC1441" s="26"/>
    </row>
    <row r="1442" spans="6:29" x14ac:dyDescent="0.25">
      <c r="F1442" s="33" t="str">
        <f>IFERROR(VLOOKUP(D1442,'Tabelas auxiliares'!$A$3:$B$61,2,FALSE),"")</f>
        <v/>
      </c>
      <c r="G1442" s="33" t="str">
        <f>IFERROR(VLOOKUP($B1442,'Tabelas auxiliares'!$A$65:$C$102,2,FALSE),"")</f>
        <v/>
      </c>
      <c r="H1442" s="33" t="str">
        <f>IFERROR(VLOOKUP($B1442,'Tabelas auxiliares'!$A$65:$C$102,3,FALSE),"")</f>
        <v/>
      </c>
      <c r="X1442" s="33" t="str">
        <f t="shared" si="38"/>
        <v/>
      </c>
      <c r="Y1442" s="33" t="str">
        <f>IF(T1442="","",IF(AND(T1442&lt;&gt;'Tabelas auxiliares'!$B$239,T1442&lt;&gt;'Tabelas auxiliares'!$B$240,T1442&lt;&gt;'Tabelas auxiliares'!$C$239,T1442&lt;&gt;'Tabelas auxiliares'!$C$240,T1442&lt;&gt;'Tabelas auxiliares'!$D$239),"FOLHA DE PESSOAL",IF(X1442='Tabelas auxiliares'!$A$240,"CUSTEIO",IF(X1442='Tabelas auxiliares'!$A$239,"INVESTIMENTO","ERRO - VERIFICAR"))))</f>
        <v/>
      </c>
      <c r="Z1442" s="46" t="str">
        <f t="shared" ref="Z1442:Z1470" si="39">IF(AA1442+AB1442+AC1442&lt;&gt;0,AA1442+AB1442+AC1442,"")</f>
        <v/>
      </c>
      <c r="AC1442" s="26"/>
    </row>
    <row r="1443" spans="6:29" x14ac:dyDescent="0.25">
      <c r="F1443" s="33" t="str">
        <f>IFERROR(VLOOKUP(D1443,'Tabelas auxiliares'!$A$3:$B$61,2,FALSE),"")</f>
        <v/>
      </c>
      <c r="G1443" s="33" t="str">
        <f>IFERROR(VLOOKUP($B1443,'Tabelas auxiliares'!$A$65:$C$102,2,FALSE),"")</f>
        <v/>
      </c>
      <c r="H1443" s="33" t="str">
        <f>IFERROR(VLOOKUP($B1443,'Tabelas auxiliares'!$A$65:$C$102,3,FALSE),"")</f>
        <v/>
      </c>
      <c r="X1443" s="33" t="str">
        <f t="shared" si="38"/>
        <v/>
      </c>
      <c r="Y1443" s="33" t="str">
        <f>IF(T1443="","",IF(AND(T1443&lt;&gt;'Tabelas auxiliares'!$B$239,T1443&lt;&gt;'Tabelas auxiliares'!$B$240,T1443&lt;&gt;'Tabelas auxiliares'!$C$239,T1443&lt;&gt;'Tabelas auxiliares'!$C$240,T1443&lt;&gt;'Tabelas auxiliares'!$D$239),"FOLHA DE PESSOAL",IF(X1443='Tabelas auxiliares'!$A$240,"CUSTEIO",IF(X1443='Tabelas auxiliares'!$A$239,"INVESTIMENTO","ERRO - VERIFICAR"))))</f>
        <v/>
      </c>
      <c r="Z1443" s="46" t="str">
        <f t="shared" si="39"/>
        <v/>
      </c>
      <c r="AA1443" s="26"/>
      <c r="AC1443" s="26"/>
    </row>
    <row r="1444" spans="6:29" x14ac:dyDescent="0.25">
      <c r="F1444" s="33" t="str">
        <f>IFERROR(VLOOKUP(D1444,'Tabelas auxiliares'!$A$3:$B$61,2,FALSE),"")</f>
        <v/>
      </c>
      <c r="G1444" s="33" t="str">
        <f>IFERROR(VLOOKUP($B1444,'Tabelas auxiliares'!$A$65:$C$102,2,FALSE),"")</f>
        <v/>
      </c>
      <c r="H1444" s="33" t="str">
        <f>IFERROR(VLOOKUP($B1444,'Tabelas auxiliares'!$A$65:$C$102,3,FALSE),"")</f>
        <v/>
      </c>
      <c r="X1444" s="33" t="str">
        <f t="shared" si="38"/>
        <v/>
      </c>
      <c r="Y1444" s="33" t="str">
        <f>IF(T1444="","",IF(AND(T1444&lt;&gt;'Tabelas auxiliares'!$B$239,T1444&lt;&gt;'Tabelas auxiliares'!$B$240,T1444&lt;&gt;'Tabelas auxiliares'!$C$239,T1444&lt;&gt;'Tabelas auxiliares'!$C$240,T1444&lt;&gt;'Tabelas auxiliares'!$D$239),"FOLHA DE PESSOAL",IF(X1444='Tabelas auxiliares'!$A$240,"CUSTEIO",IF(X1444='Tabelas auxiliares'!$A$239,"INVESTIMENTO","ERRO - VERIFICAR"))))</f>
        <v/>
      </c>
      <c r="Z1444" s="46" t="str">
        <f t="shared" si="39"/>
        <v/>
      </c>
      <c r="AA1444" s="26"/>
      <c r="AC1444" s="26"/>
    </row>
    <row r="1445" spans="6:29" x14ac:dyDescent="0.25">
      <c r="F1445" s="33" t="str">
        <f>IFERROR(VLOOKUP(D1445,'Tabelas auxiliares'!$A$3:$B$61,2,FALSE),"")</f>
        <v/>
      </c>
      <c r="G1445" s="33" t="str">
        <f>IFERROR(VLOOKUP($B1445,'Tabelas auxiliares'!$A$65:$C$102,2,FALSE),"")</f>
        <v/>
      </c>
      <c r="H1445" s="33" t="str">
        <f>IFERROR(VLOOKUP($B1445,'Tabelas auxiliares'!$A$65:$C$102,3,FALSE),"")</f>
        <v/>
      </c>
      <c r="X1445" s="33" t="str">
        <f t="shared" si="38"/>
        <v/>
      </c>
      <c r="Y1445" s="33" t="str">
        <f>IF(T1445="","",IF(AND(T1445&lt;&gt;'Tabelas auxiliares'!$B$239,T1445&lt;&gt;'Tabelas auxiliares'!$B$240,T1445&lt;&gt;'Tabelas auxiliares'!$C$239,T1445&lt;&gt;'Tabelas auxiliares'!$C$240,T1445&lt;&gt;'Tabelas auxiliares'!$D$239),"FOLHA DE PESSOAL",IF(X1445='Tabelas auxiliares'!$A$240,"CUSTEIO",IF(X1445='Tabelas auxiliares'!$A$239,"INVESTIMENTO","ERRO - VERIFICAR"))))</f>
        <v/>
      </c>
      <c r="Z1445" s="46" t="str">
        <f t="shared" si="39"/>
        <v/>
      </c>
      <c r="AA1445" s="26"/>
      <c r="AC1445" s="26"/>
    </row>
    <row r="1446" spans="6:29" x14ac:dyDescent="0.25">
      <c r="F1446" s="33" t="str">
        <f>IFERROR(VLOOKUP(D1446,'Tabelas auxiliares'!$A$3:$B$61,2,FALSE),"")</f>
        <v/>
      </c>
      <c r="G1446" s="33" t="str">
        <f>IFERROR(VLOOKUP($B1446,'Tabelas auxiliares'!$A$65:$C$102,2,FALSE),"")</f>
        <v/>
      </c>
      <c r="H1446" s="33" t="str">
        <f>IFERROR(VLOOKUP($B1446,'Tabelas auxiliares'!$A$65:$C$102,3,FALSE),"")</f>
        <v/>
      </c>
      <c r="X1446" s="33" t="str">
        <f t="shared" si="38"/>
        <v/>
      </c>
      <c r="Y1446" s="33" t="str">
        <f>IF(T1446="","",IF(AND(T1446&lt;&gt;'Tabelas auxiliares'!$B$239,T1446&lt;&gt;'Tabelas auxiliares'!$B$240,T1446&lt;&gt;'Tabelas auxiliares'!$C$239,T1446&lt;&gt;'Tabelas auxiliares'!$C$240,T1446&lt;&gt;'Tabelas auxiliares'!$D$239),"FOLHA DE PESSOAL",IF(X1446='Tabelas auxiliares'!$A$240,"CUSTEIO",IF(X1446='Tabelas auxiliares'!$A$239,"INVESTIMENTO","ERRO - VERIFICAR"))))</f>
        <v/>
      </c>
      <c r="Z1446" s="46" t="str">
        <f t="shared" si="39"/>
        <v/>
      </c>
      <c r="AC1446" s="26"/>
    </row>
    <row r="1447" spans="6:29" x14ac:dyDescent="0.25">
      <c r="F1447" s="33" t="str">
        <f>IFERROR(VLOOKUP(D1447,'Tabelas auxiliares'!$A$3:$B$61,2,FALSE),"")</f>
        <v/>
      </c>
      <c r="G1447" s="33" t="str">
        <f>IFERROR(VLOOKUP($B1447,'Tabelas auxiliares'!$A$65:$C$102,2,FALSE),"")</f>
        <v/>
      </c>
      <c r="H1447" s="33" t="str">
        <f>IFERROR(VLOOKUP($B1447,'Tabelas auxiliares'!$A$65:$C$102,3,FALSE),"")</f>
        <v/>
      </c>
      <c r="X1447" s="33" t="str">
        <f t="shared" si="38"/>
        <v/>
      </c>
      <c r="Y1447" s="33" t="str">
        <f>IF(T1447="","",IF(AND(T1447&lt;&gt;'Tabelas auxiliares'!$B$239,T1447&lt;&gt;'Tabelas auxiliares'!$B$240,T1447&lt;&gt;'Tabelas auxiliares'!$C$239,T1447&lt;&gt;'Tabelas auxiliares'!$C$240,T1447&lt;&gt;'Tabelas auxiliares'!$D$239),"FOLHA DE PESSOAL",IF(X1447='Tabelas auxiliares'!$A$240,"CUSTEIO",IF(X1447='Tabelas auxiliares'!$A$239,"INVESTIMENTO","ERRO - VERIFICAR"))))</f>
        <v/>
      </c>
      <c r="Z1447" s="46" t="str">
        <f t="shared" si="39"/>
        <v/>
      </c>
      <c r="AA1447" s="26"/>
      <c r="AC1447" s="26"/>
    </row>
    <row r="1448" spans="6:29" x14ac:dyDescent="0.25">
      <c r="F1448" s="33" t="str">
        <f>IFERROR(VLOOKUP(D1448,'Tabelas auxiliares'!$A$3:$B$61,2,FALSE),"")</f>
        <v/>
      </c>
      <c r="G1448" s="33" t="str">
        <f>IFERROR(VLOOKUP($B1448,'Tabelas auxiliares'!$A$65:$C$102,2,FALSE),"")</f>
        <v/>
      </c>
      <c r="H1448" s="33" t="str">
        <f>IFERROR(VLOOKUP($B1448,'Tabelas auxiliares'!$A$65:$C$102,3,FALSE),"")</f>
        <v/>
      </c>
      <c r="X1448" s="33" t="str">
        <f t="shared" si="38"/>
        <v/>
      </c>
      <c r="Y1448" s="33" t="str">
        <f>IF(T1448="","",IF(AND(T1448&lt;&gt;'Tabelas auxiliares'!$B$239,T1448&lt;&gt;'Tabelas auxiliares'!$B$240,T1448&lt;&gt;'Tabelas auxiliares'!$C$239,T1448&lt;&gt;'Tabelas auxiliares'!$C$240,T1448&lt;&gt;'Tabelas auxiliares'!$D$239),"FOLHA DE PESSOAL",IF(X1448='Tabelas auxiliares'!$A$240,"CUSTEIO",IF(X1448='Tabelas auxiliares'!$A$239,"INVESTIMENTO","ERRO - VERIFICAR"))))</f>
        <v/>
      </c>
      <c r="Z1448" s="46" t="str">
        <f t="shared" si="39"/>
        <v/>
      </c>
      <c r="AA1448" s="26"/>
      <c r="AC1448" s="26"/>
    </row>
    <row r="1449" spans="6:29" x14ac:dyDescent="0.25">
      <c r="F1449" s="33" t="str">
        <f>IFERROR(VLOOKUP(D1449,'Tabelas auxiliares'!$A$3:$B$61,2,FALSE),"")</f>
        <v/>
      </c>
      <c r="G1449" s="33" t="str">
        <f>IFERROR(VLOOKUP($B1449,'Tabelas auxiliares'!$A$65:$C$102,2,FALSE),"")</f>
        <v/>
      </c>
      <c r="H1449" s="33" t="str">
        <f>IFERROR(VLOOKUP($B1449,'Tabelas auxiliares'!$A$65:$C$102,3,FALSE),"")</f>
        <v/>
      </c>
      <c r="X1449" s="33" t="str">
        <f t="shared" si="38"/>
        <v/>
      </c>
      <c r="Y1449" s="33" t="str">
        <f>IF(T1449="","",IF(AND(T1449&lt;&gt;'Tabelas auxiliares'!$B$239,T1449&lt;&gt;'Tabelas auxiliares'!$B$240,T1449&lt;&gt;'Tabelas auxiliares'!$C$239,T1449&lt;&gt;'Tabelas auxiliares'!$C$240,T1449&lt;&gt;'Tabelas auxiliares'!$D$239),"FOLHA DE PESSOAL",IF(X1449='Tabelas auxiliares'!$A$240,"CUSTEIO",IF(X1449='Tabelas auxiliares'!$A$239,"INVESTIMENTO","ERRO - VERIFICAR"))))</f>
        <v/>
      </c>
      <c r="Z1449" s="46" t="str">
        <f t="shared" si="39"/>
        <v/>
      </c>
      <c r="AA1449" s="26"/>
      <c r="AC1449" s="26"/>
    </row>
    <row r="1450" spans="6:29" x14ac:dyDescent="0.25">
      <c r="F1450" s="33" t="str">
        <f>IFERROR(VLOOKUP(D1450,'Tabelas auxiliares'!$A$3:$B$61,2,FALSE),"")</f>
        <v/>
      </c>
      <c r="G1450" s="33" t="str">
        <f>IFERROR(VLOOKUP($B1450,'Tabelas auxiliares'!$A$65:$C$102,2,FALSE),"")</f>
        <v/>
      </c>
      <c r="H1450" s="33" t="str">
        <f>IFERROR(VLOOKUP($B1450,'Tabelas auxiliares'!$A$65:$C$102,3,FALSE),"")</f>
        <v/>
      </c>
      <c r="X1450" s="33" t="str">
        <f t="shared" si="38"/>
        <v/>
      </c>
      <c r="Y1450" s="33" t="str">
        <f>IF(T1450="","",IF(AND(T1450&lt;&gt;'Tabelas auxiliares'!$B$239,T1450&lt;&gt;'Tabelas auxiliares'!$B$240,T1450&lt;&gt;'Tabelas auxiliares'!$C$239,T1450&lt;&gt;'Tabelas auxiliares'!$C$240,T1450&lt;&gt;'Tabelas auxiliares'!$D$239),"FOLHA DE PESSOAL",IF(X1450='Tabelas auxiliares'!$A$240,"CUSTEIO",IF(X1450='Tabelas auxiliares'!$A$239,"INVESTIMENTO","ERRO - VERIFICAR"))))</f>
        <v/>
      </c>
      <c r="Z1450" s="46" t="str">
        <f t="shared" si="39"/>
        <v/>
      </c>
      <c r="AC1450" s="26"/>
    </row>
    <row r="1451" spans="6:29" x14ac:dyDescent="0.25">
      <c r="F1451" s="33" t="str">
        <f>IFERROR(VLOOKUP(D1451,'Tabelas auxiliares'!$A$3:$B$61,2,FALSE),"")</f>
        <v/>
      </c>
      <c r="G1451" s="33" t="str">
        <f>IFERROR(VLOOKUP($B1451,'Tabelas auxiliares'!$A$65:$C$102,2,FALSE),"")</f>
        <v/>
      </c>
      <c r="H1451" s="33" t="str">
        <f>IFERROR(VLOOKUP($B1451,'Tabelas auxiliares'!$A$65:$C$102,3,FALSE),"")</f>
        <v/>
      </c>
      <c r="X1451" s="33" t="str">
        <f t="shared" si="38"/>
        <v/>
      </c>
      <c r="Y1451" s="33" t="str">
        <f>IF(T1451="","",IF(AND(T1451&lt;&gt;'Tabelas auxiliares'!$B$239,T1451&lt;&gt;'Tabelas auxiliares'!$B$240,T1451&lt;&gt;'Tabelas auxiliares'!$C$239,T1451&lt;&gt;'Tabelas auxiliares'!$C$240,T1451&lt;&gt;'Tabelas auxiliares'!$D$239),"FOLHA DE PESSOAL",IF(X1451='Tabelas auxiliares'!$A$240,"CUSTEIO",IF(X1451='Tabelas auxiliares'!$A$239,"INVESTIMENTO","ERRO - VERIFICAR"))))</f>
        <v/>
      </c>
      <c r="Z1451" s="46" t="str">
        <f t="shared" si="39"/>
        <v/>
      </c>
      <c r="AC1451" s="26"/>
    </row>
    <row r="1452" spans="6:29" x14ac:dyDescent="0.25">
      <c r="F1452" s="33" t="str">
        <f>IFERROR(VLOOKUP(D1452,'Tabelas auxiliares'!$A$3:$B$61,2,FALSE),"")</f>
        <v/>
      </c>
      <c r="G1452" s="33" t="str">
        <f>IFERROR(VLOOKUP($B1452,'Tabelas auxiliares'!$A$65:$C$102,2,FALSE),"")</f>
        <v/>
      </c>
      <c r="H1452" s="33" t="str">
        <f>IFERROR(VLOOKUP($B1452,'Tabelas auxiliares'!$A$65:$C$102,3,FALSE),"")</f>
        <v/>
      </c>
      <c r="X1452" s="33" t="str">
        <f t="shared" si="38"/>
        <v/>
      </c>
      <c r="Y1452" s="33" t="str">
        <f>IF(T1452="","",IF(AND(T1452&lt;&gt;'Tabelas auxiliares'!$B$239,T1452&lt;&gt;'Tabelas auxiliares'!$B$240,T1452&lt;&gt;'Tabelas auxiliares'!$C$239,T1452&lt;&gt;'Tabelas auxiliares'!$C$240,T1452&lt;&gt;'Tabelas auxiliares'!$D$239),"FOLHA DE PESSOAL",IF(X1452='Tabelas auxiliares'!$A$240,"CUSTEIO",IF(X1452='Tabelas auxiliares'!$A$239,"INVESTIMENTO","ERRO - VERIFICAR"))))</f>
        <v/>
      </c>
      <c r="Z1452" s="46" t="str">
        <f t="shared" si="39"/>
        <v/>
      </c>
      <c r="AA1452" s="26"/>
      <c r="AC1452" s="26"/>
    </row>
    <row r="1453" spans="6:29" x14ac:dyDescent="0.25">
      <c r="F1453" s="33" t="str">
        <f>IFERROR(VLOOKUP(D1453,'Tabelas auxiliares'!$A$3:$B$61,2,FALSE),"")</f>
        <v/>
      </c>
      <c r="G1453" s="33" t="str">
        <f>IFERROR(VLOOKUP($B1453,'Tabelas auxiliares'!$A$65:$C$102,2,FALSE),"")</f>
        <v/>
      </c>
      <c r="H1453" s="33" t="str">
        <f>IFERROR(VLOOKUP($B1453,'Tabelas auxiliares'!$A$65:$C$102,3,FALSE),"")</f>
        <v/>
      </c>
      <c r="X1453" s="33" t="str">
        <f t="shared" si="38"/>
        <v/>
      </c>
      <c r="Y1453" s="33" t="str">
        <f>IF(T1453="","",IF(AND(T1453&lt;&gt;'Tabelas auxiliares'!$B$239,T1453&lt;&gt;'Tabelas auxiliares'!$B$240,T1453&lt;&gt;'Tabelas auxiliares'!$C$239,T1453&lt;&gt;'Tabelas auxiliares'!$C$240,T1453&lt;&gt;'Tabelas auxiliares'!$D$239),"FOLHA DE PESSOAL",IF(X1453='Tabelas auxiliares'!$A$240,"CUSTEIO",IF(X1453='Tabelas auxiliares'!$A$239,"INVESTIMENTO","ERRO - VERIFICAR"))))</f>
        <v/>
      </c>
      <c r="Z1453" s="46" t="str">
        <f t="shared" si="39"/>
        <v/>
      </c>
      <c r="AC1453" s="26"/>
    </row>
    <row r="1454" spans="6:29" x14ac:dyDescent="0.25">
      <c r="F1454" s="33" t="str">
        <f>IFERROR(VLOOKUP(D1454,'Tabelas auxiliares'!$A$3:$B$61,2,FALSE),"")</f>
        <v/>
      </c>
      <c r="G1454" s="33" t="str">
        <f>IFERROR(VLOOKUP($B1454,'Tabelas auxiliares'!$A$65:$C$102,2,FALSE),"")</f>
        <v/>
      </c>
      <c r="H1454" s="33" t="str">
        <f>IFERROR(VLOOKUP($B1454,'Tabelas auxiliares'!$A$65:$C$102,3,FALSE),"")</f>
        <v/>
      </c>
      <c r="X1454" s="33" t="str">
        <f t="shared" si="38"/>
        <v/>
      </c>
      <c r="Y1454" s="33" t="str">
        <f>IF(T1454="","",IF(AND(T1454&lt;&gt;'Tabelas auxiliares'!$B$239,T1454&lt;&gt;'Tabelas auxiliares'!$B$240,T1454&lt;&gt;'Tabelas auxiliares'!$C$239,T1454&lt;&gt;'Tabelas auxiliares'!$C$240,T1454&lt;&gt;'Tabelas auxiliares'!$D$239),"FOLHA DE PESSOAL",IF(X1454='Tabelas auxiliares'!$A$240,"CUSTEIO",IF(X1454='Tabelas auxiliares'!$A$239,"INVESTIMENTO","ERRO - VERIFICAR"))))</f>
        <v/>
      </c>
      <c r="Z1454" s="46" t="str">
        <f t="shared" si="39"/>
        <v/>
      </c>
      <c r="AC1454" s="26"/>
    </row>
    <row r="1455" spans="6:29" x14ac:dyDescent="0.25">
      <c r="F1455" s="33" t="str">
        <f>IFERROR(VLOOKUP(D1455,'Tabelas auxiliares'!$A$3:$B$61,2,FALSE),"")</f>
        <v/>
      </c>
      <c r="G1455" s="33" t="str">
        <f>IFERROR(VLOOKUP($B1455,'Tabelas auxiliares'!$A$65:$C$102,2,FALSE),"")</f>
        <v/>
      </c>
      <c r="H1455" s="33" t="str">
        <f>IFERROR(VLOOKUP($B1455,'Tabelas auxiliares'!$A$65:$C$102,3,FALSE),"")</f>
        <v/>
      </c>
      <c r="X1455" s="33" t="str">
        <f t="shared" si="38"/>
        <v/>
      </c>
      <c r="Y1455" s="33" t="str">
        <f>IF(T1455="","",IF(AND(T1455&lt;&gt;'Tabelas auxiliares'!$B$239,T1455&lt;&gt;'Tabelas auxiliares'!$B$240,T1455&lt;&gt;'Tabelas auxiliares'!$C$239,T1455&lt;&gt;'Tabelas auxiliares'!$C$240,T1455&lt;&gt;'Tabelas auxiliares'!$D$239),"FOLHA DE PESSOAL",IF(X1455='Tabelas auxiliares'!$A$240,"CUSTEIO",IF(X1455='Tabelas auxiliares'!$A$239,"INVESTIMENTO","ERRO - VERIFICAR"))))</f>
        <v/>
      </c>
      <c r="Z1455" s="46" t="str">
        <f t="shared" si="39"/>
        <v/>
      </c>
      <c r="AC1455" s="26"/>
    </row>
    <row r="1456" spans="6:29" x14ac:dyDescent="0.25">
      <c r="F1456" s="33" t="str">
        <f>IFERROR(VLOOKUP(D1456,'Tabelas auxiliares'!$A$3:$B$61,2,FALSE),"")</f>
        <v/>
      </c>
      <c r="G1456" s="33" t="str">
        <f>IFERROR(VLOOKUP($B1456,'Tabelas auxiliares'!$A$65:$C$102,2,FALSE),"")</f>
        <v/>
      </c>
      <c r="H1456" s="33" t="str">
        <f>IFERROR(VLOOKUP($B1456,'Tabelas auxiliares'!$A$65:$C$102,3,FALSE),"")</f>
        <v/>
      </c>
      <c r="X1456" s="33" t="str">
        <f t="shared" si="38"/>
        <v/>
      </c>
      <c r="Y1456" s="33" t="str">
        <f>IF(T1456="","",IF(AND(T1456&lt;&gt;'Tabelas auxiliares'!$B$239,T1456&lt;&gt;'Tabelas auxiliares'!$B$240,T1456&lt;&gt;'Tabelas auxiliares'!$C$239,T1456&lt;&gt;'Tabelas auxiliares'!$C$240,T1456&lt;&gt;'Tabelas auxiliares'!$D$239),"FOLHA DE PESSOAL",IF(X1456='Tabelas auxiliares'!$A$240,"CUSTEIO",IF(X1456='Tabelas auxiliares'!$A$239,"INVESTIMENTO","ERRO - VERIFICAR"))))</f>
        <v/>
      </c>
      <c r="Z1456" s="46" t="str">
        <f t="shared" si="39"/>
        <v/>
      </c>
      <c r="AC1456" s="26"/>
    </row>
    <row r="1457" spans="6:29" x14ac:dyDescent="0.25">
      <c r="F1457" s="33" t="str">
        <f>IFERROR(VLOOKUP(D1457,'Tabelas auxiliares'!$A$3:$B$61,2,FALSE),"")</f>
        <v/>
      </c>
      <c r="G1457" s="33" t="str">
        <f>IFERROR(VLOOKUP($B1457,'Tabelas auxiliares'!$A$65:$C$102,2,FALSE),"")</f>
        <v/>
      </c>
      <c r="H1457" s="33" t="str">
        <f>IFERROR(VLOOKUP($B1457,'Tabelas auxiliares'!$A$65:$C$102,3,FALSE),"")</f>
        <v/>
      </c>
      <c r="X1457" s="33" t="str">
        <f t="shared" si="38"/>
        <v/>
      </c>
      <c r="Y1457" s="33" t="str">
        <f>IF(T1457="","",IF(AND(T1457&lt;&gt;'Tabelas auxiliares'!$B$239,T1457&lt;&gt;'Tabelas auxiliares'!$B$240,T1457&lt;&gt;'Tabelas auxiliares'!$C$239,T1457&lt;&gt;'Tabelas auxiliares'!$C$240,T1457&lt;&gt;'Tabelas auxiliares'!$D$239),"FOLHA DE PESSOAL",IF(X1457='Tabelas auxiliares'!$A$240,"CUSTEIO",IF(X1457='Tabelas auxiliares'!$A$239,"INVESTIMENTO","ERRO - VERIFICAR"))))</f>
        <v/>
      </c>
      <c r="Z1457" s="46" t="str">
        <f t="shared" si="39"/>
        <v/>
      </c>
      <c r="AC1457" s="26"/>
    </row>
    <row r="1458" spans="6:29" x14ac:dyDescent="0.25">
      <c r="F1458" s="33" t="str">
        <f>IFERROR(VLOOKUP(D1458,'Tabelas auxiliares'!$A$3:$B$61,2,FALSE),"")</f>
        <v/>
      </c>
      <c r="G1458" s="33" t="str">
        <f>IFERROR(VLOOKUP($B1458,'Tabelas auxiliares'!$A$65:$C$102,2,FALSE),"")</f>
        <v/>
      </c>
      <c r="H1458" s="33" t="str">
        <f>IFERROR(VLOOKUP($B1458,'Tabelas auxiliares'!$A$65:$C$102,3,FALSE),"")</f>
        <v/>
      </c>
      <c r="X1458" s="33" t="str">
        <f t="shared" si="38"/>
        <v/>
      </c>
      <c r="Y1458" s="33" t="str">
        <f>IF(T1458="","",IF(AND(T1458&lt;&gt;'Tabelas auxiliares'!$B$239,T1458&lt;&gt;'Tabelas auxiliares'!$B$240,T1458&lt;&gt;'Tabelas auxiliares'!$C$239,T1458&lt;&gt;'Tabelas auxiliares'!$C$240,T1458&lt;&gt;'Tabelas auxiliares'!$D$239),"FOLHA DE PESSOAL",IF(X1458='Tabelas auxiliares'!$A$240,"CUSTEIO",IF(X1458='Tabelas auxiliares'!$A$239,"INVESTIMENTO","ERRO - VERIFICAR"))))</f>
        <v/>
      </c>
      <c r="Z1458" s="46" t="str">
        <f t="shared" si="39"/>
        <v/>
      </c>
      <c r="AC1458" s="26"/>
    </row>
    <row r="1459" spans="6:29" x14ac:dyDescent="0.25">
      <c r="F1459" s="33" t="str">
        <f>IFERROR(VLOOKUP(D1459,'Tabelas auxiliares'!$A$3:$B$61,2,FALSE),"")</f>
        <v/>
      </c>
      <c r="G1459" s="33" t="str">
        <f>IFERROR(VLOOKUP($B1459,'Tabelas auxiliares'!$A$65:$C$102,2,FALSE),"")</f>
        <v/>
      </c>
      <c r="H1459" s="33" t="str">
        <f>IFERROR(VLOOKUP($B1459,'Tabelas auxiliares'!$A$65:$C$102,3,FALSE),"")</f>
        <v/>
      </c>
      <c r="X1459" s="33" t="str">
        <f t="shared" si="38"/>
        <v/>
      </c>
      <c r="Y1459" s="33" t="str">
        <f>IF(T1459="","",IF(AND(T1459&lt;&gt;'Tabelas auxiliares'!$B$239,T1459&lt;&gt;'Tabelas auxiliares'!$B$240,T1459&lt;&gt;'Tabelas auxiliares'!$C$239,T1459&lt;&gt;'Tabelas auxiliares'!$C$240,T1459&lt;&gt;'Tabelas auxiliares'!$D$239),"FOLHA DE PESSOAL",IF(X1459='Tabelas auxiliares'!$A$240,"CUSTEIO",IF(X1459='Tabelas auxiliares'!$A$239,"INVESTIMENTO","ERRO - VERIFICAR"))))</f>
        <v/>
      </c>
      <c r="Z1459" s="46" t="str">
        <f t="shared" si="39"/>
        <v/>
      </c>
      <c r="AC1459" s="26"/>
    </row>
    <row r="1460" spans="6:29" x14ac:dyDescent="0.25">
      <c r="F1460" s="33" t="str">
        <f>IFERROR(VLOOKUP(D1460,'Tabelas auxiliares'!$A$3:$B$61,2,FALSE),"")</f>
        <v/>
      </c>
      <c r="G1460" s="33" t="str">
        <f>IFERROR(VLOOKUP($B1460,'Tabelas auxiliares'!$A$65:$C$102,2,FALSE),"")</f>
        <v/>
      </c>
      <c r="H1460" s="33" t="str">
        <f>IFERROR(VLOOKUP($B1460,'Tabelas auxiliares'!$A$65:$C$102,3,FALSE),"")</f>
        <v/>
      </c>
      <c r="X1460" s="33" t="str">
        <f t="shared" si="38"/>
        <v/>
      </c>
      <c r="Y1460" s="33" t="str">
        <f>IF(T1460="","",IF(AND(T1460&lt;&gt;'Tabelas auxiliares'!$B$239,T1460&lt;&gt;'Tabelas auxiliares'!$B$240,T1460&lt;&gt;'Tabelas auxiliares'!$C$239,T1460&lt;&gt;'Tabelas auxiliares'!$C$240,T1460&lt;&gt;'Tabelas auxiliares'!$D$239),"FOLHA DE PESSOAL",IF(X1460='Tabelas auxiliares'!$A$240,"CUSTEIO",IF(X1460='Tabelas auxiliares'!$A$239,"INVESTIMENTO","ERRO - VERIFICAR"))))</f>
        <v/>
      </c>
      <c r="Z1460" s="46" t="str">
        <f t="shared" si="39"/>
        <v/>
      </c>
      <c r="AC1460" s="26"/>
    </row>
    <row r="1461" spans="6:29" x14ac:dyDescent="0.25">
      <c r="F1461" s="33" t="str">
        <f>IFERROR(VLOOKUP(D1461,'Tabelas auxiliares'!$A$3:$B$61,2,FALSE),"")</f>
        <v/>
      </c>
      <c r="G1461" s="33" t="str">
        <f>IFERROR(VLOOKUP($B1461,'Tabelas auxiliares'!$A$65:$C$102,2,FALSE),"")</f>
        <v/>
      </c>
      <c r="H1461" s="33" t="str">
        <f>IFERROR(VLOOKUP($B1461,'Tabelas auxiliares'!$A$65:$C$102,3,FALSE),"")</f>
        <v/>
      </c>
      <c r="X1461" s="33" t="str">
        <f t="shared" si="38"/>
        <v/>
      </c>
      <c r="Y1461" s="33" t="str">
        <f>IF(T1461="","",IF(AND(T1461&lt;&gt;'Tabelas auxiliares'!$B$239,T1461&lt;&gt;'Tabelas auxiliares'!$B$240,T1461&lt;&gt;'Tabelas auxiliares'!$C$239,T1461&lt;&gt;'Tabelas auxiliares'!$C$240,T1461&lt;&gt;'Tabelas auxiliares'!$D$239),"FOLHA DE PESSOAL",IF(X1461='Tabelas auxiliares'!$A$240,"CUSTEIO",IF(X1461='Tabelas auxiliares'!$A$239,"INVESTIMENTO","ERRO - VERIFICAR"))))</f>
        <v/>
      </c>
      <c r="Z1461" s="46" t="str">
        <f t="shared" si="39"/>
        <v/>
      </c>
      <c r="AC1461" s="26"/>
    </row>
    <row r="1462" spans="6:29" x14ac:dyDescent="0.25">
      <c r="F1462" s="33" t="str">
        <f>IFERROR(VLOOKUP(D1462,'Tabelas auxiliares'!$A$3:$B$61,2,FALSE),"")</f>
        <v/>
      </c>
      <c r="G1462" s="33" t="str">
        <f>IFERROR(VLOOKUP($B1462,'Tabelas auxiliares'!$A$65:$C$102,2,FALSE),"")</f>
        <v/>
      </c>
      <c r="H1462" s="33" t="str">
        <f>IFERROR(VLOOKUP($B1462,'Tabelas auxiliares'!$A$65:$C$102,3,FALSE),"")</f>
        <v/>
      </c>
      <c r="X1462" s="33" t="str">
        <f t="shared" si="38"/>
        <v/>
      </c>
      <c r="Y1462" s="33" t="str">
        <f>IF(T1462="","",IF(AND(T1462&lt;&gt;'Tabelas auxiliares'!$B$239,T1462&lt;&gt;'Tabelas auxiliares'!$B$240,T1462&lt;&gt;'Tabelas auxiliares'!$C$239,T1462&lt;&gt;'Tabelas auxiliares'!$C$240,T1462&lt;&gt;'Tabelas auxiliares'!$D$239),"FOLHA DE PESSOAL",IF(X1462='Tabelas auxiliares'!$A$240,"CUSTEIO",IF(X1462='Tabelas auxiliares'!$A$239,"INVESTIMENTO","ERRO - VERIFICAR"))))</f>
        <v/>
      </c>
      <c r="Z1462" s="46" t="str">
        <f t="shared" si="39"/>
        <v/>
      </c>
      <c r="AC1462" s="26"/>
    </row>
    <row r="1463" spans="6:29" x14ac:dyDescent="0.25">
      <c r="F1463" s="33" t="str">
        <f>IFERROR(VLOOKUP(D1463,'Tabelas auxiliares'!$A$3:$B$61,2,FALSE),"")</f>
        <v/>
      </c>
      <c r="G1463" s="33" t="str">
        <f>IFERROR(VLOOKUP($B1463,'Tabelas auxiliares'!$A$65:$C$102,2,FALSE),"")</f>
        <v/>
      </c>
      <c r="H1463" s="33" t="str">
        <f>IFERROR(VLOOKUP($B1463,'Tabelas auxiliares'!$A$65:$C$102,3,FALSE),"")</f>
        <v/>
      </c>
      <c r="X1463" s="33" t="str">
        <f t="shared" si="38"/>
        <v/>
      </c>
      <c r="Y1463" s="33" t="str">
        <f>IF(T1463="","",IF(AND(T1463&lt;&gt;'Tabelas auxiliares'!$B$239,T1463&lt;&gt;'Tabelas auxiliares'!$B$240,T1463&lt;&gt;'Tabelas auxiliares'!$C$239,T1463&lt;&gt;'Tabelas auxiliares'!$C$240,T1463&lt;&gt;'Tabelas auxiliares'!$D$239),"FOLHA DE PESSOAL",IF(X1463='Tabelas auxiliares'!$A$240,"CUSTEIO",IF(X1463='Tabelas auxiliares'!$A$239,"INVESTIMENTO","ERRO - VERIFICAR"))))</f>
        <v/>
      </c>
      <c r="Z1463" s="46" t="str">
        <f t="shared" si="39"/>
        <v/>
      </c>
      <c r="AC1463" s="26"/>
    </row>
    <row r="1464" spans="6:29" x14ac:dyDescent="0.25">
      <c r="F1464" s="33" t="str">
        <f>IFERROR(VLOOKUP(D1464,'Tabelas auxiliares'!$A$3:$B$61,2,FALSE),"")</f>
        <v/>
      </c>
      <c r="G1464" s="33" t="str">
        <f>IFERROR(VLOOKUP($B1464,'Tabelas auxiliares'!$A$65:$C$102,2,FALSE),"")</f>
        <v/>
      </c>
      <c r="H1464" s="33" t="str">
        <f>IFERROR(VLOOKUP($B1464,'Tabelas auxiliares'!$A$65:$C$102,3,FALSE),"")</f>
        <v/>
      </c>
      <c r="X1464" s="33" t="str">
        <f t="shared" si="38"/>
        <v/>
      </c>
      <c r="Y1464" s="33" t="str">
        <f>IF(T1464="","",IF(AND(T1464&lt;&gt;'Tabelas auxiliares'!$B$239,T1464&lt;&gt;'Tabelas auxiliares'!$B$240,T1464&lt;&gt;'Tabelas auxiliares'!$C$239,T1464&lt;&gt;'Tabelas auxiliares'!$C$240,T1464&lt;&gt;'Tabelas auxiliares'!$D$239),"FOLHA DE PESSOAL",IF(X1464='Tabelas auxiliares'!$A$240,"CUSTEIO",IF(X1464='Tabelas auxiliares'!$A$239,"INVESTIMENTO","ERRO - VERIFICAR"))))</f>
        <v/>
      </c>
      <c r="Z1464" s="46" t="str">
        <f t="shared" si="39"/>
        <v/>
      </c>
      <c r="AC1464" s="26"/>
    </row>
    <row r="1465" spans="6:29" x14ac:dyDescent="0.25">
      <c r="F1465" s="33" t="str">
        <f>IFERROR(VLOOKUP(D1465,'Tabelas auxiliares'!$A$3:$B$61,2,FALSE),"")</f>
        <v/>
      </c>
      <c r="G1465" s="33" t="str">
        <f>IFERROR(VLOOKUP($B1465,'Tabelas auxiliares'!$A$65:$C$102,2,FALSE),"")</f>
        <v/>
      </c>
      <c r="H1465" s="33" t="str">
        <f>IFERROR(VLOOKUP($B1465,'Tabelas auxiliares'!$A$65:$C$102,3,FALSE),"")</f>
        <v/>
      </c>
      <c r="X1465" s="33" t="str">
        <f t="shared" si="38"/>
        <v/>
      </c>
      <c r="Y1465" s="33" t="str">
        <f>IF(T1465="","",IF(AND(T1465&lt;&gt;'Tabelas auxiliares'!$B$239,T1465&lt;&gt;'Tabelas auxiliares'!$B$240,T1465&lt;&gt;'Tabelas auxiliares'!$C$239,T1465&lt;&gt;'Tabelas auxiliares'!$C$240,T1465&lt;&gt;'Tabelas auxiliares'!$D$239),"FOLHA DE PESSOAL",IF(X1465='Tabelas auxiliares'!$A$240,"CUSTEIO",IF(X1465='Tabelas auxiliares'!$A$239,"INVESTIMENTO","ERRO - VERIFICAR"))))</f>
        <v/>
      </c>
      <c r="Z1465" s="46" t="str">
        <f t="shared" si="39"/>
        <v/>
      </c>
      <c r="AC1465" s="26"/>
    </row>
    <row r="1466" spans="6:29" x14ac:dyDescent="0.25">
      <c r="F1466" s="33" t="str">
        <f>IFERROR(VLOOKUP(D1466,'Tabelas auxiliares'!$A$3:$B$61,2,FALSE),"")</f>
        <v/>
      </c>
      <c r="G1466" s="33" t="str">
        <f>IFERROR(VLOOKUP($B1466,'Tabelas auxiliares'!$A$65:$C$102,2,FALSE),"")</f>
        <v/>
      </c>
      <c r="H1466" s="33" t="str">
        <f>IFERROR(VLOOKUP($B1466,'Tabelas auxiliares'!$A$65:$C$102,3,FALSE),"")</f>
        <v/>
      </c>
      <c r="X1466" s="33" t="str">
        <f t="shared" si="38"/>
        <v/>
      </c>
      <c r="Y1466" s="33" t="str">
        <f>IF(T1466="","",IF(AND(T1466&lt;&gt;'Tabelas auxiliares'!$B$239,T1466&lt;&gt;'Tabelas auxiliares'!$B$240,T1466&lt;&gt;'Tabelas auxiliares'!$C$239,T1466&lt;&gt;'Tabelas auxiliares'!$C$240,T1466&lt;&gt;'Tabelas auxiliares'!$D$239),"FOLHA DE PESSOAL",IF(X1466='Tabelas auxiliares'!$A$240,"CUSTEIO",IF(X1466='Tabelas auxiliares'!$A$239,"INVESTIMENTO","ERRO - VERIFICAR"))))</f>
        <v/>
      </c>
      <c r="Z1466" s="46" t="str">
        <f t="shared" si="39"/>
        <v/>
      </c>
      <c r="AC1466" s="26"/>
    </row>
    <row r="1467" spans="6:29" x14ac:dyDescent="0.25">
      <c r="F1467" s="33" t="str">
        <f>IFERROR(VLOOKUP(D1467,'Tabelas auxiliares'!$A$3:$B$61,2,FALSE),"")</f>
        <v/>
      </c>
      <c r="G1467" s="33" t="str">
        <f>IFERROR(VLOOKUP($B1467,'Tabelas auxiliares'!$A$65:$C$102,2,FALSE),"")</f>
        <v/>
      </c>
      <c r="H1467" s="33" t="str">
        <f>IFERROR(VLOOKUP($B1467,'Tabelas auxiliares'!$A$65:$C$102,3,FALSE),"")</f>
        <v/>
      </c>
      <c r="X1467" s="33" t="str">
        <f t="shared" si="38"/>
        <v/>
      </c>
      <c r="Y1467" s="33" t="str">
        <f>IF(T1467="","",IF(AND(T1467&lt;&gt;'Tabelas auxiliares'!$B$239,T1467&lt;&gt;'Tabelas auxiliares'!$B$240,T1467&lt;&gt;'Tabelas auxiliares'!$C$239,T1467&lt;&gt;'Tabelas auxiliares'!$C$240,T1467&lt;&gt;'Tabelas auxiliares'!$D$239),"FOLHA DE PESSOAL",IF(X1467='Tabelas auxiliares'!$A$240,"CUSTEIO",IF(X1467='Tabelas auxiliares'!$A$239,"INVESTIMENTO","ERRO - VERIFICAR"))))</f>
        <v/>
      </c>
      <c r="Z1467" s="46" t="str">
        <f t="shared" si="39"/>
        <v/>
      </c>
      <c r="AC1467" s="26"/>
    </row>
    <row r="1468" spans="6:29" x14ac:dyDescent="0.25">
      <c r="F1468" s="33" t="str">
        <f>IFERROR(VLOOKUP(D1468,'Tabelas auxiliares'!$A$3:$B$61,2,FALSE),"")</f>
        <v/>
      </c>
      <c r="G1468" s="33" t="str">
        <f>IFERROR(VLOOKUP($B1468,'Tabelas auxiliares'!$A$65:$C$102,2,FALSE),"")</f>
        <v/>
      </c>
      <c r="H1468" s="33" t="str">
        <f>IFERROR(VLOOKUP($B1468,'Tabelas auxiliares'!$A$65:$C$102,3,FALSE),"")</f>
        <v/>
      </c>
      <c r="X1468" s="33" t="str">
        <f t="shared" si="38"/>
        <v/>
      </c>
      <c r="Y1468" s="33" t="str">
        <f>IF(T1468="","",IF(AND(T1468&lt;&gt;'Tabelas auxiliares'!$B$239,T1468&lt;&gt;'Tabelas auxiliares'!$B$240,T1468&lt;&gt;'Tabelas auxiliares'!$C$239,T1468&lt;&gt;'Tabelas auxiliares'!$C$240,T1468&lt;&gt;'Tabelas auxiliares'!$D$239),"FOLHA DE PESSOAL",IF(X1468='Tabelas auxiliares'!$A$240,"CUSTEIO",IF(X1468='Tabelas auxiliares'!$A$239,"INVESTIMENTO","ERRO - VERIFICAR"))))</f>
        <v/>
      </c>
      <c r="Z1468" s="46" t="str">
        <f t="shared" si="39"/>
        <v/>
      </c>
      <c r="AC1468" s="26"/>
    </row>
    <row r="1469" spans="6:29" x14ac:dyDescent="0.25">
      <c r="F1469" s="33" t="str">
        <f>IFERROR(VLOOKUP(D1469,'Tabelas auxiliares'!$A$3:$B$61,2,FALSE),"")</f>
        <v/>
      </c>
      <c r="G1469" s="33" t="str">
        <f>IFERROR(VLOOKUP($B1469,'Tabelas auxiliares'!$A$65:$C$102,2,FALSE),"")</f>
        <v/>
      </c>
      <c r="H1469" s="33" t="str">
        <f>IFERROR(VLOOKUP($B1469,'Tabelas auxiliares'!$A$65:$C$102,3,FALSE),"")</f>
        <v/>
      </c>
      <c r="X1469" s="33" t="str">
        <f t="shared" si="38"/>
        <v/>
      </c>
      <c r="Y1469" s="33" t="str">
        <f>IF(T1469="","",IF(AND(T1469&lt;&gt;'Tabelas auxiliares'!$B$239,T1469&lt;&gt;'Tabelas auxiliares'!$B$240,T1469&lt;&gt;'Tabelas auxiliares'!$C$239,T1469&lt;&gt;'Tabelas auxiliares'!$C$240,T1469&lt;&gt;'Tabelas auxiliares'!$D$239),"FOLHA DE PESSOAL",IF(X1469='Tabelas auxiliares'!$A$240,"CUSTEIO",IF(X1469='Tabelas auxiliares'!$A$239,"INVESTIMENTO","ERRO - VERIFICAR"))))</f>
        <v/>
      </c>
      <c r="Z1469" s="46" t="str">
        <f t="shared" si="39"/>
        <v/>
      </c>
      <c r="AC1469" s="26"/>
    </row>
    <row r="1470" spans="6:29" x14ac:dyDescent="0.25">
      <c r="F1470" s="33" t="str">
        <f>IFERROR(VLOOKUP(D1470,'Tabelas auxiliares'!$A$3:$B$61,2,FALSE),"")</f>
        <v/>
      </c>
      <c r="G1470" s="33" t="str">
        <f>IFERROR(VLOOKUP($B1470,'Tabelas auxiliares'!$A$65:$C$102,2,FALSE),"")</f>
        <v/>
      </c>
      <c r="H1470" s="33" t="str">
        <f>IFERROR(VLOOKUP($B1470,'Tabelas auxiliares'!$A$65:$C$102,3,FALSE),"")</f>
        <v/>
      </c>
      <c r="X1470" s="33" t="str">
        <f t="shared" si="38"/>
        <v/>
      </c>
      <c r="Y1470" s="33" t="str">
        <f>IF(T1470="","",IF(AND(T1470&lt;&gt;'Tabelas auxiliares'!$B$239,T1470&lt;&gt;'Tabelas auxiliares'!$B$240,T1470&lt;&gt;'Tabelas auxiliares'!$C$239,T1470&lt;&gt;'Tabelas auxiliares'!$C$240,T1470&lt;&gt;'Tabelas auxiliares'!$D$239),"FOLHA DE PESSOAL",IF(X1470='Tabelas auxiliares'!$A$240,"CUSTEIO",IF(X1470='Tabelas auxiliares'!$A$239,"INVESTIMENTO","ERRO - VERIFICAR"))))</f>
        <v/>
      </c>
      <c r="Z1470" s="46" t="str">
        <f t="shared" si="39"/>
        <v/>
      </c>
      <c r="AC1470" s="26"/>
    </row>
    <row r="1471" spans="6:29" x14ac:dyDescent="0.25">
      <c r="F1471" s="33" t="str">
        <f>IFERROR(VLOOKUP(D1471,'Tabelas auxiliares'!$A$3:$B$61,2,FALSE),"")</f>
        <v/>
      </c>
      <c r="G1471" s="33" t="str">
        <f>IFERROR(VLOOKUP($B1471,'Tabelas auxiliares'!$A$65:$C$102,2,FALSE),"")</f>
        <v/>
      </c>
      <c r="H1471" s="33" t="str">
        <f>IFERROR(VLOOKUP($B1471,'Tabelas auxiliares'!$A$65:$C$102,3,FALSE),"")</f>
        <v/>
      </c>
      <c r="X1471" s="33" t="str">
        <f t="shared" si="32"/>
        <v/>
      </c>
      <c r="Y1471" s="33" t="str">
        <f>IF(T1471="","",IF(AND(T1471&lt;&gt;'Tabelas auxiliares'!$B$239,T1471&lt;&gt;'Tabelas auxiliares'!$B$240,T1471&lt;&gt;'Tabelas auxiliares'!$C$239,T1471&lt;&gt;'Tabelas auxiliares'!$C$240,T1471&lt;&gt;'Tabelas auxiliares'!$D$239),"FOLHA DE PESSOAL",IF(X1471='Tabelas auxiliares'!$A$240,"CUSTEIO",IF(X1471='Tabelas auxiliares'!$A$239,"INVESTIMENTO","ERRO - VERIFICAR"))))</f>
        <v/>
      </c>
      <c r="Z1471" s="46" t="str">
        <f t="shared" si="33"/>
        <v/>
      </c>
      <c r="AC1471" s="26"/>
    </row>
    <row r="1472" spans="6:29" x14ac:dyDescent="0.25">
      <c r="F1472" s="33" t="str">
        <f>IFERROR(VLOOKUP(D1472,'Tabelas auxiliares'!$A$3:$B$61,2,FALSE),"")</f>
        <v/>
      </c>
      <c r="G1472" s="33" t="str">
        <f>IFERROR(VLOOKUP($B1472,'Tabelas auxiliares'!$A$65:$C$102,2,FALSE),"")</f>
        <v/>
      </c>
      <c r="H1472" s="33" t="str">
        <f>IFERROR(VLOOKUP($B1472,'Tabelas auxiliares'!$A$65:$C$102,3,FALSE),"")</f>
        <v/>
      </c>
      <c r="X1472" s="33" t="str">
        <f t="shared" si="32"/>
        <v/>
      </c>
      <c r="Y1472" s="33" t="str">
        <f>IF(T1472="","",IF(AND(T1472&lt;&gt;'Tabelas auxiliares'!$B$239,T1472&lt;&gt;'Tabelas auxiliares'!$B$240,T1472&lt;&gt;'Tabelas auxiliares'!$C$239,T1472&lt;&gt;'Tabelas auxiliares'!$C$240,T1472&lt;&gt;'Tabelas auxiliares'!$D$239),"FOLHA DE PESSOAL",IF(X1472='Tabelas auxiliares'!$A$240,"CUSTEIO",IF(X1472='Tabelas auxiliares'!$A$239,"INVESTIMENTO","ERRO - VERIFICAR"))))</f>
        <v/>
      </c>
      <c r="Z1472" s="46" t="str">
        <f t="shared" si="33"/>
        <v/>
      </c>
      <c r="AC1472" s="26"/>
    </row>
    <row r="1473" spans="1:29" x14ac:dyDescent="0.25">
      <c r="F1473" s="33" t="str">
        <f>IFERROR(VLOOKUP(D1473,'Tabelas auxiliares'!$A$3:$B$61,2,FALSE),"")</f>
        <v/>
      </c>
      <c r="G1473" s="33" t="str">
        <f>IFERROR(VLOOKUP($B1473,'Tabelas auxiliares'!$A$65:$C$102,2,FALSE),"")</f>
        <v/>
      </c>
      <c r="H1473" s="33" t="str">
        <f>IFERROR(VLOOKUP($B1473,'Tabelas auxiliares'!$A$65:$C$102,3,FALSE),"")</f>
        <v/>
      </c>
      <c r="X1473" s="33" t="str">
        <f t="shared" si="32"/>
        <v/>
      </c>
      <c r="Y1473" s="33" t="str">
        <f>IF(T1473="","",IF(AND(T1473&lt;&gt;'Tabelas auxiliares'!$B$239,T1473&lt;&gt;'Tabelas auxiliares'!$B$240,T1473&lt;&gt;'Tabelas auxiliares'!$C$239,T1473&lt;&gt;'Tabelas auxiliares'!$C$240,T1473&lt;&gt;'Tabelas auxiliares'!$D$239),"FOLHA DE PESSOAL",IF(X1473='Tabelas auxiliares'!$A$240,"CUSTEIO",IF(X1473='Tabelas auxiliares'!$A$239,"INVESTIMENTO","ERRO - VERIFICAR"))))</f>
        <v/>
      </c>
      <c r="Z1473" s="46" t="str">
        <f t="shared" si="33"/>
        <v/>
      </c>
      <c r="AC1473" s="26"/>
    </row>
    <row r="1474" spans="1:29" x14ac:dyDescent="0.25">
      <c r="F1474" s="33" t="str">
        <f>IFERROR(VLOOKUP(D1474,'Tabelas auxiliares'!$A$3:$B$61,2,FALSE),"")</f>
        <v/>
      </c>
      <c r="G1474" s="33" t="str">
        <f>IFERROR(VLOOKUP($B1474,'Tabelas auxiliares'!$A$65:$C$102,2,FALSE),"")</f>
        <v/>
      </c>
      <c r="H1474" s="33" t="str">
        <f>IFERROR(VLOOKUP($B1474,'Tabelas auxiliares'!$A$65:$C$102,3,FALSE),"")</f>
        <v/>
      </c>
      <c r="X1474" s="33" t="str">
        <f t="shared" si="32"/>
        <v/>
      </c>
      <c r="Y1474" s="33" t="str">
        <f>IF(T1474="","",IF(AND(T1474&lt;&gt;'Tabelas auxiliares'!$B$239,T1474&lt;&gt;'Tabelas auxiliares'!$B$240,T1474&lt;&gt;'Tabelas auxiliares'!$C$239,T1474&lt;&gt;'Tabelas auxiliares'!$C$240,T1474&lt;&gt;'Tabelas auxiliares'!$D$239),"FOLHA DE PESSOAL",IF(X1474='Tabelas auxiliares'!$A$240,"CUSTEIO",IF(X1474='Tabelas auxiliares'!$A$239,"INVESTIMENTO","ERRO - VERIFICAR"))))</f>
        <v/>
      </c>
      <c r="Z1474" s="46" t="str">
        <f t="shared" si="33"/>
        <v/>
      </c>
      <c r="AC1474" s="26"/>
    </row>
    <row r="1475" spans="1:29" x14ac:dyDescent="0.25">
      <c r="F1475" s="33" t="str">
        <f>IFERROR(VLOOKUP(D1475,'Tabelas auxiliares'!$A$3:$B$61,2,FALSE),"")</f>
        <v/>
      </c>
      <c r="G1475" s="33" t="str">
        <f>IFERROR(VLOOKUP($B1475,'Tabelas auxiliares'!$A$65:$C$102,2,FALSE),"")</f>
        <v/>
      </c>
      <c r="H1475" s="33" t="str">
        <f>IFERROR(VLOOKUP($B1475,'Tabelas auxiliares'!$A$65:$C$102,3,FALSE),"")</f>
        <v/>
      </c>
      <c r="X1475" s="33" t="str">
        <f t="shared" si="32"/>
        <v/>
      </c>
      <c r="Y1475" s="33" t="str">
        <f>IF(T1475="","",IF(AND(T1475&lt;&gt;'Tabelas auxiliares'!$B$239,T1475&lt;&gt;'Tabelas auxiliares'!$B$240,T1475&lt;&gt;'Tabelas auxiliares'!$C$239,T1475&lt;&gt;'Tabelas auxiliares'!$C$240,T1475&lt;&gt;'Tabelas auxiliares'!$D$239),"FOLHA DE PESSOAL",IF(X1475='Tabelas auxiliares'!$A$240,"CUSTEIO",IF(X1475='Tabelas auxiliares'!$A$239,"INVESTIMENTO","ERRO - VERIFICAR"))))</f>
        <v/>
      </c>
      <c r="Z1475" s="46" t="str">
        <f t="shared" si="33"/>
        <v/>
      </c>
      <c r="AC1475" s="26"/>
    </row>
    <row r="1476" spans="1:29" x14ac:dyDescent="0.25">
      <c r="F1476" s="33" t="str">
        <f>IFERROR(VLOOKUP(D1476,'Tabelas auxiliares'!$A$3:$B$61,2,FALSE),"")</f>
        <v/>
      </c>
      <c r="G1476" s="33" t="str">
        <f>IFERROR(VLOOKUP($B1476,'Tabelas auxiliares'!$A$65:$C$102,2,FALSE),"")</f>
        <v/>
      </c>
      <c r="H1476" s="33" t="str">
        <f>IFERROR(VLOOKUP($B1476,'Tabelas auxiliares'!$A$65:$C$102,3,FALSE),"")</f>
        <v/>
      </c>
      <c r="X1476" s="33" t="str">
        <f t="shared" si="32"/>
        <v/>
      </c>
      <c r="Y1476" s="33" t="str">
        <f>IF(T1476="","",IF(AND(T1476&lt;&gt;'Tabelas auxiliares'!$B$239,T1476&lt;&gt;'Tabelas auxiliares'!$B$240,T1476&lt;&gt;'Tabelas auxiliares'!$C$239,T1476&lt;&gt;'Tabelas auxiliares'!$C$240,T1476&lt;&gt;'Tabelas auxiliares'!$D$239),"FOLHA DE PESSOAL",IF(X1476='Tabelas auxiliares'!$A$240,"CUSTEIO",IF(X1476='Tabelas auxiliares'!$A$239,"INVESTIMENTO","ERRO - VERIFICAR"))))</f>
        <v/>
      </c>
      <c r="Z1476" s="46" t="str">
        <f t="shared" si="33"/>
        <v/>
      </c>
      <c r="AC1476" s="26"/>
    </row>
    <row r="1477" spans="1:29" x14ac:dyDescent="0.25">
      <c r="F1477" s="33" t="str">
        <f>IFERROR(VLOOKUP(D1477,'Tabelas auxiliares'!$A$3:$B$61,2,FALSE),"")</f>
        <v/>
      </c>
      <c r="G1477" s="33" t="str">
        <f>IFERROR(VLOOKUP($B1477,'Tabelas auxiliares'!$A$65:$C$102,2,FALSE),"")</f>
        <v/>
      </c>
      <c r="H1477" s="33" t="str">
        <f>IFERROR(VLOOKUP($B1477,'Tabelas auxiliares'!$A$65:$C$102,3,FALSE),"")</f>
        <v/>
      </c>
      <c r="X1477" s="33" t="str">
        <f t="shared" si="32"/>
        <v/>
      </c>
      <c r="Y1477" s="33" t="str">
        <f>IF(T1477="","",IF(AND(T1477&lt;&gt;'Tabelas auxiliares'!$B$239,T1477&lt;&gt;'Tabelas auxiliares'!$B$240,T1477&lt;&gt;'Tabelas auxiliares'!$C$239,T1477&lt;&gt;'Tabelas auxiliares'!$C$240,T1477&lt;&gt;'Tabelas auxiliares'!$D$239),"FOLHA DE PESSOAL",IF(X1477='Tabelas auxiliares'!$A$240,"CUSTEIO",IF(X1477='Tabelas auxiliares'!$A$239,"INVESTIMENTO","ERRO - VERIFICAR"))))</f>
        <v/>
      </c>
      <c r="Z1477" s="46" t="str">
        <f t="shared" si="33"/>
        <v/>
      </c>
      <c r="AC1477" s="26"/>
    </row>
    <row r="1478" spans="1:29" x14ac:dyDescent="0.25">
      <c r="F1478" s="33" t="str">
        <f>IFERROR(VLOOKUP(D1478,'Tabelas auxiliares'!$A$3:$B$61,2,FALSE),"")</f>
        <v/>
      </c>
      <c r="G1478" s="33" t="str">
        <f>IFERROR(VLOOKUP($B1478,'Tabelas auxiliares'!$A$65:$C$102,2,FALSE),"")</f>
        <v/>
      </c>
      <c r="H1478" s="33" t="str">
        <f>IFERROR(VLOOKUP($B1478,'Tabelas auxiliares'!$A$65:$C$102,3,FALSE),"")</f>
        <v/>
      </c>
      <c r="X1478" s="33" t="str">
        <f t="shared" si="32"/>
        <v/>
      </c>
      <c r="Y1478" s="33" t="str">
        <f>IF(T1478="","",IF(AND(T1478&lt;&gt;'Tabelas auxiliares'!$B$239,T1478&lt;&gt;'Tabelas auxiliares'!$B$240,T1478&lt;&gt;'Tabelas auxiliares'!$C$239,T1478&lt;&gt;'Tabelas auxiliares'!$C$240,T1478&lt;&gt;'Tabelas auxiliares'!$D$239),"FOLHA DE PESSOAL",IF(X1478='Tabelas auxiliares'!$A$240,"CUSTEIO",IF(X1478='Tabelas auxiliares'!$A$239,"INVESTIMENTO","ERRO - VERIFICAR"))))</f>
        <v/>
      </c>
      <c r="Z1478" s="46" t="str">
        <f t="shared" si="33"/>
        <v/>
      </c>
      <c r="AC1478" s="26"/>
    </row>
    <row r="1479" spans="1:29" x14ac:dyDescent="0.25">
      <c r="F1479" s="33" t="str">
        <f>IFERROR(VLOOKUP(D1479,'Tabelas auxiliares'!$A$3:$B$61,2,FALSE),"")</f>
        <v/>
      </c>
      <c r="G1479" s="33" t="str">
        <f>IFERROR(VLOOKUP($B1479,'Tabelas auxiliares'!$A$65:$C$102,2,FALSE),"")</f>
        <v/>
      </c>
      <c r="H1479" s="33" t="str">
        <f>IFERROR(VLOOKUP($B1479,'Tabelas auxiliares'!$A$65:$C$102,3,FALSE),"")</f>
        <v/>
      </c>
      <c r="X1479" s="33" t="str">
        <f t="shared" si="32"/>
        <v/>
      </c>
      <c r="Y1479" s="33" t="str">
        <f>IF(T1479="","",IF(AND(T1479&lt;&gt;'Tabelas auxiliares'!$B$239,T1479&lt;&gt;'Tabelas auxiliares'!$B$240,T1479&lt;&gt;'Tabelas auxiliares'!$C$239,T1479&lt;&gt;'Tabelas auxiliares'!$C$240,T1479&lt;&gt;'Tabelas auxiliares'!$D$239),"FOLHA DE PESSOAL",IF(X1479='Tabelas auxiliares'!$A$240,"CUSTEIO",IF(X1479='Tabelas auxiliares'!$A$239,"INVESTIMENTO","ERRO - VERIFICAR"))))</f>
        <v/>
      </c>
      <c r="Z1479" s="46" t="str">
        <f t="shared" si="33"/>
        <v/>
      </c>
      <c r="AC1479" s="26"/>
    </row>
    <row r="1480" spans="1:29" x14ac:dyDescent="0.25">
      <c r="F1480" s="33" t="str">
        <f>IFERROR(VLOOKUP(D1480,'Tabelas auxiliares'!$A$3:$B$61,2,FALSE),"")</f>
        <v/>
      </c>
      <c r="G1480" s="33" t="str">
        <f>IFERROR(VLOOKUP($B1480,'Tabelas auxiliares'!$A$65:$C$102,2,FALSE),"")</f>
        <v/>
      </c>
      <c r="H1480" s="33" t="str">
        <f>IFERROR(VLOOKUP($B1480,'Tabelas auxiliares'!$A$65:$C$102,3,FALSE),"")</f>
        <v/>
      </c>
      <c r="X1480" s="33" t="str">
        <f t="shared" si="32"/>
        <v/>
      </c>
      <c r="Y1480" s="33" t="str">
        <f>IF(T1480="","",IF(AND(T1480&lt;&gt;'Tabelas auxiliares'!$B$239,T1480&lt;&gt;'Tabelas auxiliares'!$B$240,T1480&lt;&gt;'Tabelas auxiliares'!$C$239,T1480&lt;&gt;'Tabelas auxiliares'!$C$240,T1480&lt;&gt;'Tabelas auxiliares'!$D$239),"FOLHA DE PESSOAL",IF(X1480='Tabelas auxiliares'!$A$240,"CUSTEIO",IF(X1480='Tabelas auxiliares'!$A$239,"INVESTIMENTO","ERRO - VERIFICAR"))))</f>
        <v/>
      </c>
      <c r="Z1480" s="46" t="str">
        <f t="shared" si="33"/>
        <v/>
      </c>
      <c r="AC1480" s="26"/>
    </row>
    <row r="1481" spans="1:29" x14ac:dyDescent="0.25">
      <c r="B1481" s="39"/>
      <c r="C1481" s="39"/>
      <c r="D1481" s="39"/>
      <c r="E1481" s="39"/>
      <c r="F1481" s="39"/>
      <c r="G1481" s="39"/>
      <c r="H1481" s="39"/>
      <c r="X1481" s="39"/>
      <c r="Y1481" s="39"/>
      <c r="Z1481" s="38">
        <f>SUBTOTAL(9,Z4:Z1480)</f>
        <v>86387078.170000017</v>
      </c>
      <c r="AA1481" s="38">
        <f t="shared" ref="AA1481:AC1481" si="40">SUBTOTAL(9,AA4:AA1480)</f>
        <v>7970257.8299999991</v>
      </c>
      <c r="AB1481" s="38">
        <f t="shared" si="40"/>
        <v>20486674.640000004</v>
      </c>
      <c r="AC1481" s="38">
        <f t="shared" si="40"/>
        <v>57930145.70000001</v>
      </c>
    </row>
    <row r="1482" spans="1:29" hidden="1" x14ac:dyDescent="0.25">
      <c r="A1482" t="s">
        <v>459</v>
      </c>
      <c r="B1482" t="s">
        <v>296</v>
      </c>
      <c r="C1482" t="s">
        <v>460</v>
      </c>
      <c r="D1482" t="s">
        <v>81</v>
      </c>
      <c r="E1482" t="s">
        <v>105</v>
      </c>
      <c r="I1482" t="s">
        <v>507</v>
      </c>
      <c r="J1482" t="s">
        <v>497</v>
      </c>
      <c r="K1482" t="s">
        <v>510</v>
      </c>
      <c r="L1482" t="s">
        <v>440</v>
      </c>
      <c r="M1482" t="s">
        <v>158</v>
      </c>
      <c r="N1482" t="s">
        <v>154</v>
      </c>
      <c r="O1482" t="s">
        <v>155</v>
      </c>
      <c r="P1482" t="s">
        <v>188</v>
      </c>
      <c r="Q1482" t="s">
        <v>156</v>
      </c>
      <c r="R1482" t="s">
        <v>153</v>
      </c>
      <c r="S1482" t="s">
        <v>107</v>
      </c>
      <c r="T1482" t="s">
        <v>152</v>
      </c>
      <c r="U1482" t="s">
        <v>106</v>
      </c>
      <c r="V1482" t="s">
        <v>394</v>
      </c>
      <c r="W1482" t="s">
        <v>438</v>
      </c>
      <c r="AC1482" s="26"/>
    </row>
    <row r="1483" spans="1:29" hidden="1" x14ac:dyDescent="0.25">
      <c r="A1483" t="s">
        <v>459</v>
      </c>
      <c r="B1483" t="s">
        <v>296</v>
      </c>
      <c r="C1483" t="s">
        <v>460</v>
      </c>
      <c r="D1483" t="s">
        <v>81</v>
      </c>
      <c r="E1483" t="s">
        <v>105</v>
      </c>
      <c r="I1483" t="s">
        <v>480</v>
      </c>
      <c r="J1483" t="s">
        <v>511</v>
      </c>
      <c r="K1483" t="s">
        <v>512</v>
      </c>
      <c r="L1483" t="s">
        <v>218</v>
      </c>
      <c r="M1483" t="s">
        <v>217</v>
      </c>
      <c r="N1483" t="s">
        <v>154</v>
      </c>
      <c r="O1483" t="s">
        <v>155</v>
      </c>
      <c r="P1483" t="s">
        <v>188</v>
      </c>
      <c r="Q1483" t="s">
        <v>156</v>
      </c>
      <c r="R1483" t="s">
        <v>153</v>
      </c>
      <c r="S1483" t="s">
        <v>107</v>
      </c>
      <c r="T1483" t="s">
        <v>152</v>
      </c>
      <c r="U1483" t="s">
        <v>106</v>
      </c>
      <c r="V1483" t="s">
        <v>397</v>
      </c>
      <c r="W1483" t="s">
        <v>378</v>
      </c>
      <c r="AA1483" s="26"/>
      <c r="AC1483" s="26"/>
    </row>
    <row r="1484" spans="1:29" hidden="1" x14ac:dyDescent="0.25">
      <c r="A1484" t="s">
        <v>459</v>
      </c>
      <c r="B1484" t="s">
        <v>298</v>
      </c>
      <c r="C1484" t="s">
        <v>460</v>
      </c>
      <c r="D1484" t="s">
        <v>28</v>
      </c>
      <c r="E1484" t="s">
        <v>105</v>
      </c>
      <c r="I1484" t="s">
        <v>513</v>
      </c>
      <c r="J1484" t="s">
        <v>514</v>
      </c>
      <c r="K1484" t="s">
        <v>515</v>
      </c>
      <c r="L1484" t="s">
        <v>159</v>
      </c>
      <c r="M1484" t="s">
        <v>160</v>
      </c>
      <c r="N1484" t="s">
        <v>154</v>
      </c>
      <c r="O1484" t="s">
        <v>155</v>
      </c>
      <c r="P1484" t="s">
        <v>188</v>
      </c>
      <c r="Q1484" t="s">
        <v>156</v>
      </c>
      <c r="R1484" t="s">
        <v>153</v>
      </c>
      <c r="S1484" t="s">
        <v>107</v>
      </c>
      <c r="T1484" t="s">
        <v>152</v>
      </c>
      <c r="U1484" t="s">
        <v>106</v>
      </c>
      <c r="V1484" t="s">
        <v>398</v>
      </c>
      <c r="W1484" t="s">
        <v>379</v>
      </c>
      <c r="AA1484" s="26"/>
    </row>
    <row r="1485" spans="1:29" hidden="1" x14ac:dyDescent="0.25">
      <c r="A1485" t="s">
        <v>459</v>
      </c>
      <c r="B1485" t="s">
        <v>298</v>
      </c>
      <c r="C1485" t="s">
        <v>460</v>
      </c>
      <c r="D1485" t="s">
        <v>28</v>
      </c>
      <c r="E1485" t="s">
        <v>105</v>
      </c>
      <c r="I1485" t="s">
        <v>470</v>
      </c>
      <c r="J1485" t="s">
        <v>516</v>
      </c>
      <c r="K1485" t="s">
        <v>517</v>
      </c>
      <c r="L1485" t="s">
        <v>161</v>
      </c>
      <c r="M1485" t="s">
        <v>162</v>
      </c>
      <c r="N1485" t="s">
        <v>154</v>
      </c>
      <c r="O1485" t="s">
        <v>155</v>
      </c>
      <c r="P1485" t="s">
        <v>188</v>
      </c>
      <c r="Q1485" t="s">
        <v>156</v>
      </c>
      <c r="R1485" t="s">
        <v>153</v>
      </c>
      <c r="S1485" t="s">
        <v>107</v>
      </c>
      <c r="T1485" t="s">
        <v>152</v>
      </c>
      <c r="U1485" t="s">
        <v>106</v>
      </c>
      <c r="V1485" t="s">
        <v>399</v>
      </c>
      <c r="W1485" t="s">
        <v>380</v>
      </c>
      <c r="AA1485" s="26"/>
      <c r="AB1485" s="26"/>
      <c r="AC1485" s="26"/>
    </row>
    <row r="1486" spans="1:29" hidden="1" x14ac:dyDescent="0.25">
      <c r="A1486" t="s">
        <v>459</v>
      </c>
      <c r="B1486" t="s">
        <v>298</v>
      </c>
      <c r="C1486" t="s">
        <v>460</v>
      </c>
      <c r="D1486" t="s">
        <v>28</v>
      </c>
      <c r="E1486" t="s">
        <v>105</v>
      </c>
      <c r="I1486" t="s">
        <v>466</v>
      </c>
      <c r="J1486" t="s">
        <v>508</v>
      </c>
      <c r="K1486" t="s">
        <v>518</v>
      </c>
      <c r="L1486" t="s">
        <v>220</v>
      </c>
      <c r="M1486" t="s">
        <v>221</v>
      </c>
      <c r="N1486" t="s">
        <v>154</v>
      </c>
      <c r="O1486" t="s">
        <v>155</v>
      </c>
      <c r="P1486" t="s">
        <v>188</v>
      </c>
      <c r="Q1486" t="s">
        <v>156</v>
      </c>
      <c r="R1486" t="s">
        <v>153</v>
      </c>
      <c r="S1486" t="s">
        <v>107</v>
      </c>
      <c r="T1486" t="s">
        <v>152</v>
      </c>
      <c r="U1486" t="s">
        <v>106</v>
      </c>
      <c r="V1486" t="s">
        <v>400</v>
      </c>
      <c r="W1486" t="s">
        <v>381</v>
      </c>
      <c r="AC1486" s="26"/>
    </row>
    <row r="1487" spans="1:29" hidden="1" x14ac:dyDescent="0.25">
      <c r="A1487" t="s">
        <v>459</v>
      </c>
      <c r="B1487" t="s">
        <v>298</v>
      </c>
      <c r="C1487" t="s">
        <v>460</v>
      </c>
      <c r="D1487" t="s">
        <v>28</v>
      </c>
      <c r="E1487" t="s">
        <v>105</v>
      </c>
      <c r="I1487" t="s">
        <v>466</v>
      </c>
      <c r="J1487" t="s">
        <v>508</v>
      </c>
      <c r="K1487" t="s">
        <v>518</v>
      </c>
      <c r="L1487" t="s">
        <v>220</v>
      </c>
      <c r="M1487" t="s">
        <v>221</v>
      </c>
      <c r="N1487" t="s">
        <v>154</v>
      </c>
      <c r="O1487" t="s">
        <v>155</v>
      </c>
      <c r="P1487" t="s">
        <v>188</v>
      </c>
      <c r="Q1487" t="s">
        <v>156</v>
      </c>
      <c r="R1487" t="s">
        <v>153</v>
      </c>
      <c r="S1487" t="s">
        <v>107</v>
      </c>
      <c r="T1487" t="s">
        <v>152</v>
      </c>
      <c r="U1487" t="s">
        <v>106</v>
      </c>
      <c r="V1487" t="s">
        <v>401</v>
      </c>
      <c r="W1487" t="s">
        <v>382</v>
      </c>
      <c r="AC1487" s="26"/>
    </row>
    <row r="1488" spans="1:29" hidden="1" x14ac:dyDescent="0.25">
      <c r="A1488" t="s">
        <v>459</v>
      </c>
      <c r="B1488" t="s">
        <v>298</v>
      </c>
      <c r="C1488" t="s">
        <v>460</v>
      </c>
      <c r="D1488" t="s">
        <v>28</v>
      </c>
      <c r="E1488" t="s">
        <v>105</v>
      </c>
      <c r="I1488" t="s">
        <v>481</v>
      </c>
      <c r="J1488" t="s">
        <v>519</v>
      </c>
      <c r="K1488" t="s">
        <v>520</v>
      </c>
      <c r="L1488" t="s">
        <v>383</v>
      </c>
      <c r="M1488" t="s">
        <v>219</v>
      </c>
      <c r="N1488" t="s">
        <v>154</v>
      </c>
      <c r="O1488" t="s">
        <v>155</v>
      </c>
      <c r="P1488" t="s">
        <v>188</v>
      </c>
      <c r="Q1488" t="s">
        <v>156</v>
      </c>
      <c r="R1488" t="s">
        <v>153</v>
      </c>
      <c r="S1488" t="s">
        <v>107</v>
      </c>
      <c r="T1488" t="s">
        <v>152</v>
      </c>
      <c r="U1488" t="s">
        <v>106</v>
      </c>
      <c r="V1488" t="s">
        <v>396</v>
      </c>
      <c r="W1488" t="s">
        <v>377</v>
      </c>
      <c r="AA1488" s="26"/>
      <c r="AB1488" s="26"/>
      <c r="AC1488" s="26"/>
    </row>
    <row r="1489" spans="1:29" hidden="1" x14ac:dyDescent="0.25">
      <c r="A1489" t="s">
        <v>459</v>
      </c>
      <c r="B1489" t="s">
        <v>298</v>
      </c>
      <c r="C1489" t="s">
        <v>460</v>
      </c>
      <c r="D1489" t="s">
        <v>28</v>
      </c>
      <c r="E1489" t="s">
        <v>105</v>
      </c>
      <c r="I1489" t="s">
        <v>521</v>
      </c>
      <c r="J1489" t="s">
        <v>508</v>
      </c>
      <c r="K1489" t="s">
        <v>522</v>
      </c>
      <c r="L1489" t="s">
        <v>220</v>
      </c>
      <c r="M1489" t="s">
        <v>221</v>
      </c>
      <c r="N1489" t="s">
        <v>154</v>
      </c>
      <c r="O1489" t="s">
        <v>155</v>
      </c>
      <c r="P1489" t="s">
        <v>188</v>
      </c>
      <c r="Q1489" t="s">
        <v>156</v>
      </c>
      <c r="R1489" t="s">
        <v>153</v>
      </c>
      <c r="S1489" t="s">
        <v>107</v>
      </c>
      <c r="T1489" t="s">
        <v>152</v>
      </c>
      <c r="U1489" t="s">
        <v>106</v>
      </c>
      <c r="V1489" t="s">
        <v>400</v>
      </c>
      <c r="W1489" t="s">
        <v>381</v>
      </c>
      <c r="AC1489" s="26"/>
    </row>
    <row r="1490" spans="1:29" hidden="1" x14ac:dyDescent="0.25">
      <c r="A1490" t="s">
        <v>459</v>
      </c>
      <c r="B1490" t="s">
        <v>298</v>
      </c>
      <c r="C1490" t="s">
        <v>460</v>
      </c>
      <c r="D1490" t="s">
        <v>28</v>
      </c>
      <c r="E1490" t="s">
        <v>105</v>
      </c>
      <c r="I1490" t="s">
        <v>521</v>
      </c>
      <c r="J1490" t="s">
        <v>508</v>
      </c>
      <c r="K1490" t="s">
        <v>522</v>
      </c>
      <c r="L1490" t="s">
        <v>220</v>
      </c>
      <c r="M1490" t="s">
        <v>221</v>
      </c>
      <c r="N1490" t="s">
        <v>154</v>
      </c>
      <c r="O1490" t="s">
        <v>155</v>
      </c>
      <c r="P1490" t="s">
        <v>188</v>
      </c>
      <c r="Q1490" t="s">
        <v>156</v>
      </c>
      <c r="R1490" t="s">
        <v>153</v>
      </c>
      <c r="S1490" t="s">
        <v>107</v>
      </c>
      <c r="T1490" t="s">
        <v>152</v>
      </c>
      <c r="U1490" t="s">
        <v>106</v>
      </c>
      <c r="V1490" t="s">
        <v>401</v>
      </c>
      <c r="W1490" t="s">
        <v>382</v>
      </c>
      <c r="AC1490" s="26"/>
    </row>
    <row r="1491" spans="1:29" hidden="1" x14ac:dyDescent="0.25">
      <c r="A1491" t="s">
        <v>459</v>
      </c>
      <c r="B1491" t="s">
        <v>298</v>
      </c>
      <c r="C1491" t="s">
        <v>460</v>
      </c>
      <c r="D1491" t="s">
        <v>28</v>
      </c>
      <c r="E1491" t="s">
        <v>105</v>
      </c>
      <c r="I1491" t="s">
        <v>521</v>
      </c>
      <c r="J1491" t="s">
        <v>508</v>
      </c>
      <c r="K1491" t="s">
        <v>522</v>
      </c>
      <c r="L1491" t="s">
        <v>220</v>
      </c>
      <c r="M1491" t="s">
        <v>221</v>
      </c>
      <c r="N1491" t="s">
        <v>154</v>
      </c>
      <c r="O1491" t="s">
        <v>155</v>
      </c>
      <c r="P1491" t="s">
        <v>188</v>
      </c>
      <c r="Q1491" t="s">
        <v>156</v>
      </c>
      <c r="R1491" t="s">
        <v>153</v>
      </c>
      <c r="S1491" t="s">
        <v>107</v>
      </c>
      <c r="T1491" t="s">
        <v>152</v>
      </c>
      <c r="U1491" t="s">
        <v>106</v>
      </c>
      <c r="V1491" t="s">
        <v>405</v>
      </c>
      <c r="W1491" t="s">
        <v>389</v>
      </c>
      <c r="AC1491" s="26"/>
    </row>
    <row r="1492" spans="1:29" hidden="1" x14ac:dyDescent="0.25">
      <c r="A1492" t="s">
        <v>459</v>
      </c>
      <c r="B1492" t="s">
        <v>298</v>
      </c>
      <c r="C1492" t="s">
        <v>460</v>
      </c>
      <c r="D1492" t="s">
        <v>28</v>
      </c>
      <c r="E1492" t="s">
        <v>105</v>
      </c>
      <c r="I1492" t="s">
        <v>477</v>
      </c>
      <c r="J1492" t="s">
        <v>508</v>
      </c>
      <c r="K1492" t="s">
        <v>523</v>
      </c>
      <c r="L1492" t="s">
        <v>220</v>
      </c>
      <c r="M1492" t="s">
        <v>221</v>
      </c>
      <c r="N1492" t="s">
        <v>154</v>
      </c>
      <c r="O1492" t="s">
        <v>155</v>
      </c>
      <c r="P1492" t="s">
        <v>188</v>
      </c>
      <c r="Q1492" t="s">
        <v>156</v>
      </c>
      <c r="R1492" t="s">
        <v>153</v>
      </c>
      <c r="S1492" t="s">
        <v>462</v>
      </c>
      <c r="T1492" t="s">
        <v>152</v>
      </c>
      <c r="U1492" t="s">
        <v>106</v>
      </c>
      <c r="V1492" t="s">
        <v>400</v>
      </c>
      <c r="W1492" t="s">
        <v>381</v>
      </c>
      <c r="AA1492" s="26"/>
      <c r="AC1492" s="26"/>
    </row>
    <row r="1493" spans="1:29" hidden="1" x14ac:dyDescent="0.25">
      <c r="A1493" t="s">
        <v>459</v>
      </c>
      <c r="B1493" t="s">
        <v>298</v>
      </c>
      <c r="C1493" t="s">
        <v>460</v>
      </c>
      <c r="D1493" t="s">
        <v>28</v>
      </c>
      <c r="E1493" t="s">
        <v>105</v>
      </c>
      <c r="I1493" t="s">
        <v>477</v>
      </c>
      <c r="J1493" t="s">
        <v>508</v>
      </c>
      <c r="K1493" t="s">
        <v>523</v>
      </c>
      <c r="L1493" t="s">
        <v>220</v>
      </c>
      <c r="M1493" t="s">
        <v>221</v>
      </c>
      <c r="N1493" t="s">
        <v>154</v>
      </c>
      <c r="O1493" t="s">
        <v>155</v>
      </c>
      <c r="P1493" t="s">
        <v>188</v>
      </c>
      <c r="Q1493" t="s">
        <v>156</v>
      </c>
      <c r="R1493" t="s">
        <v>153</v>
      </c>
      <c r="S1493" t="s">
        <v>462</v>
      </c>
      <c r="T1493" t="s">
        <v>152</v>
      </c>
      <c r="U1493" t="s">
        <v>106</v>
      </c>
      <c r="V1493" t="s">
        <v>401</v>
      </c>
      <c r="W1493" t="s">
        <v>382</v>
      </c>
      <c r="AA1493" s="26"/>
      <c r="AC1493" s="26"/>
    </row>
    <row r="1494" spans="1:29" hidden="1" x14ac:dyDescent="0.25">
      <c r="A1494" t="s">
        <v>459</v>
      </c>
      <c r="B1494" t="s">
        <v>298</v>
      </c>
      <c r="C1494" t="s">
        <v>460</v>
      </c>
      <c r="D1494" t="s">
        <v>28</v>
      </c>
      <c r="E1494" t="s">
        <v>105</v>
      </c>
      <c r="I1494" t="s">
        <v>477</v>
      </c>
      <c r="J1494" t="s">
        <v>508</v>
      </c>
      <c r="K1494" t="s">
        <v>523</v>
      </c>
      <c r="L1494" t="s">
        <v>220</v>
      </c>
      <c r="M1494" t="s">
        <v>221</v>
      </c>
      <c r="N1494" t="s">
        <v>154</v>
      </c>
      <c r="O1494" t="s">
        <v>155</v>
      </c>
      <c r="P1494" t="s">
        <v>188</v>
      </c>
      <c r="Q1494" t="s">
        <v>156</v>
      </c>
      <c r="R1494" t="s">
        <v>153</v>
      </c>
      <c r="S1494" t="s">
        <v>462</v>
      </c>
      <c r="T1494" t="s">
        <v>152</v>
      </c>
      <c r="U1494" t="s">
        <v>106</v>
      </c>
      <c r="V1494" t="s">
        <v>405</v>
      </c>
      <c r="W1494" t="s">
        <v>389</v>
      </c>
      <c r="AA1494" s="26"/>
      <c r="AC1494" s="26"/>
    </row>
    <row r="1495" spans="1:29" hidden="1" x14ac:dyDescent="0.25">
      <c r="A1495" t="s">
        <v>459</v>
      </c>
      <c r="B1495" t="s">
        <v>298</v>
      </c>
      <c r="C1495" t="s">
        <v>460</v>
      </c>
      <c r="D1495" t="s">
        <v>28</v>
      </c>
      <c r="E1495" t="s">
        <v>105</v>
      </c>
      <c r="I1495" t="s">
        <v>461</v>
      </c>
      <c r="J1495" t="s">
        <v>519</v>
      </c>
      <c r="K1495" t="s">
        <v>524</v>
      </c>
      <c r="L1495" t="s">
        <v>525</v>
      </c>
      <c r="M1495" t="s">
        <v>219</v>
      </c>
      <c r="N1495" t="s">
        <v>154</v>
      </c>
      <c r="O1495" t="s">
        <v>155</v>
      </c>
      <c r="P1495" t="s">
        <v>188</v>
      </c>
      <c r="Q1495" t="s">
        <v>156</v>
      </c>
      <c r="R1495" t="s">
        <v>153</v>
      </c>
      <c r="S1495" t="s">
        <v>107</v>
      </c>
      <c r="T1495" t="s">
        <v>216</v>
      </c>
      <c r="U1495" t="s">
        <v>467</v>
      </c>
      <c r="V1495" t="s">
        <v>396</v>
      </c>
      <c r="W1495" t="s">
        <v>377</v>
      </c>
      <c r="AA1495" s="26"/>
    </row>
    <row r="1496" spans="1:29" hidden="1" x14ac:dyDescent="0.25">
      <c r="A1496" t="s">
        <v>459</v>
      </c>
      <c r="B1496" t="s">
        <v>298</v>
      </c>
      <c r="C1496" t="s">
        <v>460</v>
      </c>
      <c r="D1496" t="s">
        <v>32</v>
      </c>
      <c r="E1496" t="s">
        <v>105</v>
      </c>
      <c r="I1496" t="s">
        <v>494</v>
      </c>
      <c r="J1496" t="s">
        <v>526</v>
      </c>
      <c r="K1496" t="s">
        <v>527</v>
      </c>
      <c r="L1496" t="s">
        <v>163</v>
      </c>
      <c r="M1496" t="s">
        <v>164</v>
      </c>
      <c r="N1496" t="s">
        <v>154</v>
      </c>
      <c r="O1496" t="s">
        <v>155</v>
      </c>
      <c r="P1496" t="s">
        <v>188</v>
      </c>
      <c r="Q1496" t="s">
        <v>156</v>
      </c>
      <c r="R1496" t="s">
        <v>153</v>
      </c>
      <c r="S1496" t="s">
        <v>107</v>
      </c>
      <c r="T1496" t="s">
        <v>152</v>
      </c>
      <c r="U1496" t="s">
        <v>106</v>
      </c>
      <c r="V1496" t="s">
        <v>402</v>
      </c>
      <c r="W1496" t="s">
        <v>384</v>
      </c>
      <c r="AA1496" s="26"/>
      <c r="AC1496" s="26"/>
    </row>
    <row r="1497" spans="1:29" hidden="1" x14ac:dyDescent="0.25">
      <c r="A1497" t="s">
        <v>459</v>
      </c>
      <c r="B1497" t="s">
        <v>298</v>
      </c>
      <c r="C1497" t="s">
        <v>460</v>
      </c>
      <c r="D1497" t="s">
        <v>32</v>
      </c>
      <c r="E1497" t="s">
        <v>105</v>
      </c>
      <c r="I1497" t="s">
        <v>498</v>
      </c>
      <c r="J1497" t="s">
        <v>526</v>
      </c>
      <c r="K1497" t="s">
        <v>528</v>
      </c>
      <c r="L1497" t="s">
        <v>441</v>
      </c>
      <c r="M1497" t="s">
        <v>164</v>
      </c>
      <c r="N1497" t="s">
        <v>154</v>
      </c>
      <c r="O1497" t="s">
        <v>155</v>
      </c>
      <c r="P1497" t="s">
        <v>188</v>
      </c>
      <c r="Q1497" t="s">
        <v>156</v>
      </c>
      <c r="R1497" t="s">
        <v>153</v>
      </c>
      <c r="S1497" t="s">
        <v>107</v>
      </c>
      <c r="T1497" t="s">
        <v>152</v>
      </c>
      <c r="U1497" t="s">
        <v>106</v>
      </c>
      <c r="V1497" t="s">
        <v>402</v>
      </c>
      <c r="W1497" t="s">
        <v>384</v>
      </c>
      <c r="AA1497" s="26"/>
      <c r="AC1497" s="26"/>
    </row>
    <row r="1498" spans="1:29" hidden="1" x14ac:dyDescent="0.25">
      <c r="A1498" t="s">
        <v>459</v>
      </c>
      <c r="B1498" t="s">
        <v>298</v>
      </c>
      <c r="C1498" t="s">
        <v>460</v>
      </c>
      <c r="D1498" t="s">
        <v>32</v>
      </c>
      <c r="E1498" t="s">
        <v>105</v>
      </c>
      <c r="I1498" t="s">
        <v>498</v>
      </c>
      <c r="J1498" t="s">
        <v>526</v>
      </c>
      <c r="K1498" t="s">
        <v>529</v>
      </c>
      <c r="L1498" t="s">
        <v>441</v>
      </c>
      <c r="M1498" t="s">
        <v>222</v>
      </c>
      <c r="N1498" t="s">
        <v>154</v>
      </c>
      <c r="O1498" t="s">
        <v>155</v>
      </c>
      <c r="P1498" t="s">
        <v>188</v>
      </c>
      <c r="Q1498" t="s">
        <v>156</v>
      </c>
      <c r="R1498" t="s">
        <v>153</v>
      </c>
      <c r="S1498" t="s">
        <v>107</v>
      </c>
      <c r="T1498" t="s">
        <v>152</v>
      </c>
      <c r="U1498" t="s">
        <v>106</v>
      </c>
      <c r="V1498" t="s">
        <v>402</v>
      </c>
      <c r="W1498" t="s">
        <v>384</v>
      </c>
      <c r="AA1498" s="26"/>
      <c r="AC1498" s="26"/>
    </row>
    <row r="1499" spans="1:29" hidden="1" x14ac:dyDescent="0.25">
      <c r="A1499" t="s">
        <v>459</v>
      </c>
      <c r="B1499" t="s">
        <v>298</v>
      </c>
      <c r="C1499" t="s">
        <v>460</v>
      </c>
      <c r="D1499" t="s">
        <v>32</v>
      </c>
      <c r="E1499" t="s">
        <v>105</v>
      </c>
      <c r="I1499" t="s">
        <v>473</v>
      </c>
      <c r="J1499" t="s">
        <v>526</v>
      </c>
      <c r="K1499" t="s">
        <v>530</v>
      </c>
      <c r="L1499" t="s">
        <v>441</v>
      </c>
      <c r="M1499" t="s">
        <v>222</v>
      </c>
      <c r="N1499" t="s">
        <v>154</v>
      </c>
      <c r="O1499" t="s">
        <v>155</v>
      </c>
      <c r="P1499" t="s">
        <v>188</v>
      </c>
      <c r="Q1499" t="s">
        <v>156</v>
      </c>
      <c r="R1499" t="s">
        <v>153</v>
      </c>
      <c r="S1499" t="s">
        <v>107</v>
      </c>
      <c r="T1499" t="s">
        <v>152</v>
      </c>
      <c r="U1499" t="s">
        <v>106</v>
      </c>
      <c r="V1499" t="s">
        <v>402</v>
      </c>
      <c r="W1499" t="s">
        <v>384</v>
      </c>
      <c r="AA1499" s="26"/>
      <c r="AB1499" s="26"/>
      <c r="AC1499" s="26"/>
    </row>
    <row r="1500" spans="1:29" hidden="1" x14ac:dyDescent="0.25">
      <c r="A1500" t="s">
        <v>459</v>
      </c>
      <c r="B1500" t="s">
        <v>298</v>
      </c>
      <c r="C1500" t="s">
        <v>460</v>
      </c>
      <c r="D1500" t="s">
        <v>32</v>
      </c>
      <c r="E1500" t="s">
        <v>105</v>
      </c>
      <c r="I1500" t="s">
        <v>485</v>
      </c>
      <c r="J1500" t="s">
        <v>526</v>
      </c>
      <c r="K1500" t="s">
        <v>531</v>
      </c>
      <c r="L1500" t="s">
        <v>163</v>
      </c>
      <c r="M1500" t="s">
        <v>222</v>
      </c>
      <c r="N1500" t="s">
        <v>154</v>
      </c>
      <c r="O1500" t="s">
        <v>155</v>
      </c>
      <c r="P1500" t="s">
        <v>188</v>
      </c>
      <c r="Q1500" t="s">
        <v>156</v>
      </c>
      <c r="R1500" t="s">
        <v>153</v>
      </c>
      <c r="S1500" t="s">
        <v>107</v>
      </c>
      <c r="T1500" t="s">
        <v>152</v>
      </c>
      <c r="U1500" t="s">
        <v>106</v>
      </c>
      <c r="V1500" t="s">
        <v>402</v>
      </c>
      <c r="W1500" t="s">
        <v>384</v>
      </c>
      <c r="AA1500" s="26"/>
      <c r="AC1500" s="26"/>
    </row>
    <row r="1501" spans="1:29" hidden="1" x14ac:dyDescent="0.25">
      <c r="A1501" t="s">
        <v>459</v>
      </c>
      <c r="B1501" t="s">
        <v>298</v>
      </c>
      <c r="C1501" t="s">
        <v>460</v>
      </c>
      <c r="D1501" t="s">
        <v>32</v>
      </c>
      <c r="E1501" t="s">
        <v>105</v>
      </c>
      <c r="I1501" t="s">
        <v>485</v>
      </c>
      <c r="J1501" t="s">
        <v>526</v>
      </c>
      <c r="K1501" t="s">
        <v>532</v>
      </c>
      <c r="L1501" t="s">
        <v>163</v>
      </c>
      <c r="M1501" t="s">
        <v>164</v>
      </c>
      <c r="N1501" t="s">
        <v>154</v>
      </c>
      <c r="O1501" t="s">
        <v>155</v>
      </c>
      <c r="P1501" t="s">
        <v>188</v>
      </c>
      <c r="Q1501" t="s">
        <v>156</v>
      </c>
      <c r="R1501" t="s">
        <v>153</v>
      </c>
      <c r="S1501" t="s">
        <v>107</v>
      </c>
      <c r="T1501" t="s">
        <v>152</v>
      </c>
      <c r="U1501" t="s">
        <v>106</v>
      </c>
      <c r="V1501" t="s">
        <v>402</v>
      </c>
      <c r="W1501" t="s">
        <v>384</v>
      </c>
      <c r="AA1501" s="26"/>
      <c r="AC1501" s="26"/>
    </row>
    <row r="1502" spans="1:29" hidden="1" x14ac:dyDescent="0.25">
      <c r="A1502" t="s">
        <v>459</v>
      </c>
      <c r="B1502" t="s">
        <v>298</v>
      </c>
      <c r="C1502" t="s">
        <v>460</v>
      </c>
      <c r="D1502" t="s">
        <v>32</v>
      </c>
      <c r="E1502" t="s">
        <v>105</v>
      </c>
      <c r="I1502" t="s">
        <v>482</v>
      </c>
      <c r="J1502" t="s">
        <v>509</v>
      </c>
      <c r="K1502" t="s">
        <v>533</v>
      </c>
      <c r="L1502" t="s">
        <v>534</v>
      </c>
      <c r="M1502" t="s">
        <v>162</v>
      </c>
      <c r="N1502" t="s">
        <v>157</v>
      </c>
      <c r="O1502" t="s">
        <v>155</v>
      </c>
      <c r="P1502" t="s">
        <v>505</v>
      </c>
      <c r="Q1502" t="s">
        <v>156</v>
      </c>
      <c r="R1502" t="s">
        <v>153</v>
      </c>
      <c r="S1502" t="s">
        <v>107</v>
      </c>
      <c r="T1502" t="s">
        <v>216</v>
      </c>
      <c r="U1502" t="s">
        <v>506</v>
      </c>
      <c r="V1502" t="s">
        <v>402</v>
      </c>
      <c r="W1502" t="s">
        <v>384</v>
      </c>
      <c r="AB1502" s="26"/>
    </row>
    <row r="1503" spans="1:29" hidden="1" x14ac:dyDescent="0.25">
      <c r="A1503" t="s">
        <v>459</v>
      </c>
      <c r="B1503" t="s">
        <v>298</v>
      </c>
      <c r="C1503" t="s">
        <v>460</v>
      </c>
      <c r="D1503" t="s">
        <v>32</v>
      </c>
      <c r="E1503" t="s">
        <v>105</v>
      </c>
      <c r="I1503" t="s">
        <v>482</v>
      </c>
      <c r="J1503" t="s">
        <v>509</v>
      </c>
      <c r="K1503" t="s">
        <v>535</v>
      </c>
      <c r="L1503" t="s">
        <v>534</v>
      </c>
      <c r="M1503" t="s">
        <v>536</v>
      </c>
      <c r="N1503" t="s">
        <v>157</v>
      </c>
      <c r="O1503" t="s">
        <v>155</v>
      </c>
      <c r="P1503" t="s">
        <v>505</v>
      </c>
      <c r="Q1503" t="s">
        <v>156</v>
      </c>
      <c r="R1503" t="s">
        <v>153</v>
      </c>
      <c r="S1503" t="s">
        <v>107</v>
      </c>
      <c r="T1503" t="s">
        <v>216</v>
      </c>
      <c r="U1503" t="s">
        <v>506</v>
      </c>
      <c r="V1503" t="s">
        <v>402</v>
      </c>
      <c r="W1503" t="s">
        <v>384</v>
      </c>
      <c r="AA1503" s="26"/>
      <c r="AC1503" s="26"/>
    </row>
    <row r="1504" spans="1:29" hidden="1" x14ac:dyDescent="0.25">
      <c r="A1504" t="s">
        <v>459</v>
      </c>
      <c r="B1504" t="s">
        <v>298</v>
      </c>
      <c r="C1504" t="s">
        <v>460</v>
      </c>
      <c r="D1504" t="s">
        <v>32</v>
      </c>
      <c r="E1504" t="s">
        <v>105</v>
      </c>
      <c r="I1504" t="s">
        <v>468</v>
      </c>
      <c r="J1504" t="s">
        <v>509</v>
      </c>
      <c r="K1504" t="s">
        <v>537</v>
      </c>
      <c r="L1504" t="s">
        <v>538</v>
      </c>
      <c r="M1504" t="s">
        <v>536</v>
      </c>
      <c r="N1504" t="s">
        <v>157</v>
      </c>
      <c r="O1504" t="s">
        <v>155</v>
      </c>
      <c r="P1504" t="s">
        <v>505</v>
      </c>
      <c r="Q1504" t="s">
        <v>156</v>
      </c>
      <c r="R1504" t="s">
        <v>153</v>
      </c>
      <c r="S1504" t="s">
        <v>107</v>
      </c>
      <c r="T1504" t="s">
        <v>216</v>
      </c>
      <c r="U1504" t="s">
        <v>506</v>
      </c>
      <c r="V1504" t="s">
        <v>402</v>
      </c>
      <c r="W1504" t="s">
        <v>384</v>
      </c>
      <c r="AA1504" s="26"/>
      <c r="AC1504" s="26"/>
    </row>
    <row r="1505" spans="1:29" hidden="1" x14ac:dyDescent="0.25">
      <c r="A1505" t="s">
        <v>459</v>
      </c>
      <c r="B1505" t="s">
        <v>298</v>
      </c>
      <c r="C1505" t="s">
        <v>460</v>
      </c>
      <c r="D1505" t="s">
        <v>32</v>
      </c>
      <c r="E1505" t="s">
        <v>105</v>
      </c>
      <c r="I1505" t="s">
        <v>468</v>
      </c>
      <c r="J1505" t="s">
        <v>509</v>
      </c>
      <c r="K1505" t="s">
        <v>539</v>
      </c>
      <c r="L1505" t="s">
        <v>538</v>
      </c>
      <c r="M1505" t="s">
        <v>162</v>
      </c>
      <c r="N1505" t="s">
        <v>154</v>
      </c>
      <c r="O1505" t="s">
        <v>155</v>
      </c>
      <c r="P1505" t="s">
        <v>188</v>
      </c>
      <c r="Q1505" t="s">
        <v>156</v>
      </c>
      <c r="R1505" t="s">
        <v>153</v>
      </c>
      <c r="S1505" t="s">
        <v>107</v>
      </c>
      <c r="T1505" t="s">
        <v>216</v>
      </c>
      <c r="U1505" t="s">
        <v>467</v>
      </c>
      <c r="V1505" t="s">
        <v>402</v>
      </c>
      <c r="W1505" t="s">
        <v>384</v>
      </c>
      <c r="AA1505" s="26"/>
      <c r="AB1505" s="26"/>
    </row>
    <row r="1506" spans="1:29" hidden="1" x14ac:dyDescent="0.25">
      <c r="A1506" t="s">
        <v>459</v>
      </c>
      <c r="B1506" t="s">
        <v>298</v>
      </c>
      <c r="C1506" t="s">
        <v>460</v>
      </c>
      <c r="D1506" t="s">
        <v>32</v>
      </c>
      <c r="E1506" t="s">
        <v>105</v>
      </c>
      <c r="I1506" t="s">
        <v>468</v>
      </c>
      <c r="J1506" t="s">
        <v>509</v>
      </c>
      <c r="K1506" t="s">
        <v>540</v>
      </c>
      <c r="L1506" t="s">
        <v>538</v>
      </c>
      <c r="M1506" t="s">
        <v>162</v>
      </c>
      <c r="N1506" t="s">
        <v>157</v>
      </c>
      <c r="O1506" t="s">
        <v>155</v>
      </c>
      <c r="P1506" t="s">
        <v>505</v>
      </c>
      <c r="Q1506" t="s">
        <v>156</v>
      </c>
      <c r="R1506" t="s">
        <v>153</v>
      </c>
      <c r="S1506" t="s">
        <v>107</v>
      </c>
      <c r="T1506" t="s">
        <v>216</v>
      </c>
      <c r="U1506" t="s">
        <v>506</v>
      </c>
      <c r="V1506" t="s">
        <v>402</v>
      </c>
      <c r="W1506" t="s">
        <v>384</v>
      </c>
      <c r="AA1506" s="26"/>
      <c r="AB1506" s="26"/>
    </row>
    <row r="1507" spans="1:29" hidden="1" x14ac:dyDescent="0.25">
      <c r="A1507" t="s">
        <v>459</v>
      </c>
      <c r="B1507" t="s">
        <v>298</v>
      </c>
      <c r="C1507" t="s">
        <v>460</v>
      </c>
      <c r="D1507" t="s">
        <v>32</v>
      </c>
      <c r="E1507" t="s">
        <v>105</v>
      </c>
      <c r="I1507" t="s">
        <v>495</v>
      </c>
      <c r="J1507" t="s">
        <v>541</v>
      </c>
      <c r="K1507" t="s">
        <v>542</v>
      </c>
      <c r="L1507" t="s">
        <v>543</v>
      </c>
      <c r="M1507" t="s">
        <v>162</v>
      </c>
      <c r="N1507" t="s">
        <v>154</v>
      </c>
      <c r="O1507" t="s">
        <v>155</v>
      </c>
      <c r="P1507" t="s">
        <v>188</v>
      </c>
      <c r="Q1507" t="s">
        <v>156</v>
      </c>
      <c r="R1507" t="s">
        <v>153</v>
      </c>
      <c r="S1507" t="s">
        <v>107</v>
      </c>
      <c r="T1507" t="s">
        <v>216</v>
      </c>
      <c r="U1507" t="s">
        <v>467</v>
      </c>
      <c r="V1507" t="s">
        <v>402</v>
      </c>
      <c r="W1507" t="s">
        <v>384</v>
      </c>
      <c r="AA1507" s="26"/>
    </row>
    <row r="1508" spans="1:29" hidden="1" x14ac:dyDescent="0.25">
      <c r="A1508" t="s">
        <v>459</v>
      </c>
      <c r="B1508" t="s">
        <v>298</v>
      </c>
      <c r="C1508" t="s">
        <v>460</v>
      </c>
      <c r="D1508" t="s">
        <v>32</v>
      </c>
      <c r="E1508" t="s">
        <v>105</v>
      </c>
      <c r="I1508" t="s">
        <v>465</v>
      </c>
      <c r="J1508" t="s">
        <v>509</v>
      </c>
      <c r="K1508" t="s">
        <v>544</v>
      </c>
      <c r="L1508" t="s">
        <v>543</v>
      </c>
      <c r="M1508" t="s">
        <v>536</v>
      </c>
      <c r="N1508" t="s">
        <v>154</v>
      </c>
      <c r="O1508" t="s">
        <v>155</v>
      </c>
      <c r="P1508" t="s">
        <v>188</v>
      </c>
      <c r="Q1508" t="s">
        <v>156</v>
      </c>
      <c r="R1508" t="s">
        <v>153</v>
      </c>
      <c r="S1508" t="s">
        <v>462</v>
      </c>
      <c r="T1508" t="s">
        <v>152</v>
      </c>
      <c r="U1508" t="s">
        <v>106</v>
      </c>
      <c r="V1508" t="s">
        <v>402</v>
      </c>
      <c r="W1508" t="s">
        <v>384</v>
      </c>
      <c r="AA1508" s="26"/>
    </row>
    <row r="1509" spans="1:29" hidden="1" x14ac:dyDescent="0.25">
      <c r="A1509" t="s">
        <v>459</v>
      </c>
      <c r="B1509" t="s">
        <v>300</v>
      </c>
      <c r="C1509" t="s">
        <v>460</v>
      </c>
      <c r="D1509" t="s">
        <v>8</v>
      </c>
      <c r="E1509" t="s">
        <v>105</v>
      </c>
      <c r="I1509" t="s">
        <v>545</v>
      </c>
      <c r="J1509" t="s">
        <v>546</v>
      </c>
      <c r="K1509" t="s">
        <v>547</v>
      </c>
      <c r="L1509" t="s">
        <v>165</v>
      </c>
      <c r="M1509" t="s">
        <v>153</v>
      </c>
      <c r="N1509" t="s">
        <v>154</v>
      </c>
      <c r="O1509" t="s">
        <v>155</v>
      </c>
      <c r="P1509" t="s">
        <v>188</v>
      </c>
      <c r="Q1509" t="s">
        <v>156</v>
      </c>
      <c r="R1509" t="s">
        <v>153</v>
      </c>
      <c r="S1509" t="s">
        <v>107</v>
      </c>
      <c r="T1509" t="s">
        <v>152</v>
      </c>
      <c r="U1509" t="s">
        <v>106</v>
      </c>
      <c r="V1509" t="s">
        <v>403</v>
      </c>
      <c r="W1509" t="s">
        <v>385</v>
      </c>
      <c r="AA1509" s="26"/>
      <c r="AC1509" s="26"/>
    </row>
    <row r="1510" spans="1:29" hidden="1" x14ac:dyDescent="0.25">
      <c r="A1510" t="s">
        <v>459</v>
      </c>
      <c r="B1510" t="s">
        <v>300</v>
      </c>
      <c r="C1510" t="s">
        <v>460</v>
      </c>
      <c r="D1510" t="s">
        <v>8</v>
      </c>
      <c r="E1510" t="s">
        <v>105</v>
      </c>
      <c r="I1510" t="s">
        <v>545</v>
      </c>
      <c r="J1510" t="s">
        <v>546</v>
      </c>
      <c r="K1510" t="s">
        <v>548</v>
      </c>
      <c r="L1510" t="s">
        <v>166</v>
      </c>
      <c r="M1510" t="s">
        <v>153</v>
      </c>
      <c r="N1510" t="s">
        <v>154</v>
      </c>
      <c r="O1510" t="s">
        <v>155</v>
      </c>
      <c r="P1510" t="s">
        <v>188</v>
      </c>
      <c r="Q1510" t="s">
        <v>156</v>
      </c>
      <c r="R1510" t="s">
        <v>153</v>
      </c>
      <c r="S1510" t="s">
        <v>107</v>
      </c>
      <c r="T1510" t="s">
        <v>152</v>
      </c>
      <c r="U1510" t="s">
        <v>106</v>
      </c>
      <c r="V1510" t="s">
        <v>395</v>
      </c>
      <c r="W1510" t="s">
        <v>439</v>
      </c>
      <c r="AA1510" s="26"/>
    </row>
    <row r="1511" spans="1:29" hidden="1" x14ac:dyDescent="0.25">
      <c r="A1511" t="s">
        <v>459</v>
      </c>
      <c r="B1511" t="s">
        <v>300</v>
      </c>
      <c r="C1511" t="s">
        <v>460</v>
      </c>
      <c r="D1511" t="s">
        <v>8</v>
      </c>
      <c r="E1511" t="s">
        <v>105</v>
      </c>
      <c r="I1511" t="s">
        <v>545</v>
      </c>
      <c r="J1511" t="s">
        <v>546</v>
      </c>
      <c r="K1511" t="s">
        <v>549</v>
      </c>
      <c r="L1511" t="s">
        <v>167</v>
      </c>
      <c r="M1511" t="s">
        <v>153</v>
      </c>
      <c r="N1511" t="s">
        <v>154</v>
      </c>
      <c r="O1511" t="s">
        <v>155</v>
      </c>
      <c r="P1511" t="s">
        <v>188</v>
      </c>
      <c r="Q1511" t="s">
        <v>156</v>
      </c>
      <c r="R1511" t="s">
        <v>153</v>
      </c>
      <c r="S1511" t="s">
        <v>107</v>
      </c>
      <c r="T1511" t="s">
        <v>152</v>
      </c>
      <c r="U1511" t="s">
        <v>106</v>
      </c>
      <c r="V1511" t="s">
        <v>404</v>
      </c>
      <c r="W1511" t="s">
        <v>442</v>
      </c>
      <c r="AA1511" s="26"/>
      <c r="AC1511" s="26"/>
    </row>
    <row r="1512" spans="1:29" hidden="1" x14ac:dyDescent="0.25">
      <c r="A1512" t="s">
        <v>459</v>
      </c>
      <c r="B1512" t="s">
        <v>300</v>
      </c>
      <c r="C1512" t="s">
        <v>460</v>
      </c>
      <c r="D1512" t="s">
        <v>10</v>
      </c>
      <c r="E1512" t="s">
        <v>105</v>
      </c>
      <c r="I1512" t="s">
        <v>550</v>
      </c>
      <c r="J1512" t="s">
        <v>551</v>
      </c>
      <c r="K1512" t="s">
        <v>552</v>
      </c>
      <c r="L1512" t="s">
        <v>168</v>
      </c>
      <c r="M1512" t="s">
        <v>153</v>
      </c>
      <c r="N1512" t="s">
        <v>154</v>
      </c>
      <c r="O1512" t="s">
        <v>155</v>
      </c>
      <c r="P1512" t="s">
        <v>188</v>
      </c>
      <c r="Q1512" t="s">
        <v>156</v>
      </c>
      <c r="R1512" t="s">
        <v>153</v>
      </c>
      <c r="S1512" t="s">
        <v>107</v>
      </c>
      <c r="T1512" t="s">
        <v>152</v>
      </c>
      <c r="U1512" t="s">
        <v>106</v>
      </c>
      <c r="V1512" t="s">
        <v>403</v>
      </c>
      <c r="W1512" t="s">
        <v>385</v>
      </c>
      <c r="AA1512" s="26"/>
      <c r="AC1512" s="26"/>
    </row>
    <row r="1513" spans="1:29" hidden="1" x14ac:dyDescent="0.25">
      <c r="A1513" t="s">
        <v>459</v>
      </c>
      <c r="B1513" t="s">
        <v>300</v>
      </c>
      <c r="C1513" t="s">
        <v>460</v>
      </c>
      <c r="D1513" t="s">
        <v>10</v>
      </c>
      <c r="E1513" t="s">
        <v>105</v>
      </c>
      <c r="I1513" t="s">
        <v>553</v>
      </c>
      <c r="J1513" t="s">
        <v>551</v>
      </c>
      <c r="K1513" t="s">
        <v>554</v>
      </c>
      <c r="L1513" t="s">
        <v>186</v>
      </c>
      <c r="M1513" t="s">
        <v>153</v>
      </c>
      <c r="N1513" t="s">
        <v>154</v>
      </c>
      <c r="O1513" t="s">
        <v>155</v>
      </c>
      <c r="P1513" t="s">
        <v>188</v>
      </c>
      <c r="Q1513" t="s">
        <v>156</v>
      </c>
      <c r="R1513" t="s">
        <v>153</v>
      </c>
      <c r="S1513" t="s">
        <v>107</v>
      </c>
      <c r="T1513" t="s">
        <v>152</v>
      </c>
      <c r="U1513" t="s">
        <v>106</v>
      </c>
      <c r="V1513" t="s">
        <v>395</v>
      </c>
      <c r="W1513" t="s">
        <v>439</v>
      </c>
      <c r="AA1513" s="26"/>
      <c r="AC1513" s="26"/>
    </row>
    <row r="1514" spans="1:29" hidden="1" x14ac:dyDescent="0.25">
      <c r="A1514" t="s">
        <v>459</v>
      </c>
      <c r="B1514" t="s">
        <v>300</v>
      </c>
      <c r="C1514" t="s">
        <v>460</v>
      </c>
      <c r="D1514" t="s">
        <v>10</v>
      </c>
      <c r="E1514" t="s">
        <v>105</v>
      </c>
      <c r="I1514" t="s">
        <v>555</v>
      </c>
      <c r="J1514" t="s">
        <v>551</v>
      </c>
      <c r="K1514" t="s">
        <v>556</v>
      </c>
      <c r="L1514" t="s">
        <v>557</v>
      </c>
      <c r="M1514" t="s">
        <v>153</v>
      </c>
      <c r="N1514" t="s">
        <v>154</v>
      </c>
      <c r="O1514" t="s">
        <v>155</v>
      </c>
      <c r="P1514" t="s">
        <v>188</v>
      </c>
      <c r="Q1514" t="s">
        <v>156</v>
      </c>
      <c r="R1514" t="s">
        <v>153</v>
      </c>
      <c r="S1514" t="s">
        <v>107</v>
      </c>
      <c r="T1514" t="s">
        <v>152</v>
      </c>
      <c r="U1514" t="s">
        <v>106</v>
      </c>
      <c r="V1514" t="s">
        <v>404</v>
      </c>
      <c r="W1514" t="s">
        <v>442</v>
      </c>
      <c r="AA1514" s="26"/>
      <c r="AC1514" s="26"/>
    </row>
    <row r="1515" spans="1:29" hidden="1" x14ac:dyDescent="0.25">
      <c r="A1515" t="s">
        <v>459</v>
      </c>
      <c r="B1515" t="s">
        <v>300</v>
      </c>
      <c r="C1515" t="s">
        <v>460</v>
      </c>
      <c r="D1515" t="s">
        <v>12</v>
      </c>
      <c r="E1515" t="s">
        <v>105</v>
      </c>
      <c r="I1515" t="s">
        <v>558</v>
      </c>
      <c r="J1515" t="s">
        <v>559</v>
      </c>
      <c r="K1515" t="s">
        <v>560</v>
      </c>
      <c r="L1515" t="s">
        <v>243</v>
      </c>
      <c r="M1515" t="s">
        <v>153</v>
      </c>
      <c r="N1515" t="s">
        <v>154</v>
      </c>
      <c r="O1515" t="s">
        <v>155</v>
      </c>
      <c r="P1515" t="s">
        <v>188</v>
      </c>
      <c r="Q1515" t="s">
        <v>156</v>
      </c>
      <c r="R1515" t="s">
        <v>153</v>
      </c>
      <c r="S1515" t="s">
        <v>107</v>
      </c>
      <c r="T1515" t="s">
        <v>152</v>
      </c>
      <c r="U1515" t="s">
        <v>106</v>
      </c>
      <c r="V1515" t="s">
        <v>403</v>
      </c>
      <c r="W1515" t="s">
        <v>385</v>
      </c>
      <c r="AA1515" s="26"/>
      <c r="AC1515" s="26"/>
    </row>
    <row r="1516" spans="1:29" hidden="1" x14ac:dyDescent="0.25">
      <c r="A1516" t="s">
        <v>459</v>
      </c>
      <c r="B1516" t="s">
        <v>300</v>
      </c>
      <c r="C1516" t="s">
        <v>460</v>
      </c>
      <c r="D1516" t="s">
        <v>16</v>
      </c>
      <c r="E1516" t="s">
        <v>105</v>
      </c>
      <c r="I1516" t="s">
        <v>487</v>
      </c>
      <c r="J1516" t="s">
        <v>561</v>
      </c>
      <c r="K1516" t="s">
        <v>562</v>
      </c>
      <c r="L1516" t="s">
        <v>563</v>
      </c>
      <c r="M1516" t="s">
        <v>153</v>
      </c>
      <c r="N1516" t="s">
        <v>154</v>
      </c>
      <c r="O1516" t="s">
        <v>155</v>
      </c>
      <c r="P1516" t="s">
        <v>188</v>
      </c>
      <c r="Q1516" t="s">
        <v>156</v>
      </c>
      <c r="R1516" t="s">
        <v>153</v>
      </c>
      <c r="S1516" t="s">
        <v>107</v>
      </c>
      <c r="T1516" t="s">
        <v>152</v>
      </c>
      <c r="U1516" t="s">
        <v>106</v>
      </c>
      <c r="V1516" t="s">
        <v>403</v>
      </c>
      <c r="W1516" t="s">
        <v>385</v>
      </c>
      <c r="AA1516" s="26"/>
    </row>
    <row r="1517" spans="1:29" hidden="1" x14ac:dyDescent="0.25">
      <c r="A1517" t="s">
        <v>459</v>
      </c>
      <c r="B1517" t="s">
        <v>300</v>
      </c>
      <c r="C1517" t="s">
        <v>460</v>
      </c>
      <c r="D1517" t="s">
        <v>20</v>
      </c>
      <c r="E1517" t="s">
        <v>105</v>
      </c>
      <c r="I1517" t="s">
        <v>484</v>
      </c>
      <c r="J1517" t="s">
        <v>564</v>
      </c>
      <c r="K1517" t="s">
        <v>565</v>
      </c>
      <c r="L1517" t="s">
        <v>443</v>
      </c>
      <c r="M1517" t="s">
        <v>153</v>
      </c>
      <c r="N1517" t="s">
        <v>154</v>
      </c>
      <c r="O1517" t="s">
        <v>155</v>
      </c>
      <c r="P1517" t="s">
        <v>188</v>
      </c>
      <c r="Q1517" t="s">
        <v>156</v>
      </c>
      <c r="R1517" t="s">
        <v>153</v>
      </c>
      <c r="S1517" t="s">
        <v>107</v>
      </c>
      <c r="T1517" t="s">
        <v>152</v>
      </c>
      <c r="U1517" t="s">
        <v>106</v>
      </c>
      <c r="V1517" t="s">
        <v>403</v>
      </c>
      <c r="W1517" t="s">
        <v>385</v>
      </c>
      <c r="AA1517" s="26"/>
      <c r="AC1517" s="26"/>
    </row>
    <row r="1518" spans="1:29" hidden="1" x14ac:dyDescent="0.25">
      <c r="A1518" t="s">
        <v>459</v>
      </c>
      <c r="B1518" t="s">
        <v>300</v>
      </c>
      <c r="C1518" t="s">
        <v>460</v>
      </c>
      <c r="D1518" t="s">
        <v>34</v>
      </c>
      <c r="E1518" t="s">
        <v>105</v>
      </c>
      <c r="I1518" t="s">
        <v>501</v>
      </c>
      <c r="J1518" t="s">
        <v>566</v>
      </c>
      <c r="K1518" t="s">
        <v>567</v>
      </c>
      <c r="L1518" t="s">
        <v>169</v>
      </c>
      <c r="M1518" t="s">
        <v>153</v>
      </c>
      <c r="N1518" t="s">
        <v>154</v>
      </c>
      <c r="O1518" t="s">
        <v>155</v>
      </c>
      <c r="P1518" t="s">
        <v>188</v>
      </c>
      <c r="Q1518" t="s">
        <v>156</v>
      </c>
      <c r="R1518" t="s">
        <v>153</v>
      </c>
      <c r="S1518" t="s">
        <v>107</v>
      </c>
      <c r="T1518" t="s">
        <v>152</v>
      </c>
      <c r="U1518" t="s">
        <v>106</v>
      </c>
      <c r="V1518" t="s">
        <v>403</v>
      </c>
      <c r="W1518" t="s">
        <v>385</v>
      </c>
      <c r="AA1518" s="26"/>
      <c r="AB1518" s="26"/>
      <c r="AC1518" s="26"/>
    </row>
    <row r="1519" spans="1:29" hidden="1" x14ac:dyDescent="0.25">
      <c r="A1519" t="s">
        <v>459</v>
      </c>
      <c r="B1519" t="s">
        <v>300</v>
      </c>
      <c r="C1519" t="s">
        <v>460</v>
      </c>
      <c r="D1519" t="s">
        <v>34</v>
      </c>
      <c r="E1519" t="s">
        <v>105</v>
      </c>
      <c r="I1519" t="s">
        <v>558</v>
      </c>
      <c r="J1519" t="s">
        <v>566</v>
      </c>
      <c r="K1519" t="s">
        <v>568</v>
      </c>
      <c r="L1519" t="s">
        <v>244</v>
      </c>
      <c r="M1519" t="s">
        <v>153</v>
      </c>
      <c r="N1519" t="s">
        <v>154</v>
      </c>
      <c r="O1519" t="s">
        <v>155</v>
      </c>
      <c r="P1519" t="s">
        <v>188</v>
      </c>
      <c r="Q1519" t="s">
        <v>156</v>
      </c>
      <c r="R1519" t="s">
        <v>153</v>
      </c>
      <c r="S1519" t="s">
        <v>107</v>
      </c>
      <c r="T1519" t="s">
        <v>152</v>
      </c>
      <c r="U1519" t="s">
        <v>106</v>
      </c>
      <c r="V1519" t="s">
        <v>395</v>
      </c>
      <c r="W1519" t="s">
        <v>439</v>
      </c>
      <c r="AA1519" s="26"/>
      <c r="AC1519" s="26"/>
    </row>
    <row r="1520" spans="1:29" hidden="1" x14ac:dyDescent="0.25">
      <c r="A1520" t="s">
        <v>459</v>
      </c>
      <c r="B1520" t="s">
        <v>300</v>
      </c>
      <c r="C1520" t="s">
        <v>460</v>
      </c>
      <c r="D1520" t="s">
        <v>34</v>
      </c>
      <c r="E1520" t="s">
        <v>105</v>
      </c>
      <c r="I1520" t="s">
        <v>558</v>
      </c>
      <c r="J1520" t="s">
        <v>566</v>
      </c>
      <c r="K1520" t="s">
        <v>569</v>
      </c>
      <c r="L1520" t="s">
        <v>245</v>
      </c>
      <c r="M1520" t="s">
        <v>153</v>
      </c>
      <c r="N1520" t="s">
        <v>154</v>
      </c>
      <c r="O1520" t="s">
        <v>155</v>
      </c>
      <c r="P1520" t="s">
        <v>188</v>
      </c>
      <c r="Q1520" t="s">
        <v>156</v>
      </c>
      <c r="R1520" t="s">
        <v>153</v>
      </c>
      <c r="S1520" t="s">
        <v>107</v>
      </c>
      <c r="T1520" t="s">
        <v>152</v>
      </c>
      <c r="U1520" t="s">
        <v>106</v>
      </c>
      <c r="V1520" t="s">
        <v>404</v>
      </c>
      <c r="W1520" t="s">
        <v>442</v>
      </c>
      <c r="AA1520" s="26"/>
      <c r="AC1520" s="26"/>
    </row>
    <row r="1521" spans="1:29" hidden="1" x14ac:dyDescent="0.25">
      <c r="A1521" t="s">
        <v>459</v>
      </c>
      <c r="B1521" t="s">
        <v>300</v>
      </c>
      <c r="C1521" t="s">
        <v>460</v>
      </c>
      <c r="D1521" t="s">
        <v>38</v>
      </c>
      <c r="E1521" t="s">
        <v>105</v>
      </c>
      <c r="I1521" t="s">
        <v>471</v>
      </c>
      <c r="J1521" t="s">
        <v>499</v>
      </c>
      <c r="K1521" t="s">
        <v>570</v>
      </c>
      <c r="L1521" t="s">
        <v>170</v>
      </c>
      <c r="M1521" t="s">
        <v>153</v>
      </c>
      <c r="N1521" t="s">
        <v>154</v>
      </c>
      <c r="O1521" t="s">
        <v>155</v>
      </c>
      <c r="P1521" t="s">
        <v>188</v>
      </c>
      <c r="Q1521" t="s">
        <v>156</v>
      </c>
      <c r="R1521" t="s">
        <v>153</v>
      </c>
      <c r="S1521" t="s">
        <v>107</v>
      </c>
      <c r="T1521" t="s">
        <v>152</v>
      </c>
      <c r="U1521" t="s">
        <v>106</v>
      </c>
      <c r="V1521" t="s">
        <v>403</v>
      </c>
      <c r="W1521" t="s">
        <v>385</v>
      </c>
      <c r="AA1521" s="26"/>
      <c r="AC1521" s="26"/>
    </row>
    <row r="1522" spans="1:29" hidden="1" x14ac:dyDescent="0.25">
      <c r="A1522" t="s">
        <v>459</v>
      </c>
      <c r="B1522" t="s">
        <v>300</v>
      </c>
      <c r="C1522" t="s">
        <v>460</v>
      </c>
      <c r="D1522" t="s">
        <v>38</v>
      </c>
      <c r="E1522" t="s">
        <v>105</v>
      </c>
      <c r="I1522" t="s">
        <v>471</v>
      </c>
      <c r="J1522" t="s">
        <v>499</v>
      </c>
      <c r="K1522" t="s">
        <v>571</v>
      </c>
      <c r="L1522" t="s">
        <v>171</v>
      </c>
      <c r="M1522" t="s">
        <v>153</v>
      </c>
      <c r="N1522" t="s">
        <v>154</v>
      </c>
      <c r="O1522" t="s">
        <v>155</v>
      </c>
      <c r="P1522" t="s">
        <v>188</v>
      </c>
      <c r="Q1522" t="s">
        <v>156</v>
      </c>
      <c r="R1522" t="s">
        <v>153</v>
      </c>
      <c r="S1522" t="s">
        <v>107</v>
      </c>
      <c r="T1522" t="s">
        <v>152</v>
      </c>
      <c r="U1522" t="s">
        <v>106</v>
      </c>
      <c r="V1522" t="s">
        <v>404</v>
      </c>
      <c r="W1522" t="s">
        <v>442</v>
      </c>
      <c r="AA1522" s="26"/>
      <c r="AC1522" s="26"/>
    </row>
    <row r="1523" spans="1:29" hidden="1" x14ac:dyDescent="0.25">
      <c r="A1523" t="s">
        <v>459</v>
      </c>
      <c r="B1523" t="s">
        <v>300</v>
      </c>
      <c r="C1523" t="s">
        <v>460</v>
      </c>
      <c r="D1523" t="s">
        <v>42</v>
      </c>
      <c r="E1523" t="s">
        <v>105</v>
      </c>
      <c r="I1523" t="s">
        <v>491</v>
      </c>
      <c r="J1523" t="s">
        <v>500</v>
      </c>
      <c r="K1523" t="s">
        <v>572</v>
      </c>
      <c r="L1523" t="s">
        <v>172</v>
      </c>
      <c r="M1523" t="s">
        <v>153</v>
      </c>
      <c r="N1523" t="s">
        <v>154</v>
      </c>
      <c r="O1523" t="s">
        <v>155</v>
      </c>
      <c r="P1523" t="s">
        <v>188</v>
      </c>
      <c r="Q1523" t="s">
        <v>156</v>
      </c>
      <c r="R1523" t="s">
        <v>153</v>
      </c>
      <c r="S1523" t="s">
        <v>107</v>
      </c>
      <c r="T1523" t="s">
        <v>152</v>
      </c>
      <c r="U1523" t="s">
        <v>106</v>
      </c>
      <c r="V1523" t="s">
        <v>403</v>
      </c>
      <c r="W1523" t="s">
        <v>385</v>
      </c>
      <c r="AA1523" s="26"/>
      <c r="AC1523" s="26"/>
    </row>
    <row r="1524" spans="1:29" hidden="1" x14ac:dyDescent="0.25">
      <c r="A1524" t="s">
        <v>459</v>
      </c>
      <c r="B1524" t="s">
        <v>300</v>
      </c>
      <c r="C1524" t="s">
        <v>460</v>
      </c>
      <c r="D1524" t="s">
        <v>42</v>
      </c>
      <c r="E1524" t="s">
        <v>105</v>
      </c>
      <c r="I1524" t="s">
        <v>475</v>
      </c>
      <c r="J1524" t="s">
        <v>500</v>
      </c>
      <c r="K1524" t="s">
        <v>573</v>
      </c>
      <c r="L1524" t="s">
        <v>452</v>
      </c>
      <c r="M1524" t="s">
        <v>153</v>
      </c>
      <c r="N1524" t="s">
        <v>154</v>
      </c>
      <c r="O1524" t="s">
        <v>155</v>
      </c>
      <c r="P1524" t="s">
        <v>188</v>
      </c>
      <c r="Q1524" t="s">
        <v>156</v>
      </c>
      <c r="R1524" t="s">
        <v>153</v>
      </c>
      <c r="S1524" t="s">
        <v>107</v>
      </c>
      <c r="T1524" t="s">
        <v>152</v>
      </c>
      <c r="U1524" t="s">
        <v>106</v>
      </c>
      <c r="V1524" t="s">
        <v>404</v>
      </c>
      <c r="W1524" t="s">
        <v>442</v>
      </c>
      <c r="AC1524" s="26"/>
    </row>
    <row r="1525" spans="1:29" hidden="1" x14ac:dyDescent="0.25">
      <c r="A1525" t="s">
        <v>459</v>
      </c>
      <c r="B1525" t="s">
        <v>300</v>
      </c>
      <c r="C1525" t="s">
        <v>460</v>
      </c>
      <c r="D1525" t="s">
        <v>46</v>
      </c>
      <c r="E1525" t="s">
        <v>105</v>
      </c>
      <c r="I1525" t="s">
        <v>501</v>
      </c>
      <c r="J1525" t="s">
        <v>574</v>
      </c>
      <c r="K1525" t="s">
        <v>575</v>
      </c>
      <c r="L1525" t="s">
        <v>173</v>
      </c>
      <c r="M1525" t="s">
        <v>153</v>
      </c>
      <c r="N1525" t="s">
        <v>154</v>
      </c>
      <c r="O1525" t="s">
        <v>155</v>
      </c>
      <c r="P1525" t="s">
        <v>188</v>
      </c>
      <c r="Q1525" t="s">
        <v>156</v>
      </c>
      <c r="R1525" t="s">
        <v>153</v>
      </c>
      <c r="S1525" t="s">
        <v>107</v>
      </c>
      <c r="T1525" t="s">
        <v>152</v>
      </c>
      <c r="U1525" t="s">
        <v>106</v>
      </c>
      <c r="V1525" t="s">
        <v>403</v>
      </c>
      <c r="W1525" t="s">
        <v>385</v>
      </c>
      <c r="AA1525" s="26"/>
      <c r="AC1525" s="26"/>
    </row>
    <row r="1526" spans="1:29" hidden="1" x14ac:dyDescent="0.25">
      <c r="A1526" t="s">
        <v>459</v>
      </c>
      <c r="B1526" t="s">
        <v>300</v>
      </c>
      <c r="C1526" t="s">
        <v>460</v>
      </c>
      <c r="D1526" t="s">
        <v>48</v>
      </c>
      <c r="E1526" t="s">
        <v>105</v>
      </c>
      <c r="I1526" t="s">
        <v>489</v>
      </c>
      <c r="J1526" t="s">
        <v>576</v>
      </c>
      <c r="K1526" t="s">
        <v>577</v>
      </c>
      <c r="L1526" t="s">
        <v>240</v>
      </c>
      <c r="M1526" t="s">
        <v>153</v>
      </c>
      <c r="N1526" t="s">
        <v>154</v>
      </c>
      <c r="O1526" t="s">
        <v>155</v>
      </c>
      <c r="P1526" t="s">
        <v>188</v>
      </c>
      <c r="Q1526" t="s">
        <v>156</v>
      </c>
      <c r="R1526" t="s">
        <v>153</v>
      </c>
      <c r="S1526" t="s">
        <v>107</v>
      </c>
      <c r="T1526" t="s">
        <v>152</v>
      </c>
      <c r="U1526" t="s">
        <v>106</v>
      </c>
      <c r="V1526" t="s">
        <v>403</v>
      </c>
      <c r="W1526" t="s">
        <v>385</v>
      </c>
      <c r="AA1526" s="26"/>
      <c r="AC1526" s="26"/>
    </row>
    <row r="1527" spans="1:29" hidden="1" x14ac:dyDescent="0.25">
      <c r="A1527" t="s">
        <v>459</v>
      </c>
      <c r="B1527" t="s">
        <v>300</v>
      </c>
      <c r="C1527" t="s">
        <v>460</v>
      </c>
      <c r="D1527" t="s">
        <v>48</v>
      </c>
      <c r="E1527" t="s">
        <v>105</v>
      </c>
      <c r="I1527" t="s">
        <v>489</v>
      </c>
      <c r="J1527" t="s">
        <v>576</v>
      </c>
      <c r="K1527" t="s">
        <v>578</v>
      </c>
      <c r="L1527" t="s">
        <v>241</v>
      </c>
      <c r="M1527" t="s">
        <v>153</v>
      </c>
      <c r="N1527" t="s">
        <v>154</v>
      </c>
      <c r="O1527" t="s">
        <v>155</v>
      </c>
      <c r="P1527" t="s">
        <v>188</v>
      </c>
      <c r="Q1527" t="s">
        <v>156</v>
      </c>
      <c r="R1527" t="s">
        <v>153</v>
      </c>
      <c r="S1527" t="s">
        <v>107</v>
      </c>
      <c r="T1527" t="s">
        <v>152</v>
      </c>
      <c r="U1527" t="s">
        <v>106</v>
      </c>
      <c r="V1527" t="s">
        <v>404</v>
      </c>
      <c r="W1527" t="s">
        <v>442</v>
      </c>
      <c r="AA1527" s="26"/>
      <c r="AC1527" s="26"/>
    </row>
    <row r="1528" spans="1:29" hidden="1" x14ac:dyDescent="0.25">
      <c r="A1528" t="s">
        <v>459</v>
      </c>
      <c r="B1528" t="s">
        <v>300</v>
      </c>
      <c r="C1528" t="s">
        <v>460</v>
      </c>
      <c r="D1528" t="s">
        <v>50</v>
      </c>
      <c r="E1528" t="s">
        <v>105</v>
      </c>
      <c r="I1528" t="s">
        <v>483</v>
      </c>
      <c r="J1528" t="s">
        <v>579</v>
      </c>
      <c r="K1528" t="s">
        <v>580</v>
      </c>
      <c r="L1528" t="s">
        <v>444</v>
      </c>
      <c r="M1528" t="s">
        <v>153</v>
      </c>
      <c r="N1528" t="s">
        <v>154</v>
      </c>
      <c r="O1528" t="s">
        <v>155</v>
      </c>
      <c r="P1528" t="s">
        <v>188</v>
      </c>
      <c r="Q1528" t="s">
        <v>156</v>
      </c>
      <c r="R1528" t="s">
        <v>153</v>
      </c>
      <c r="S1528" t="s">
        <v>107</v>
      </c>
      <c r="T1528" t="s">
        <v>152</v>
      </c>
      <c r="U1528" t="s">
        <v>106</v>
      </c>
      <c r="V1528" t="s">
        <v>403</v>
      </c>
      <c r="W1528" t="s">
        <v>385</v>
      </c>
      <c r="AA1528" s="26"/>
      <c r="AC1528" s="26"/>
    </row>
    <row r="1529" spans="1:29" hidden="1" x14ac:dyDescent="0.25">
      <c r="A1529" t="s">
        <v>459</v>
      </c>
      <c r="B1529" t="s">
        <v>300</v>
      </c>
      <c r="C1529" t="s">
        <v>460</v>
      </c>
      <c r="D1529" t="s">
        <v>54</v>
      </c>
      <c r="E1529" t="s">
        <v>105</v>
      </c>
      <c r="I1529" t="s">
        <v>478</v>
      </c>
      <c r="J1529" t="s">
        <v>581</v>
      </c>
      <c r="K1529" t="s">
        <v>582</v>
      </c>
      <c r="L1529" t="s">
        <v>445</v>
      </c>
      <c r="M1529" t="s">
        <v>153</v>
      </c>
      <c r="N1529" t="s">
        <v>154</v>
      </c>
      <c r="O1529" t="s">
        <v>155</v>
      </c>
      <c r="P1529" t="s">
        <v>188</v>
      </c>
      <c r="Q1529" t="s">
        <v>156</v>
      </c>
      <c r="R1529" t="s">
        <v>153</v>
      </c>
      <c r="S1529" t="s">
        <v>107</v>
      </c>
      <c r="T1529" t="s">
        <v>152</v>
      </c>
      <c r="U1529" t="s">
        <v>106</v>
      </c>
      <c r="V1529" t="s">
        <v>403</v>
      </c>
      <c r="W1529" t="s">
        <v>385</v>
      </c>
      <c r="AA1529" s="26"/>
      <c r="AC1529" s="26"/>
    </row>
    <row r="1530" spans="1:29" hidden="1" x14ac:dyDescent="0.25">
      <c r="A1530" t="s">
        <v>459</v>
      </c>
      <c r="B1530" t="s">
        <v>300</v>
      </c>
      <c r="C1530" t="s">
        <v>460</v>
      </c>
      <c r="D1530" t="s">
        <v>56</v>
      </c>
      <c r="E1530" t="s">
        <v>105</v>
      </c>
      <c r="I1530" t="s">
        <v>488</v>
      </c>
      <c r="J1530" t="s">
        <v>583</v>
      </c>
      <c r="K1530" t="s">
        <v>584</v>
      </c>
      <c r="L1530" t="s">
        <v>224</v>
      </c>
      <c r="M1530" t="s">
        <v>223</v>
      </c>
      <c r="N1530" t="s">
        <v>154</v>
      </c>
      <c r="O1530" t="s">
        <v>155</v>
      </c>
      <c r="P1530" t="s">
        <v>188</v>
      </c>
      <c r="Q1530" t="s">
        <v>156</v>
      </c>
      <c r="R1530" t="s">
        <v>153</v>
      </c>
      <c r="S1530" t="s">
        <v>107</v>
      </c>
      <c r="T1530" t="s">
        <v>152</v>
      </c>
      <c r="U1530" t="s">
        <v>106</v>
      </c>
      <c r="V1530" t="s">
        <v>406</v>
      </c>
      <c r="W1530" t="s">
        <v>390</v>
      </c>
      <c r="AA1530" s="26"/>
      <c r="AC1530" s="26"/>
    </row>
    <row r="1531" spans="1:29" hidden="1" x14ac:dyDescent="0.25">
      <c r="A1531" t="s">
        <v>459</v>
      </c>
      <c r="B1531" t="s">
        <v>300</v>
      </c>
      <c r="C1531" t="s">
        <v>460</v>
      </c>
      <c r="D1531" t="s">
        <v>56</v>
      </c>
      <c r="E1531" t="s">
        <v>105</v>
      </c>
      <c r="I1531" t="s">
        <v>488</v>
      </c>
      <c r="J1531" t="s">
        <v>583</v>
      </c>
      <c r="K1531" t="s">
        <v>585</v>
      </c>
      <c r="L1531" t="s">
        <v>224</v>
      </c>
      <c r="M1531" t="s">
        <v>223</v>
      </c>
      <c r="N1531" t="s">
        <v>154</v>
      </c>
      <c r="O1531" t="s">
        <v>155</v>
      </c>
      <c r="P1531" t="s">
        <v>188</v>
      </c>
      <c r="Q1531" t="s">
        <v>156</v>
      </c>
      <c r="R1531" t="s">
        <v>153</v>
      </c>
      <c r="S1531" t="s">
        <v>107</v>
      </c>
      <c r="T1531" t="s">
        <v>152</v>
      </c>
      <c r="U1531" t="s">
        <v>106</v>
      </c>
      <c r="V1531" t="s">
        <v>407</v>
      </c>
      <c r="W1531" t="s">
        <v>391</v>
      </c>
      <c r="AA1531" s="26"/>
      <c r="AC1531" s="26"/>
    </row>
    <row r="1532" spans="1:29" hidden="1" x14ac:dyDescent="0.25">
      <c r="A1532" t="s">
        <v>459</v>
      </c>
      <c r="B1532" t="s">
        <v>300</v>
      </c>
      <c r="C1532" t="s">
        <v>460</v>
      </c>
      <c r="D1532" t="s">
        <v>56</v>
      </c>
      <c r="E1532" t="s">
        <v>105</v>
      </c>
      <c r="I1532" t="s">
        <v>488</v>
      </c>
      <c r="J1532" t="s">
        <v>583</v>
      </c>
      <c r="K1532" t="s">
        <v>586</v>
      </c>
      <c r="L1532" t="s">
        <v>224</v>
      </c>
      <c r="M1532" t="s">
        <v>223</v>
      </c>
      <c r="N1532" t="s">
        <v>154</v>
      </c>
      <c r="O1532" t="s">
        <v>155</v>
      </c>
      <c r="P1532" t="s">
        <v>188</v>
      </c>
      <c r="Q1532" t="s">
        <v>156</v>
      </c>
      <c r="R1532" t="s">
        <v>153</v>
      </c>
      <c r="S1532" t="s">
        <v>107</v>
      </c>
      <c r="T1532" t="s">
        <v>152</v>
      </c>
      <c r="U1532" t="s">
        <v>106</v>
      </c>
      <c r="V1532" t="s">
        <v>397</v>
      </c>
      <c r="W1532" t="s">
        <v>378</v>
      </c>
      <c r="AA1532" s="26"/>
      <c r="AC1532" s="26"/>
    </row>
    <row r="1533" spans="1:29" hidden="1" x14ac:dyDescent="0.25">
      <c r="A1533" t="s">
        <v>459</v>
      </c>
      <c r="B1533" t="s">
        <v>300</v>
      </c>
      <c r="C1533" t="s">
        <v>460</v>
      </c>
      <c r="D1533" t="s">
        <v>56</v>
      </c>
      <c r="E1533" t="s">
        <v>105</v>
      </c>
      <c r="I1533" t="s">
        <v>464</v>
      </c>
      <c r="J1533" t="s">
        <v>587</v>
      </c>
      <c r="K1533" t="s">
        <v>588</v>
      </c>
      <c r="L1533" t="s">
        <v>446</v>
      </c>
      <c r="M1533" t="s">
        <v>153</v>
      </c>
      <c r="N1533" t="s">
        <v>154</v>
      </c>
      <c r="O1533" t="s">
        <v>155</v>
      </c>
      <c r="P1533" t="s">
        <v>188</v>
      </c>
      <c r="Q1533" t="s">
        <v>156</v>
      </c>
      <c r="R1533" t="s">
        <v>153</v>
      </c>
      <c r="S1533" t="s">
        <v>107</v>
      </c>
      <c r="T1533" t="s">
        <v>152</v>
      </c>
      <c r="U1533" t="s">
        <v>106</v>
      </c>
      <c r="V1533" t="s">
        <v>408</v>
      </c>
      <c r="W1533" t="s">
        <v>392</v>
      </c>
      <c r="AA1533" s="26"/>
      <c r="AC1533" s="26"/>
    </row>
    <row r="1534" spans="1:29" hidden="1" x14ac:dyDescent="0.25">
      <c r="A1534" t="s">
        <v>459</v>
      </c>
      <c r="B1534" t="s">
        <v>300</v>
      </c>
      <c r="C1534" t="s">
        <v>460</v>
      </c>
      <c r="D1534" t="s">
        <v>56</v>
      </c>
      <c r="E1534" t="s">
        <v>105</v>
      </c>
      <c r="I1534" t="s">
        <v>464</v>
      </c>
      <c r="J1534" t="s">
        <v>589</v>
      </c>
      <c r="K1534" t="s">
        <v>590</v>
      </c>
      <c r="L1534" t="s">
        <v>447</v>
      </c>
      <c r="M1534" t="s">
        <v>153</v>
      </c>
      <c r="N1534" t="s">
        <v>154</v>
      </c>
      <c r="O1534" t="s">
        <v>155</v>
      </c>
      <c r="P1534" t="s">
        <v>188</v>
      </c>
      <c r="Q1534" t="s">
        <v>156</v>
      </c>
      <c r="R1534" t="s">
        <v>153</v>
      </c>
      <c r="S1534" t="s">
        <v>107</v>
      </c>
      <c r="T1534" t="s">
        <v>152</v>
      </c>
      <c r="U1534" t="s">
        <v>106</v>
      </c>
      <c r="V1534" t="s">
        <v>408</v>
      </c>
      <c r="W1534" t="s">
        <v>392</v>
      </c>
      <c r="AA1534" s="26"/>
      <c r="AC1534" s="26"/>
    </row>
    <row r="1535" spans="1:29" hidden="1" x14ac:dyDescent="0.25">
      <c r="A1535" t="s">
        <v>459</v>
      </c>
      <c r="B1535" t="s">
        <v>300</v>
      </c>
      <c r="C1535" t="s">
        <v>460</v>
      </c>
      <c r="D1535" t="s">
        <v>56</v>
      </c>
      <c r="E1535" t="s">
        <v>105</v>
      </c>
      <c r="I1535" t="s">
        <v>476</v>
      </c>
      <c r="J1535" t="s">
        <v>583</v>
      </c>
      <c r="K1535" t="s">
        <v>591</v>
      </c>
      <c r="L1535" t="s">
        <v>224</v>
      </c>
      <c r="M1535" t="s">
        <v>223</v>
      </c>
      <c r="N1535" t="s">
        <v>154</v>
      </c>
      <c r="O1535" t="s">
        <v>155</v>
      </c>
      <c r="P1535" t="s">
        <v>188</v>
      </c>
      <c r="Q1535" t="s">
        <v>156</v>
      </c>
      <c r="R1535" t="s">
        <v>153</v>
      </c>
      <c r="S1535" t="s">
        <v>462</v>
      </c>
      <c r="T1535" t="s">
        <v>152</v>
      </c>
      <c r="U1535" t="s">
        <v>106</v>
      </c>
      <c r="V1535" t="s">
        <v>406</v>
      </c>
      <c r="W1535" t="s">
        <v>390</v>
      </c>
      <c r="AA1535" s="26"/>
      <c r="AC1535" s="26"/>
    </row>
    <row r="1536" spans="1:29" hidden="1" x14ac:dyDescent="0.25">
      <c r="A1536" t="s">
        <v>459</v>
      </c>
      <c r="B1536" t="s">
        <v>300</v>
      </c>
      <c r="C1536" t="s">
        <v>460</v>
      </c>
      <c r="D1536" t="s">
        <v>56</v>
      </c>
      <c r="E1536" t="s">
        <v>105</v>
      </c>
      <c r="I1536" t="s">
        <v>492</v>
      </c>
      <c r="J1536" t="s">
        <v>592</v>
      </c>
      <c r="K1536" t="s">
        <v>593</v>
      </c>
      <c r="L1536" t="s">
        <v>224</v>
      </c>
      <c r="M1536" t="s">
        <v>223</v>
      </c>
      <c r="N1536" t="s">
        <v>154</v>
      </c>
      <c r="O1536" t="s">
        <v>155</v>
      </c>
      <c r="P1536" t="s">
        <v>188</v>
      </c>
      <c r="Q1536" t="s">
        <v>156</v>
      </c>
      <c r="R1536" t="s">
        <v>153</v>
      </c>
      <c r="S1536" t="s">
        <v>462</v>
      </c>
      <c r="T1536" t="s">
        <v>152</v>
      </c>
      <c r="U1536" t="s">
        <v>106</v>
      </c>
      <c r="V1536" t="s">
        <v>407</v>
      </c>
      <c r="W1536" t="s">
        <v>391</v>
      </c>
      <c r="AA1536" s="26"/>
    </row>
    <row r="1537" spans="1:29" hidden="1" x14ac:dyDescent="0.25">
      <c r="A1537" t="s">
        <v>459</v>
      </c>
      <c r="B1537" t="s">
        <v>300</v>
      </c>
      <c r="C1537" t="s">
        <v>460</v>
      </c>
      <c r="D1537" t="s">
        <v>56</v>
      </c>
      <c r="E1537" t="s">
        <v>105</v>
      </c>
      <c r="I1537" t="s">
        <v>463</v>
      </c>
      <c r="J1537" t="s">
        <v>587</v>
      </c>
      <c r="K1537" t="s">
        <v>594</v>
      </c>
      <c r="L1537" t="s">
        <v>446</v>
      </c>
      <c r="M1537" t="s">
        <v>153</v>
      </c>
      <c r="N1537" t="s">
        <v>154</v>
      </c>
      <c r="O1537" t="s">
        <v>155</v>
      </c>
      <c r="P1537" t="s">
        <v>188</v>
      </c>
      <c r="Q1537" t="s">
        <v>156</v>
      </c>
      <c r="R1537" t="s">
        <v>153</v>
      </c>
      <c r="S1537" t="s">
        <v>462</v>
      </c>
      <c r="T1537" t="s">
        <v>152</v>
      </c>
      <c r="U1537" t="s">
        <v>106</v>
      </c>
      <c r="V1537" t="s">
        <v>408</v>
      </c>
      <c r="W1537" t="s">
        <v>392</v>
      </c>
      <c r="AA1537" s="26"/>
    </row>
    <row r="1538" spans="1:29" hidden="1" x14ac:dyDescent="0.25">
      <c r="A1538" t="s">
        <v>459</v>
      </c>
      <c r="B1538" t="s">
        <v>300</v>
      </c>
      <c r="C1538" t="s">
        <v>460</v>
      </c>
      <c r="D1538" t="s">
        <v>58</v>
      </c>
      <c r="E1538" t="s">
        <v>105</v>
      </c>
      <c r="I1538" t="s">
        <v>504</v>
      </c>
      <c r="J1538" t="s">
        <v>595</v>
      </c>
      <c r="K1538" t="s">
        <v>596</v>
      </c>
      <c r="L1538" t="s">
        <v>174</v>
      </c>
      <c r="M1538" t="s">
        <v>153</v>
      </c>
      <c r="N1538" t="s">
        <v>154</v>
      </c>
      <c r="O1538" t="s">
        <v>155</v>
      </c>
      <c r="P1538" t="s">
        <v>188</v>
      </c>
      <c r="Q1538" t="s">
        <v>156</v>
      </c>
      <c r="R1538" t="s">
        <v>153</v>
      </c>
      <c r="S1538" t="s">
        <v>107</v>
      </c>
      <c r="T1538" t="s">
        <v>152</v>
      </c>
      <c r="U1538" t="s">
        <v>106</v>
      </c>
      <c r="V1538" t="s">
        <v>403</v>
      </c>
      <c r="W1538" t="s">
        <v>385</v>
      </c>
      <c r="AA1538" s="26"/>
      <c r="AC1538" s="26"/>
    </row>
    <row r="1539" spans="1:29" hidden="1" x14ac:dyDescent="0.25">
      <c r="A1539" t="s">
        <v>459</v>
      </c>
      <c r="B1539" t="s">
        <v>300</v>
      </c>
      <c r="C1539" t="s">
        <v>460</v>
      </c>
      <c r="D1539" t="s">
        <v>60</v>
      </c>
      <c r="E1539" t="s">
        <v>105</v>
      </c>
      <c r="I1539" t="s">
        <v>558</v>
      </c>
      <c r="J1539" t="s">
        <v>597</v>
      </c>
      <c r="K1539" t="s">
        <v>598</v>
      </c>
      <c r="L1539" t="s">
        <v>246</v>
      </c>
      <c r="M1539" t="s">
        <v>153</v>
      </c>
      <c r="N1539" t="s">
        <v>154</v>
      </c>
      <c r="O1539" t="s">
        <v>155</v>
      </c>
      <c r="P1539" t="s">
        <v>188</v>
      </c>
      <c r="Q1539" t="s">
        <v>156</v>
      </c>
      <c r="R1539" t="s">
        <v>153</v>
      </c>
      <c r="S1539" t="s">
        <v>107</v>
      </c>
      <c r="T1539" t="s">
        <v>152</v>
      </c>
      <c r="U1539" t="s">
        <v>106</v>
      </c>
      <c r="V1539" t="s">
        <v>404</v>
      </c>
      <c r="W1539" t="s">
        <v>442</v>
      </c>
      <c r="AA1539" s="26"/>
    </row>
    <row r="1540" spans="1:29" hidden="1" x14ac:dyDescent="0.25">
      <c r="A1540" t="s">
        <v>459</v>
      </c>
      <c r="B1540" t="s">
        <v>300</v>
      </c>
      <c r="C1540" t="s">
        <v>460</v>
      </c>
      <c r="D1540" t="s">
        <v>60</v>
      </c>
      <c r="E1540" t="s">
        <v>105</v>
      </c>
      <c r="I1540" t="s">
        <v>493</v>
      </c>
      <c r="J1540" t="s">
        <v>597</v>
      </c>
      <c r="K1540" t="s">
        <v>599</v>
      </c>
      <c r="L1540" t="s">
        <v>434</v>
      </c>
      <c r="M1540" t="s">
        <v>153</v>
      </c>
      <c r="N1540" t="s">
        <v>154</v>
      </c>
      <c r="O1540" t="s">
        <v>155</v>
      </c>
      <c r="P1540" t="s">
        <v>188</v>
      </c>
      <c r="Q1540" t="s">
        <v>156</v>
      </c>
      <c r="R1540" t="s">
        <v>153</v>
      </c>
      <c r="S1540" t="s">
        <v>107</v>
      </c>
      <c r="T1540" t="s">
        <v>152</v>
      </c>
      <c r="U1540" t="s">
        <v>106</v>
      </c>
      <c r="V1540" t="s">
        <v>403</v>
      </c>
      <c r="W1540" t="s">
        <v>385</v>
      </c>
      <c r="AA1540" s="26"/>
      <c r="AC1540" s="26"/>
    </row>
    <row r="1541" spans="1:29" hidden="1" x14ac:dyDescent="0.25">
      <c r="A1541" t="s">
        <v>459</v>
      </c>
      <c r="B1541" t="s">
        <v>300</v>
      </c>
      <c r="C1541" t="s">
        <v>460</v>
      </c>
      <c r="D1541" t="s">
        <v>64</v>
      </c>
      <c r="E1541" t="s">
        <v>105</v>
      </c>
      <c r="I1541" t="s">
        <v>600</v>
      </c>
      <c r="J1541" t="s">
        <v>601</v>
      </c>
      <c r="K1541" t="s">
        <v>602</v>
      </c>
      <c r="L1541" t="s">
        <v>175</v>
      </c>
      <c r="M1541" t="s">
        <v>153</v>
      </c>
      <c r="N1541" t="s">
        <v>154</v>
      </c>
      <c r="O1541" t="s">
        <v>155</v>
      </c>
      <c r="P1541" t="s">
        <v>188</v>
      </c>
      <c r="Q1541" t="s">
        <v>156</v>
      </c>
      <c r="R1541" t="s">
        <v>153</v>
      </c>
      <c r="S1541" t="s">
        <v>107</v>
      </c>
      <c r="T1541" t="s">
        <v>152</v>
      </c>
      <c r="U1541" t="s">
        <v>106</v>
      </c>
      <c r="V1541" t="s">
        <v>403</v>
      </c>
      <c r="W1541" t="s">
        <v>385</v>
      </c>
      <c r="AA1541" s="26"/>
      <c r="AC1541" s="26"/>
    </row>
    <row r="1542" spans="1:29" hidden="1" x14ac:dyDescent="0.25">
      <c r="A1542" t="s">
        <v>459</v>
      </c>
      <c r="B1542" t="s">
        <v>300</v>
      </c>
      <c r="C1542" t="s">
        <v>460</v>
      </c>
      <c r="D1542" t="s">
        <v>64</v>
      </c>
      <c r="E1542" t="s">
        <v>105</v>
      </c>
      <c r="I1542" t="s">
        <v>600</v>
      </c>
      <c r="J1542" t="s">
        <v>601</v>
      </c>
      <c r="K1542" t="s">
        <v>603</v>
      </c>
      <c r="L1542" t="s">
        <v>176</v>
      </c>
      <c r="M1542" t="s">
        <v>153</v>
      </c>
      <c r="N1542" t="s">
        <v>154</v>
      </c>
      <c r="O1542" t="s">
        <v>155</v>
      </c>
      <c r="P1542" t="s">
        <v>188</v>
      </c>
      <c r="Q1542" t="s">
        <v>156</v>
      </c>
      <c r="R1542" t="s">
        <v>153</v>
      </c>
      <c r="S1542" t="s">
        <v>107</v>
      </c>
      <c r="T1542" t="s">
        <v>152</v>
      </c>
      <c r="U1542" t="s">
        <v>106</v>
      </c>
      <c r="V1542" t="s">
        <v>395</v>
      </c>
      <c r="W1542" t="s">
        <v>439</v>
      </c>
      <c r="AA1542" s="26"/>
      <c r="AC1542" s="26"/>
    </row>
    <row r="1543" spans="1:29" hidden="1" x14ac:dyDescent="0.25">
      <c r="A1543" t="s">
        <v>459</v>
      </c>
      <c r="B1543" t="s">
        <v>300</v>
      </c>
      <c r="C1543" t="s">
        <v>460</v>
      </c>
      <c r="D1543" t="s">
        <v>66</v>
      </c>
      <c r="E1543" t="s">
        <v>105</v>
      </c>
      <c r="I1543" t="s">
        <v>469</v>
      </c>
      <c r="J1543" t="s">
        <v>604</v>
      </c>
      <c r="K1543" t="s">
        <v>605</v>
      </c>
      <c r="L1543" t="s">
        <v>177</v>
      </c>
      <c r="M1543" t="s">
        <v>153</v>
      </c>
      <c r="N1543" t="s">
        <v>154</v>
      </c>
      <c r="O1543" t="s">
        <v>155</v>
      </c>
      <c r="P1543" t="s">
        <v>188</v>
      </c>
      <c r="Q1543" t="s">
        <v>156</v>
      </c>
      <c r="R1543" t="s">
        <v>153</v>
      </c>
      <c r="S1543" t="s">
        <v>107</v>
      </c>
      <c r="T1543" t="s">
        <v>152</v>
      </c>
      <c r="U1543" t="s">
        <v>106</v>
      </c>
      <c r="V1543" t="s">
        <v>403</v>
      </c>
      <c r="W1543" t="s">
        <v>385</v>
      </c>
      <c r="AA1543" s="26"/>
      <c r="AC1543" s="26"/>
    </row>
    <row r="1544" spans="1:29" hidden="1" x14ac:dyDescent="0.25">
      <c r="A1544" t="s">
        <v>459</v>
      </c>
      <c r="B1544" t="s">
        <v>300</v>
      </c>
      <c r="C1544" t="s">
        <v>460</v>
      </c>
      <c r="D1544" t="s">
        <v>66</v>
      </c>
      <c r="E1544" t="s">
        <v>105</v>
      </c>
      <c r="I1544" t="s">
        <v>469</v>
      </c>
      <c r="J1544" t="s">
        <v>604</v>
      </c>
      <c r="K1544" t="s">
        <v>606</v>
      </c>
      <c r="L1544" t="s">
        <v>178</v>
      </c>
      <c r="M1544" t="s">
        <v>153</v>
      </c>
      <c r="N1544" t="s">
        <v>154</v>
      </c>
      <c r="O1544" t="s">
        <v>155</v>
      </c>
      <c r="P1544" t="s">
        <v>188</v>
      </c>
      <c r="Q1544" t="s">
        <v>156</v>
      </c>
      <c r="R1544" t="s">
        <v>153</v>
      </c>
      <c r="S1544" t="s">
        <v>107</v>
      </c>
      <c r="T1544" t="s">
        <v>152</v>
      </c>
      <c r="U1544" t="s">
        <v>106</v>
      </c>
      <c r="V1544" t="s">
        <v>404</v>
      </c>
      <c r="W1544" t="s">
        <v>442</v>
      </c>
      <c r="AA1544" s="26"/>
      <c r="AC1544" s="26"/>
    </row>
    <row r="1545" spans="1:29" hidden="1" x14ac:dyDescent="0.25">
      <c r="A1545" t="s">
        <v>459</v>
      </c>
      <c r="B1545" t="s">
        <v>300</v>
      </c>
      <c r="C1545" t="s">
        <v>460</v>
      </c>
      <c r="D1545" t="s">
        <v>68</v>
      </c>
      <c r="E1545" t="s">
        <v>105</v>
      </c>
      <c r="I1545" t="s">
        <v>479</v>
      </c>
      <c r="J1545" t="s">
        <v>503</v>
      </c>
      <c r="K1545" t="s">
        <v>607</v>
      </c>
      <c r="L1545" t="s">
        <v>608</v>
      </c>
      <c r="M1545" t="s">
        <v>153</v>
      </c>
      <c r="N1545" t="s">
        <v>154</v>
      </c>
      <c r="O1545" t="s">
        <v>155</v>
      </c>
      <c r="P1545" t="s">
        <v>188</v>
      </c>
      <c r="Q1545" t="s">
        <v>156</v>
      </c>
      <c r="R1545" t="s">
        <v>153</v>
      </c>
      <c r="S1545" t="s">
        <v>462</v>
      </c>
      <c r="T1545" t="s">
        <v>152</v>
      </c>
      <c r="U1545" t="s">
        <v>106</v>
      </c>
      <c r="V1545" t="s">
        <v>403</v>
      </c>
      <c r="W1545" t="s">
        <v>385</v>
      </c>
      <c r="AA1545" s="26"/>
      <c r="AC1545" s="26"/>
    </row>
    <row r="1546" spans="1:29" hidden="1" x14ac:dyDescent="0.25">
      <c r="A1546" t="s">
        <v>459</v>
      </c>
      <c r="B1546" t="s">
        <v>300</v>
      </c>
      <c r="C1546" t="s">
        <v>460</v>
      </c>
      <c r="D1546" t="s">
        <v>70</v>
      </c>
      <c r="E1546" t="s">
        <v>105</v>
      </c>
      <c r="I1546" t="s">
        <v>472</v>
      </c>
      <c r="J1546" t="s">
        <v>609</v>
      </c>
      <c r="K1546" t="s">
        <v>610</v>
      </c>
      <c r="L1546" t="s">
        <v>179</v>
      </c>
      <c r="M1546" t="s">
        <v>153</v>
      </c>
      <c r="N1546" t="s">
        <v>154</v>
      </c>
      <c r="O1546" t="s">
        <v>155</v>
      </c>
      <c r="P1546" t="s">
        <v>188</v>
      </c>
      <c r="Q1546" t="s">
        <v>156</v>
      </c>
      <c r="R1546" t="s">
        <v>153</v>
      </c>
      <c r="S1546" t="s">
        <v>107</v>
      </c>
      <c r="T1546" t="s">
        <v>152</v>
      </c>
      <c r="U1546" t="s">
        <v>106</v>
      </c>
      <c r="V1546" t="s">
        <v>403</v>
      </c>
      <c r="W1546" t="s">
        <v>385</v>
      </c>
      <c r="AA1546" s="26"/>
      <c r="AC1546" s="26"/>
    </row>
    <row r="1547" spans="1:29" hidden="1" x14ac:dyDescent="0.25">
      <c r="A1547" t="s">
        <v>459</v>
      </c>
      <c r="B1547" t="s">
        <v>300</v>
      </c>
      <c r="C1547" t="s">
        <v>460</v>
      </c>
      <c r="D1547" t="s">
        <v>196</v>
      </c>
      <c r="E1547" t="s">
        <v>105</v>
      </c>
      <c r="I1547" t="s">
        <v>474</v>
      </c>
      <c r="J1547" t="s">
        <v>611</v>
      </c>
      <c r="K1547" t="s">
        <v>612</v>
      </c>
      <c r="L1547" t="s">
        <v>386</v>
      </c>
      <c r="M1547" t="s">
        <v>153</v>
      </c>
      <c r="N1547" t="s">
        <v>154</v>
      </c>
      <c r="O1547" t="s">
        <v>155</v>
      </c>
      <c r="P1547" t="s">
        <v>188</v>
      </c>
      <c r="Q1547" t="s">
        <v>156</v>
      </c>
      <c r="R1547" t="s">
        <v>153</v>
      </c>
      <c r="S1547" t="s">
        <v>107</v>
      </c>
      <c r="T1547" t="s">
        <v>152</v>
      </c>
      <c r="U1547" t="s">
        <v>106</v>
      </c>
      <c r="V1547" t="s">
        <v>403</v>
      </c>
      <c r="W1547" t="s">
        <v>385</v>
      </c>
      <c r="AA1547" s="26"/>
      <c r="AC1547" s="26"/>
    </row>
    <row r="1548" spans="1:29" hidden="1" x14ac:dyDescent="0.25">
      <c r="A1548" t="s">
        <v>459</v>
      </c>
      <c r="B1548" t="s">
        <v>300</v>
      </c>
      <c r="C1548" t="s">
        <v>460</v>
      </c>
      <c r="D1548" t="s">
        <v>76</v>
      </c>
      <c r="E1548" t="s">
        <v>105</v>
      </c>
      <c r="I1548" t="s">
        <v>502</v>
      </c>
      <c r="J1548" t="s">
        <v>613</v>
      </c>
      <c r="K1548" t="s">
        <v>614</v>
      </c>
      <c r="L1548" t="s">
        <v>448</v>
      </c>
      <c r="M1548" t="s">
        <v>153</v>
      </c>
      <c r="N1548" t="s">
        <v>154</v>
      </c>
      <c r="O1548" t="s">
        <v>155</v>
      </c>
      <c r="P1548" t="s">
        <v>188</v>
      </c>
      <c r="Q1548" t="s">
        <v>156</v>
      </c>
      <c r="R1548" t="s">
        <v>153</v>
      </c>
      <c r="S1548" t="s">
        <v>107</v>
      </c>
      <c r="T1548" t="s">
        <v>152</v>
      </c>
      <c r="U1548" t="s">
        <v>106</v>
      </c>
      <c r="V1548" t="s">
        <v>403</v>
      </c>
      <c r="W1548" t="s">
        <v>385</v>
      </c>
      <c r="AA1548" s="26"/>
      <c r="AC1548" s="26"/>
    </row>
    <row r="1549" spans="1:29" hidden="1" x14ac:dyDescent="0.25">
      <c r="A1549" t="s">
        <v>459</v>
      </c>
      <c r="B1549" t="s">
        <v>300</v>
      </c>
      <c r="C1549" t="s">
        <v>460</v>
      </c>
      <c r="D1549" t="s">
        <v>76</v>
      </c>
      <c r="E1549" t="s">
        <v>105</v>
      </c>
      <c r="I1549" t="s">
        <v>496</v>
      </c>
      <c r="J1549" t="s">
        <v>613</v>
      </c>
      <c r="K1549" t="s">
        <v>615</v>
      </c>
      <c r="L1549" t="s">
        <v>616</v>
      </c>
      <c r="M1549" t="s">
        <v>153</v>
      </c>
      <c r="N1549" t="s">
        <v>154</v>
      </c>
      <c r="O1549" t="s">
        <v>155</v>
      </c>
      <c r="P1549" t="s">
        <v>188</v>
      </c>
      <c r="Q1549" t="s">
        <v>156</v>
      </c>
      <c r="R1549" t="s">
        <v>153</v>
      </c>
      <c r="S1549" t="s">
        <v>107</v>
      </c>
      <c r="T1549" t="s">
        <v>152</v>
      </c>
      <c r="U1549" t="s">
        <v>106</v>
      </c>
      <c r="V1549" t="s">
        <v>404</v>
      </c>
      <c r="W1549" t="s">
        <v>442</v>
      </c>
      <c r="AA1549" s="26"/>
    </row>
    <row r="1550" spans="1:29" hidden="1" x14ac:dyDescent="0.25">
      <c r="A1550" t="s">
        <v>459</v>
      </c>
      <c r="B1550" t="s">
        <v>300</v>
      </c>
      <c r="C1550" t="s">
        <v>460</v>
      </c>
      <c r="D1550" t="s">
        <v>77</v>
      </c>
      <c r="E1550" t="s">
        <v>105</v>
      </c>
      <c r="I1550" t="s">
        <v>490</v>
      </c>
      <c r="J1550" t="s">
        <v>617</v>
      </c>
      <c r="K1550" t="s">
        <v>618</v>
      </c>
      <c r="L1550" t="s">
        <v>449</v>
      </c>
      <c r="M1550" t="s">
        <v>153</v>
      </c>
      <c r="N1550" t="s">
        <v>154</v>
      </c>
      <c r="O1550" t="s">
        <v>155</v>
      </c>
      <c r="P1550" t="s">
        <v>188</v>
      </c>
      <c r="Q1550" t="s">
        <v>156</v>
      </c>
      <c r="R1550" t="s">
        <v>153</v>
      </c>
      <c r="S1550" t="s">
        <v>107</v>
      </c>
      <c r="T1550" t="s">
        <v>152</v>
      </c>
      <c r="U1550" t="s">
        <v>106</v>
      </c>
      <c r="V1550" t="s">
        <v>403</v>
      </c>
      <c r="W1550" t="s">
        <v>385</v>
      </c>
      <c r="AA1550" s="26"/>
      <c r="AC1550" s="26"/>
    </row>
    <row r="1551" spans="1:29" hidden="1" x14ac:dyDescent="0.25">
      <c r="A1551" t="s">
        <v>459</v>
      </c>
      <c r="B1551" t="s">
        <v>300</v>
      </c>
      <c r="C1551" t="s">
        <v>460</v>
      </c>
      <c r="D1551" t="s">
        <v>77</v>
      </c>
      <c r="E1551" t="s">
        <v>105</v>
      </c>
      <c r="I1551" t="s">
        <v>490</v>
      </c>
      <c r="J1551" t="s">
        <v>617</v>
      </c>
      <c r="K1551" t="s">
        <v>619</v>
      </c>
      <c r="L1551" t="s">
        <v>450</v>
      </c>
      <c r="M1551" t="s">
        <v>153</v>
      </c>
      <c r="N1551" t="s">
        <v>154</v>
      </c>
      <c r="O1551" t="s">
        <v>155</v>
      </c>
      <c r="P1551" t="s">
        <v>188</v>
      </c>
      <c r="Q1551" t="s">
        <v>156</v>
      </c>
      <c r="R1551" t="s">
        <v>153</v>
      </c>
      <c r="S1551" t="s">
        <v>107</v>
      </c>
      <c r="T1551" t="s">
        <v>152</v>
      </c>
      <c r="U1551" t="s">
        <v>106</v>
      </c>
      <c r="V1551" t="s">
        <v>404</v>
      </c>
      <c r="W1551" t="s">
        <v>442</v>
      </c>
      <c r="AA1551" s="26"/>
    </row>
    <row r="1552" spans="1:29" hidden="1" x14ac:dyDescent="0.25">
      <c r="A1552" t="s">
        <v>459</v>
      </c>
      <c r="B1552" t="s">
        <v>300</v>
      </c>
      <c r="C1552" t="s">
        <v>460</v>
      </c>
      <c r="D1552" t="s">
        <v>81</v>
      </c>
      <c r="E1552" t="s">
        <v>105</v>
      </c>
      <c r="I1552" t="s">
        <v>470</v>
      </c>
      <c r="J1552" t="s">
        <v>620</v>
      </c>
      <c r="K1552" t="s">
        <v>621</v>
      </c>
      <c r="L1552" t="s">
        <v>180</v>
      </c>
      <c r="M1552" t="s">
        <v>153</v>
      </c>
      <c r="N1552" t="s">
        <v>154</v>
      </c>
      <c r="O1552" t="s">
        <v>155</v>
      </c>
      <c r="P1552" t="s">
        <v>188</v>
      </c>
      <c r="Q1552" t="s">
        <v>156</v>
      </c>
      <c r="R1552" t="s">
        <v>153</v>
      </c>
      <c r="S1552" t="s">
        <v>107</v>
      </c>
      <c r="T1552" t="s">
        <v>152</v>
      </c>
      <c r="U1552" t="s">
        <v>106</v>
      </c>
      <c r="V1552" t="s">
        <v>403</v>
      </c>
      <c r="W1552" t="s">
        <v>385</v>
      </c>
      <c r="AA1552" s="26"/>
      <c r="AC1552" s="26"/>
    </row>
    <row r="1553" spans="1:29" hidden="1" x14ac:dyDescent="0.25">
      <c r="A1553" t="s">
        <v>459</v>
      </c>
      <c r="B1553" t="s">
        <v>300</v>
      </c>
      <c r="C1553" t="s">
        <v>460</v>
      </c>
      <c r="D1553" t="s">
        <v>81</v>
      </c>
      <c r="E1553" t="s">
        <v>105</v>
      </c>
      <c r="I1553" t="s">
        <v>486</v>
      </c>
      <c r="J1553" t="s">
        <v>620</v>
      </c>
      <c r="K1553" t="s">
        <v>622</v>
      </c>
      <c r="L1553" t="s">
        <v>623</v>
      </c>
      <c r="M1553" t="s">
        <v>153</v>
      </c>
      <c r="N1553" t="s">
        <v>154</v>
      </c>
      <c r="O1553" t="s">
        <v>155</v>
      </c>
      <c r="P1553" t="s">
        <v>188</v>
      </c>
      <c r="Q1553" t="s">
        <v>156</v>
      </c>
      <c r="R1553" t="s">
        <v>153</v>
      </c>
      <c r="S1553" t="s">
        <v>107</v>
      </c>
      <c r="T1553" t="s">
        <v>152</v>
      </c>
      <c r="U1553" t="s">
        <v>106</v>
      </c>
      <c r="V1553" t="s">
        <v>404</v>
      </c>
      <c r="W1553" t="s">
        <v>442</v>
      </c>
      <c r="AA1553" s="26"/>
      <c r="AC1553" s="26"/>
    </row>
  </sheetData>
  <sheetProtection password="FAA7" sheet="1" autoFilter="0"/>
  <autoFilter ref="A3:AC1480" xr:uid="{00000000-0009-0000-0000-000005000000}"/>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64"/>
  <sheetViews>
    <sheetView topLeftCell="B1" workbookViewId="0">
      <selection activeCell="I11" sqref="I11"/>
    </sheetView>
  </sheetViews>
  <sheetFormatPr defaultColWidth="0" defaultRowHeight="15" zeroHeight="1" x14ac:dyDescent="0.25"/>
  <cols>
    <col min="1" max="1" width="0" hidden="1" customWidth="1"/>
    <col min="2" max="2" width="8.28515625" customWidth="1"/>
    <col min="3" max="3" width="37" customWidth="1"/>
    <col min="4" max="4" width="19.28515625" customWidth="1"/>
    <col min="5" max="5" width="21.85546875" customWidth="1"/>
    <col min="6" max="6" width="22.5703125" customWidth="1"/>
    <col min="7" max="7" width="19.42578125" customWidth="1"/>
    <col min="8" max="9" width="19.28515625" customWidth="1"/>
    <col min="10" max="10" width="22.5703125" customWidth="1"/>
    <col min="11" max="12" width="0" hidden="1" customWidth="1"/>
    <col min="13" max="16384" width="9.140625" hidden="1"/>
  </cols>
  <sheetData>
    <row r="1" spans="1:10" ht="57.75" customHeight="1" x14ac:dyDescent="0.25">
      <c r="B1" s="78" t="s">
        <v>7</v>
      </c>
      <c r="C1" s="78" t="s">
        <v>7</v>
      </c>
      <c r="D1" s="2" t="s">
        <v>786</v>
      </c>
      <c r="E1" s="1" t="s">
        <v>724</v>
      </c>
      <c r="F1" s="1" t="s">
        <v>723</v>
      </c>
      <c r="G1" s="50" t="s">
        <v>787</v>
      </c>
      <c r="H1" s="1" t="s">
        <v>101</v>
      </c>
      <c r="I1" s="1" t="s">
        <v>102</v>
      </c>
      <c r="J1" s="50" t="s">
        <v>788</v>
      </c>
    </row>
    <row r="2" spans="1:10" ht="30" x14ac:dyDescent="0.25">
      <c r="A2" t="s">
        <v>319</v>
      </c>
      <c r="B2" s="21" t="s">
        <v>8</v>
      </c>
      <c r="C2" s="21" t="s">
        <v>9</v>
      </c>
      <c r="D2" s="49">
        <f>IFERROR(VLOOKUP($B2,'Orçamento Distribuído'!$A$3:$I$45,9,FALSE),0)</f>
        <v>1370000</v>
      </c>
      <c r="E2" s="40">
        <f>SUMIFS(Tabela1[VALOR],Tabela1[DE (ÁREA / ORIGEM)],'Saldos CUSTEIO AEO LOA 24'!A2,Tabela1[CUSTEIO ou INVESTIMENTO?],'Tabelas auxiliares'!$B$224)</f>
        <v>0</v>
      </c>
      <c r="F2" s="41">
        <f>SUMIFS(Tabela1[VALOR],Tabela1[PARA (ÁREA / DESTINO)],'Saldos CUSTEIO AEO LOA 24'!A2,Tabela1[CUSTEIO ou INVESTIMENTO?],'Tabelas auxiliares'!$B$224)</f>
        <v>0</v>
      </c>
      <c r="G2" s="48">
        <f t="shared" ref="G2:G8" si="0">D2-E2+F2</f>
        <v>1370000</v>
      </c>
      <c r="H2" s="25">
        <f>SUMIFS('1. Pré-Empenhos'!$S$4:$S$320,'1. Pré-Empenhos'!$D$4:$D$320,'Saldos CUSTEIO AEO LOA 24'!B2,'1. Pré-Empenhos'!$R$4:$R$320,'Tabelas auxiliares'!$B$224)</f>
        <v>21454.2</v>
      </c>
      <c r="I2" s="10">
        <f>SUMIFS('2. Empenho LOA 2024'!$Z$4:$Z$1480,'2. Empenho LOA 2024'!$D$4:$D$1480,'Saldos CUSTEIO AEO LOA 24'!B2,'2. Empenho LOA 2024'!$Y$4:$Y$1480,'Tabelas auxiliares'!$B$224)</f>
        <v>490492.4</v>
      </c>
      <c r="J2" s="20">
        <f t="shared" ref="J2:J61" si="1">G2-H2-I2</f>
        <v>858053.4</v>
      </c>
    </row>
    <row r="3" spans="1:10" x14ac:dyDescent="0.25">
      <c r="A3" t="s">
        <v>320</v>
      </c>
      <c r="B3" s="21" t="s">
        <v>14</v>
      </c>
      <c r="C3" s="21" t="s">
        <v>15</v>
      </c>
      <c r="D3" s="49">
        <f>IFERROR(VLOOKUP($B3,'Orçamento Distribuído'!$A$3:$I$45,9,FALSE),0)</f>
        <v>105000</v>
      </c>
      <c r="E3" s="40">
        <f>SUMIFS(Tabela1[VALOR],Tabela1[DE (ÁREA / ORIGEM)],'Saldos CUSTEIO AEO LOA 24'!A3,Tabela1[CUSTEIO ou INVESTIMENTO?],'Tabelas auxiliares'!$B$224)</f>
        <v>0</v>
      </c>
      <c r="F3" s="41">
        <f>SUMIFS(Tabela1[VALOR],Tabela1[PARA (ÁREA / DESTINO)],'Saldos CUSTEIO AEO LOA 24'!A3,Tabela1[CUSTEIO ou INVESTIMENTO?],'Tabelas auxiliares'!$B$224)</f>
        <v>0</v>
      </c>
      <c r="G3" s="48">
        <f t="shared" si="0"/>
        <v>105000</v>
      </c>
      <c r="H3" s="25">
        <f>SUMIFS('1. Pré-Empenhos'!$S$4:$S$320,'1. Pré-Empenhos'!$D$4:$D$320,'Saldos CUSTEIO AEO LOA 24'!B3,'1. Pré-Empenhos'!$R$4:$R$320,'Tabelas auxiliares'!$B$224)</f>
        <v>0</v>
      </c>
      <c r="I3" s="10">
        <f>SUMIFS('2. Empenho LOA 2024'!$Z$4:$Z$1480,'2. Empenho LOA 2024'!$D$4:$D$1480,'Saldos CUSTEIO AEO LOA 24'!B3,'2. Empenho LOA 2024'!$Y$4:$Y$1480,'Tabelas auxiliares'!$B$224)</f>
        <v>104900</v>
      </c>
      <c r="J3" s="20">
        <f t="shared" si="1"/>
        <v>100</v>
      </c>
    </row>
    <row r="4" spans="1:10" x14ac:dyDescent="0.25">
      <c r="A4" t="s">
        <v>321</v>
      </c>
      <c r="B4" s="21" t="s">
        <v>195</v>
      </c>
      <c r="C4" s="21" t="s">
        <v>211</v>
      </c>
      <c r="D4" s="49">
        <f>IFERROR(VLOOKUP($B4,'Orçamento Distribuído'!$A$3:$I$45,9,FALSE),0)</f>
        <v>0</v>
      </c>
      <c r="E4" s="40">
        <f>SUMIFS(Tabela1[VALOR],Tabela1[DE (ÁREA / ORIGEM)],'Saldos CUSTEIO AEO LOA 24'!A4,Tabela1[CUSTEIO ou INVESTIMENTO?],'Tabelas auxiliares'!$B$224)</f>
        <v>0</v>
      </c>
      <c r="F4" s="41">
        <f>SUMIFS(Tabela1[VALOR],Tabela1[PARA (ÁREA / DESTINO)],'Saldos CUSTEIO AEO LOA 24'!A4,Tabela1[CUSTEIO ou INVESTIMENTO?],'Tabelas auxiliares'!$B$224)+SUMIFS('Distribuição TRI'!$N$2:$N$10,'Distribuição TRI'!$J$2:$J$10,'Saldos CUSTEIO AEO LOA 24'!B4)</f>
        <v>1398.37</v>
      </c>
      <c r="G4" s="48">
        <f t="shared" si="0"/>
        <v>1398.37</v>
      </c>
      <c r="H4" s="25">
        <f>SUMIFS('1. Pré-Empenhos'!$S$4:$S$320,'1. Pré-Empenhos'!$D$4:$D$320,'Saldos CUSTEIO AEO LOA 24'!B4,'1. Pré-Empenhos'!$R$4:$R$320,'Tabelas auxiliares'!$B$224)</f>
        <v>0</v>
      </c>
      <c r="I4" s="10">
        <f>SUMIFS('2. Empenho LOA 2024'!$Z$4:$Z$1480,'2. Empenho LOA 2024'!$D$4:$D$1480,'Saldos CUSTEIO AEO LOA 24'!B4,'2. Empenho LOA 2024'!$Y$4:$Y$1480,'Tabelas auxiliares'!$B$224)</f>
        <v>0</v>
      </c>
      <c r="J4" s="20">
        <f t="shared" si="1"/>
        <v>1398.37</v>
      </c>
    </row>
    <row r="5" spans="1:10" x14ac:dyDescent="0.25">
      <c r="A5" t="s">
        <v>322</v>
      </c>
      <c r="B5" s="21" t="s">
        <v>10</v>
      </c>
      <c r="C5" s="21" t="s">
        <v>11</v>
      </c>
      <c r="D5" s="49">
        <f>IFERROR(VLOOKUP($B5,'Orçamento Distribuído'!$A$3:$I$45,9,FALSE),0)</f>
        <v>60000</v>
      </c>
      <c r="E5" s="40">
        <f>SUMIFS(Tabela1[VALOR],Tabela1[DE (ÁREA / ORIGEM)],'Saldos CUSTEIO AEO LOA 24'!A5,Tabela1[CUSTEIO ou INVESTIMENTO?],'Tabelas auxiliares'!$B$224)</f>
        <v>0</v>
      </c>
      <c r="F5" s="41">
        <f>SUMIFS(Tabela1[VALOR],Tabela1[PARA (ÁREA / DESTINO)],'Saldos CUSTEIO AEO LOA 24'!A5,Tabela1[CUSTEIO ou INVESTIMENTO?],'Tabelas auxiliares'!$B$224)</f>
        <v>0</v>
      </c>
      <c r="G5" s="48">
        <f t="shared" si="0"/>
        <v>60000</v>
      </c>
      <c r="H5" s="25">
        <f>SUMIFS('1. Pré-Empenhos'!$S$4:$S$320,'1. Pré-Empenhos'!$D$4:$D$320,'Saldos CUSTEIO AEO LOA 24'!B5,'1. Pré-Empenhos'!$R$4:$R$320,'Tabelas auxiliares'!$B$224)</f>
        <v>0</v>
      </c>
      <c r="I5" s="10">
        <f>SUMIFS('2. Empenho LOA 2024'!$Z$4:$Z$1480,'2. Empenho LOA 2024'!$D$4:$D$1480,'Saldos CUSTEIO AEO LOA 24'!B5,'2. Empenho LOA 2024'!$Y$4:$Y$1480,'Tabelas auxiliares'!$B$224)</f>
        <v>73629.239999999991</v>
      </c>
      <c r="J5" s="20">
        <f t="shared" si="1"/>
        <v>-13629.239999999991</v>
      </c>
    </row>
    <row r="6" spans="1:10" x14ac:dyDescent="0.25">
      <c r="A6" t="s">
        <v>323</v>
      </c>
      <c r="B6" s="21" t="s">
        <v>12</v>
      </c>
      <c r="C6" s="21" t="s">
        <v>13</v>
      </c>
      <c r="D6" s="49">
        <f>IFERROR(VLOOKUP($B6,'Orçamento Distribuído'!$A$3:$I$45,9,FALSE),0)</f>
        <v>5400</v>
      </c>
      <c r="E6" s="40">
        <f>SUMIFS(Tabela1[VALOR],Tabela1[DE (ÁREA / ORIGEM)],'Saldos CUSTEIO AEO LOA 24'!A6,Tabela1[CUSTEIO ou INVESTIMENTO?],'Tabelas auxiliares'!$B$224)</f>
        <v>0</v>
      </c>
      <c r="F6" s="41">
        <f>SUMIFS(Tabela1[VALOR],Tabela1[PARA (ÁREA / DESTINO)],'Saldos CUSTEIO AEO LOA 24'!A6,Tabela1[CUSTEIO ou INVESTIMENTO?],'Tabelas auxiliares'!$B$224)</f>
        <v>0</v>
      </c>
      <c r="G6" s="48">
        <f t="shared" si="0"/>
        <v>5400</v>
      </c>
      <c r="H6" s="25">
        <f>SUMIFS('1. Pré-Empenhos'!$S$4:$S$320,'1. Pré-Empenhos'!$D$4:$D$320,'Saldos CUSTEIO AEO LOA 24'!B6,'1. Pré-Empenhos'!$R$4:$R$320,'Tabelas auxiliares'!$B$224)</f>
        <v>0</v>
      </c>
      <c r="I6" s="10">
        <f>SUMIFS('2. Empenho LOA 2024'!$Z$4:$Z$1480,'2. Empenho LOA 2024'!$D$4:$D$1480,'Saldos CUSTEIO AEO LOA 24'!B6,'2. Empenho LOA 2024'!$Y$4:$Y$1480,'Tabelas auxiliares'!$B$224)</f>
        <v>0</v>
      </c>
      <c r="J6" s="20">
        <f t="shared" si="1"/>
        <v>5400</v>
      </c>
    </row>
    <row r="7" spans="1:10" x14ac:dyDescent="0.25">
      <c r="A7" t="s">
        <v>324</v>
      </c>
      <c r="B7" s="21" t="s">
        <v>16</v>
      </c>
      <c r="C7" s="21" t="s">
        <v>17</v>
      </c>
      <c r="D7" s="49">
        <f>IFERROR(VLOOKUP($B7,'Orçamento Distribuído'!$A$3:$I$45,9,FALSE),0)</f>
        <v>2500</v>
      </c>
      <c r="E7" s="40">
        <f>SUMIFS(Tabela1[VALOR],Tabela1[DE (ÁREA / ORIGEM)],'Saldos CUSTEIO AEO LOA 24'!A7,Tabela1[CUSTEIO ou INVESTIMENTO?],'Tabelas auxiliares'!$B$224)</f>
        <v>0</v>
      </c>
      <c r="F7" s="41">
        <f>SUMIFS(Tabela1[VALOR],Tabela1[PARA (ÁREA / DESTINO)],'Saldos CUSTEIO AEO LOA 24'!A7,Tabela1[CUSTEIO ou INVESTIMENTO?],'Tabelas auxiliares'!$B$224)</f>
        <v>0</v>
      </c>
      <c r="G7" s="48">
        <f t="shared" si="0"/>
        <v>2500</v>
      </c>
      <c r="H7" s="25">
        <f>SUMIFS('1. Pré-Empenhos'!$S$4:$S$320,'1. Pré-Empenhos'!$D$4:$D$320,'Saldos CUSTEIO AEO LOA 24'!B7,'1. Pré-Empenhos'!$R$4:$R$320,'Tabelas auxiliares'!$B$224)</f>
        <v>0</v>
      </c>
      <c r="I7" s="10">
        <f>SUMIFS('2. Empenho LOA 2024'!$Z$4:$Z$1480,'2. Empenho LOA 2024'!$D$4:$D$1480,'Saldos CUSTEIO AEO LOA 24'!B7,'2. Empenho LOA 2024'!$Y$4:$Y$1480,'Tabelas auxiliares'!$B$224)</f>
        <v>0</v>
      </c>
      <c r="J7" s="20">
        <f t="shared" si="1"/>
        <v>2500</v>
      </c>
    </row>
    <row r="8" spans="1:10" x14ac:dyDescent="0.25">
      <c r="A8" t="s">
        <v>325</v>
      </c>
      <c r="B8" s="21" t="s">
        <v>87</v>
      </c>
      <c r="C8" s="21" t="s">
        <v>88</v>
      </c>
      <c r="D8" s="49">
        <f>IFERROR(VLOOKUP($B8,'Orçamento Distribuído'!$A$3:$I$45,9,FALSE),0)</f>
        <v>50000</v>
      </c>
      <c r="E8" s="40">
        <f>SUMIFS(Tabela1[VALOR],Tabela1[DE (ÁREA / ORIGEM)],'Saldos CUSTEIO AEO LOA 24'!A8,Tabela1[CUSTEIO ou INVESTIMENTO?],'Tabelas auxiliares'!$B$224)</f>
        <v>0</v>
      </c>
      <c r="F8" s="41">
        <f>SUMIFS(Tabela1[VALOR],Tabela1[PARA (ÁREA / DESTINO)],'Saldos CUSTEIO AEO LOA 24'!A8,Tabela1[CUSTEIO ou INVESTIMENTO?],'Tabelas auxiliares'!$B$224)</f>
        <v>0</v>
      </c>
      <c r="G8" s="48">
        <f t="shared" si="0"/>
        <v>50000</v>
      </c>
      <c r="H8" s="25">
        <f>SUMIFS('1. Pré-Empenhos'!$S$4:$S$320,'1. Pré-Empenhos'!$D$4:$D$320,'Saldos CUSTEIO AEO LOA 24'!B8,'1. Pré-Empenhos'!$R$4:$R$320,'Tabelas auxiliares'!$B$224)</f>
        <v>0</v>
      </c>
      <c r="I8" s="10">
        <f>SUMIFS('2. Empenho LOA 2024'!$Z$4:$Z$1480,'2. Empenho LOA 2024'!$D$4:$D$1480,'Saldos CUSTEIO AEO LOA 24'!B8,'2. Empenho LOA 2024'!$Y$4:$Y$1480,'Tabelas auxiliares'!$B$224)</f>
        <v>0</v>
      </c>
      <c r="J8" s="20">
        <f t="shared" si="1"/>
        <v>50000</v>
      </c>
    </row>
    <row r="9" spans="1:10" ht="30" x14ac:dyDescent="0.25">
      <c r="B9" s="21" t="s">
        <v>707</v>
      </c>
      <c r="C9" s="21" t="s">
        <v>708</v>
      </c>
      <c r="D9" s="49">
        <f>IFERROR(VLOOKUP($B9,'Orçamento Distribuído'!$A$3:$I$45,9,FALSE),0)</f>
        <v>1000000</v>
      </c>
      <c r="E9" s="40"/>
      <c r="F9" s="41"/>
      <c r="G9" s="48"/>
      <c r="H9" s="25"/>
      <c r="I9" s="10"/>
      <c r="J9" s="20"/>
    </row>
    <row r="10" spans="1:10" x14ac:dyDescent="0.25">
      <c r="A10" t="s">
        <v>431</v>
      </c>
      <c r="B10" s="9" t="s">
        <v>415</v>
      </c>
      <c r="C10" s="9" t="s">
        <v>430</v>
      </c>
      <c r="D10" s="49">
        <f>IFERROR(VLOOKUP($B10,'Orçamento Distribuído'!$A$3:$I$45,9,FALSE),0)</f>
        <v>0</v>
      </c>
      <c r="E10" s="40">
        <f>SUMIFS(Tabela1[VALOR],Tabela1[DE (ÁREA / ORIGEM)],'Saldos CUSTEIO AEO LOA 24'!A10,Tabela1[CUSTEIO ou INVESTIMENTO?],'Tabelas auxiliares'!$B$224)</f>
        <v>0</v>
      </c>
      <c r="F10" s="41">
        <f>SUMIFS(Tabela1[VALOR],Tabela1[PARA (ÁREA / DESTINO)],'Saldos CUSTEIO AEO LOA 24'!A10,Tabela1[CUSTEIO ou INVESTIMENTO?],'Tabelas auxiliares'!$B$224)+SUMIFS('Distribuição TRI'!$N$2:$N$10,'Distribuição TRI'!$J$2:$J$10,'Saldos CUSTEIO AEO LOA 24'!B10)</f>
        <v>1395.07</v>
      </c>
      <c r="G10" s="48">
        <f t="shared" ref="G10:G41" si="2">D10-E10+F10</f>
        <v>1395.07</v>
      </c>
      <c r="H10" s="25">
        <f>SUMIFS('1. Pré-Empenhos'!$S$4:$S$320,'1. Pré-Empenhos'!$D$4:$D$320,'Saldos CUSTEIO AEO LOA 24'!B10,'1. Pré-Empenhos'!$R$4:$R$320,'Tabelas auxiliares'!$B$224)</f>
        <v>0</v>
      </c>
      <c r="I10" s="10">
        <f>SUMIFS('2. Empenho LOA 2024'!$Z$4:$Z$1480,'2. Empenho LOA 2024'!$D$4:$D$1480,'Saldos CUSTEIO AEO LOA 24'!B10,'2. Empenho LOA 2024'!$Y$4:$Y$1480,'Tabelas auxiliares'!$B$224)</f>
        <v>0</v>
      </c>
      <c r="J10" s="20">
        <f t="shared" ref="J10" si="3">G10-H10-I10</f>
        <v>1395.07</v>
      </c>
    </row>
    <row r="11" spans="1:10" x14ac:dyDescent="0.25">
      <c r="A11" t="s">
        <v>326</v>
      </c>
      <c r="B11" s="21" t="s">
        <v>18</v>
      </c>
      <c r="C11" s="21" t="s">
        <v>19</v>
      </c>
      <c r="D11" s="49">
        <f>IFERROR(VLOOKUP($B11,'Orçamento Distribuído'!$A$3:$I$45,9,FALSE),0)</f>
        <v>3500</v>
      </c>
      <c r="E11" s="40">
        <f>SUMIFS(Tabela1[VALOR],Tabela1[DE (ÁREA / ORIGEM)],'Saldos CUSTEIO AEO LOA 24'!A11,Tabela1[CUSTEIO ou INVESTIMENTO?],'Tabelas auxiliares'!$B$224)</f>
        <v>0</v>
      </c>
      <c r="F11" s="41">
        <f>SUMIFS(Tabela1[VALOR],Tabela1[PARA (ÁREA / DESTINO)],'Saldos CUSTEIO AEO LOA 24'!A11,Tabela1[CUSTEIO ou INVESTIMENTO?],'Tabelas auxiliares'!$B$224)</f>
        <v>0</v>
      </c>
      <c r="G11" s="48">
        <f t="shared" si="2"/>
        <v>3500</v>
      </c>
      <c r="H11" s="25">
        <f>SUMIFS('1. Pré-Empenhos'!$S$4:$S$320,'1. Pré-Empenhos'!$D$4:$D$320,'Saldos CUSTEIO AEO LOA 24'!B11,'1. Pré-Empenhos'!$R$4:$R$320,'Tabelas auxiliares'!$B$224)</f>
        <v>0</v>
      </c>
      <c r="I11" s="10">
        <f>SUMIFS('2. Empenho LOA 2024'!$Z$4:$Z$1480,'2. Empenho LOA 2024'!$D$4:$D$1480,'Saldos CUSTEIO AEO LOA 24'!B11,'2. Empenho LOA 2024'!$Y$4:$Y$1480,'Tabelas auxiliares'!$B$224)</f>
        <v>0</v>
      </c>
      <c r="J11" s="20">
        <f t="shared" si="1"/>
        <v>3500</v>
      </c>
    </row>
    <row r="12" spans="1:10" ht="30" x14ac:dyDescent="0.25">
      <c r="A12" t="s">
        <v>327</v>
      </c>
      <c r="B12" s="21" t="s">
        <v>20</v>
      </c>
      <c r="C12" s="21" t="s">
        <v>21</v>
      </c>
      <c r="D12" s="49">
        <f>IFERROR(VLOOKUP($B12,'Orçamento Distribuído'!$A$3:$I$45,9,FALSE),0)</f>
        <v>40000</v>
      </c>
      <c r="E12" s="40">
        <f>SUMIFS(Tabela1[VALOR],Tabela1[DE (ÁREA / ORIGEM)],'Saldos CUSTEIO AEO LOA 24'!A12,Tabela1[CUSTEIO ou INVESTIMENTO?],'Tabelas auxiliares'!$B$224)</f>
        <v>0</v>
      </c>
      <c r="F12" s="41">
        <f>SUMIFS(Tabela1[VALOR],Tabela1[PARA (ÁREA / DESTINO)],'Saldos CUSTEIO AEO LOA 24'!A12,Tabela1[CUSTEIO ou INVESTIMENTO?],'Tabelas auxiliares'!$B$224)</f>
        <v>0</v>
      </c>
      <c r="G12" s="48">
        <f t="shared" si="2"/>
        <v>40000</v>
      </c>
      <c r="H12" s="25">
        <f>SUMIFS('1. Pré-Empenhos'!$S$4:$S$320,'1. Pré-Empenhos'!$D$4:$D$320,'Saldos CUSTEIO AEO LOA 24'!B12,'1. Pré-Empenhos'!$R$4:$R$320,'Tabelas auxiliares'!$B$224)</f>
        <v>10356.16</v>
      </c>
      <c r="I12" s="10">
        <f>SUMIFS('2. Empenho LOA 2024'!$Z$4:$Z$1480,'2. Empenho LOA 2024'!$D$4:$D$1480,'Saldos CUSTEIO AEO LOA 24'!B12,'2. Empenho LOA 2024'!$Y$4:$Y$1480,'Tabelas auxiliares'!$B$224)</f>
        <v>18552.13</v>
      </c>
      <c r="J12" s="20">
        <f t="shared" si="1"/>
        <v>11091.71</v>
      </c>
    </row>
    <row r="13" spans="1:10" x14ac:dyDescent="0.25">
      <c r="A13" t="s">
        <v>328</v>
      </c>
      <c r="B13" s="21" t="s">
        <v>24</v>
      </c>
      <c r="C13" s="21" t="s">
        <v>25</v>
      </c>
      <c r="D13" s="49">
        <f>IFERROR(VLOOKUP($B13,'Orçamento Distribuído'!$A$3:$I$45,9,FALSE),0)</f>
        <v>18000</v>
      </c>
      <c r="E13" s="40">
        <f>SUMIFS(Tabela1[VALOR],Tabela1[DE (ÁREA / ORIGEM)],'Saldos CUSTEIO AEO LOA 24'!A13,Tabela1[CUSTEIO ou INVESTIMENTO?],'Tabelas auxiliares'!$B$224)</f>
        <v>0</v>
      </c>
      <c r="F13" s="41">
        <f>SUMIFS(Tabela1[VALOR],Tabela1[PARA (ÁREA / DESTINO)],'Saldos CUSTEIO AEO LOA 24'!A13,Tabela1[CUSTEIO ou INVESTIMENTO?],'Tabelas auxiliares'!$B$224)</f>
        <v>0</v>
      </c>
      <c r="G13" s="48">
        <f t="shared" si="2"/>
        <v>18000</v>
      </c>
      <c r="H13" s="25">
        <f>SUMIFS('1. Pré-Empenhos'!$S$4:$S$320,'1. Pré-Empenhos'!$D$4:$D$320,'Saldos CUSTEIO AEO LOA 24'!B13,'1. Pré-Empenhos'!$R$4:$R$320,'Tabelas auxiliares'!$B$224)</f>
        <v>0</v>
      </c>
      <c r="I13" s="10">
        <f>SUMIFS('2. Empenho LOA 2024'!$Z$4:$Z$1480,'2. Empenho LOA 2024'!$D$4:$D$1480,'Saldos CUSTEIO AEO LOA 24'!B13,'2. Empenho LOA 2024'!$Y$4:$Y$1480,'Tabelas auxiliares'!$B$224)</f>
        <v>17998.5</v>
      </c>
      <c r="J13" s="20">
        <f t="shared" si="1"/>
        <v>1.5</v>
      </c>
    </row>
    <row r="14" spans="1:10" x14ac:dyDescent="0.25">
      <c r="A14" t="s">
        <v>329</v>
      </c>
      <c r="B14" s="21" t="s">
        <v>26</v>
      </c>
      <c r="C14" s="21" t="s">
        <v>27</v>
      </c>
      <c r="D14" s="49">
        <f>IFERROR(VLOOKUP($B14,'Orçamento Distribuído'!$A$3:$I$45,9,FALSE),0)</f>
        <v>12000</v>
      </c>
      <c r="E14" s="40">
        <f>SUMIFS(Tabela1[VALOR],Tabela1[DE (ÁREA / ORIGEM)],'Saldos CUSTEIO AEO LOA 24'!A14,Tabela1[CUSTEIO ou INVESTIMENTO?],'Tabelas auxiliares'!$B$224)</f>
        <v>0</v>
      </c>
      <c r="F14" s="41">
        <f>SUMIFS(Tabela1[VALOR],Tabela1[PARA (ÁREA / DESTINO)],'Saldos CUSTEIO AEO LOA 24'!A14,Tabela1[CUSTEIO ou INVESTIMENTO?],'Tabelas auxiliares'!$B$224)</f>
        <v>0</v>
      </c>
      <c r="G14" s="48">
        <f t="shared" si="2"/>
        <v>12000</v>
      </c>
      <c r="H14" s="25">
        <f>SUMIFS('1. Pré-Empenhos'!$S$4:$S$320,'1. Pré-Empenhos'!$D$4:$D$320,'Saldos CUSTEIO AEO LOA 24'!B14,'1. Pré-Empenhos'!$R$4:$R$320,'Tabelas auxiliares'!$B$224)</f>
        <v>0</v>
      </c>
      <c r="I14" s="10">
        <f>SUMIFS('2. Empenho LOA 2024'!$Z$4:$Z$1480,'2. Empenho LOA 2024'!$D$4:$D$1480,'Saldos CUSTEIO AEO LOA 24'!B14,'2. Empenho LOA 2024'!$Y$4:$Y$1480,'Tabelas auxiliares'!$B$224)</f>
        <v>0</v>
      </c>
      <c r="J14" s="20">
        <f t="shared" si="1"/>
        <v>12000</v>
      </c>
    </row>
    <row r="15" spans="1:10" x14ac:dyDescent="0.25">
      <c r="A15" t="s">
        <v>317</v>
      </c>
      <c r="B15" s="21" t="s">
        <v>28</v>
      </c>
      <c r="C15" s="21" t="s">
        <v>29</v>
      </c>
      <c r="D15" s="49">
        <f>IFERROR(VLOOKUP($B15,'Orçamento Distribuído'!$A$3:$I$45,9,FALSE),0)</f>
        <v>22500000</v>
      </c>
      <c r="E15" s="40">
        <f>SUMIFS(Tabela1[VALOR],Tabela1[DE (ÁREA / ORIGEM)],'Saldos CUSTEIO AEO LOA 24'!A15,Tabela1[CUSTEIO ou INVESTIMENTO?],'Tabelas auxiliares'!$B$224)</f>
        <v>0</v>
      </c>
      <c r="F15" s="41">
        <f>SUMIFS(Tabela1[VALOR],Tabela1[PARA (ÁREA / DESTINO)],'Saldos CUSTEIO AEO LOA 24'!A15,Tabela1[CUSTEIO ou INVESTIMENTO?],'Tabelas auxiliares'!$B$224)</f>
        <v>2000</v>
      </c>
      <c r="G15" s="48">
        <f t="shared" si="2"/>
        <v>22502000</v>
      </c>
      <c r="H15" s="25">
        <f>SUMIFS('1. Pré-Empenhos'!$S$4:$S$320,'1. Pré-Empenhos'!$D$4:$D$320,'Saldos CUSTEIO AEO LOA 24'!B15,'1. Pré-Empenhos'!$R$4:$R$320,'Tabelas auxiliares'!$B$224)</f>
        <v>324430.62</v>
      </c>
      <c r="I15" s="10">
        <f>SUMIFS('2. Empenho LOA 2024'!$Z$4:$Z$1480,'2. Empenho LOA 2024'!$D$4:$D$1480,'Saldos CUSTEIO AEO LOA 24'!B15,'2. Empenho LOA 2024'!$Y$4:$Y$1480,'Tabelas auxiliares'!$B$224)</f>
        <v>5523166.8300000001</v>
      </c>
      <c r="J15" s="20">
        <f t="shared" si="1"/>
        <v>16654402.549999999</v>
      </c>
    </row>
    <row r="16" spans="1:10" x14ac:dyDescent="0.25">
      <c r="A16" t="s">
        <v>330</v>
      </c>
      <c r="B16" s="21" t="s">
        <v>30</v>
      </c>
      <c r="C16" s="21" t="s">
        <v>31</v>
      </c>
      <c r="D16" s="49">
        <f>IFERROR(VLOOKUP($B16,'Orçamento Distribuído'!$A$3:$I$45,9,FALSE),0)</f>
        <v>20000</v>
      </c>
      <c r="E16" s="40">
        <f>SUMIFS(Tabela1[VALOR],Tabela1[DE (ÁREA / ORIGEM)],'Saldos CUSTEIO AEO LOA 24'!A16,Tabela1[CUSTEIO ou INVESTIMENTO?],'Tabelas auxiliares'!$B$224)</f>
        <v>0</v>
      </c>
      <c r="F16" s="41">
        <f>SUMIFS(Tabela1[VALOR],Tabela1[PARA (ÁREA / DESTINO)],'Saldos CUSTEIO AEO LOA 24'!A16,Tabela1[CUSTEIO ou INVESTIMENTO?],'Tabelas auxiliares'!$B$224)</f>
        <v>0</v>
      </c>
      <c r="G16" s="48">
        <f t="shared" si="2"/>
        <v>20000</v>
      </c>
      <c r="H16" s="25">
        <f>SUMIFS('1. Pré-Empenhos'!$S$4:$S$320,'1. Pré-Empenhos'!$D$4:$D$320,'Saldos CUSTEIO AEO LOA 24'!B16,'1. Pré-Empenhos'!$R$4:$R$320,'Tabelas auxiliares'!$B$224)</f>
        <v>0</v>
      </c>
      <c r="I16" s="10">
        <f>SUMIFS('2. Empenho LOA 2024'!$Z$4:$Z$1480,'2. Empenho LOA 2024'!$D$4:$D$1480,'Saldos CUSTEIO AEO LOA 24'!B16,'2. Empenho LOA 2024'!$Y$4:$Y$1480,'Tabelas auxiliares'!$B$224)</f>
        <v>0</v>
      </c>
      <c r="J16" s="20">
        <f t="shared" si="1"/>
        <v>20000</v>
      </c>
    </row>
    <row r="17" spans="1:10" x14ac:dyDescent="0.25">
      <c r="A17" t="s">
        <v>331</v>
      </c>
      <c r="B17" s="21" t="s">
        <v>138</v>
      </c>
      <c r="C17" s="21" t="s">
        <v>142</v>
      </c>
      <c r="D17" s="49">
        <f>IFERROR(VLOOKUP($B17,'Orçamento Distribuído'!$A$3:$I$45,9,FALSE),0)</f>
        <v>0</v>
      </c>
      <c r="E17" s="40">
        <f>SUMIFS(Tabela1[VALOR],Tabela1[DE (ÁREA / ORIGEM)],'Saldos CUSTEIO AEO LOA 24'!A17,Tabela1[CUSTEIO ou INVESTIMENTO?],'Tabelas auxiliares'!$B$224)</f>
        <v>0</v>
      </c>
      <c r="F17" s="41">
        <f>SUMIFS(Tabela1[VALOR],Tabela1[PARA (ÁREA / DESTINO)],'Saldos CUSTEIO AEO LOA 24'!A17,Tabela1[CUSTEIO ou INVESTIMENTO?],'Tabelas auxiliares'!$B$224)</f>
        <v>0</v>
      </c>
      <c r="G17" s="48">
        <f t="shared" si="2"/>
        <v>0</v>
      </c>
      <c r="H17" s="25">
        <f>SUMIFS('1. Pré-Empenhos'!$S$4:$S$320,'1. Pré-Empenhos'!$D$4:$D$320,'Saldos CUSTEIO AEO LOA 24'!B17,'1. Pré-Empenhos'!$R$4:$R$320,'Tabelas auxiliares'!$B$224)</f>
        <v>0</v>
      </c>
      <c r="I17" s="10">
        <f>SUMIFS('2. Empenho LOA 2024'!$Z$4:$Z$1480,'2. Empenho LOA 2024'!$D$4:$D$1480,'Saldos CUSTEIO AEO LOA 24'!B17,'2. Empenho LOA 2024'!$Y$4:$Y$1480,'Tabelas auxiliares'!$B$224)</f>
        <v>0</v>
      </c>
      <c r="J17" s="20">
        <f t="shared" si="1"/>
        <v>0</v>
      </c>
    </row>
    <row r="18" spans="1:10" x14ac:dyDescent="0.25">
      <c r="A18" t="s">
        <v>332</v>
      </c>
      <c r="B18" s="21" t="s">
        <v>141</v>
      </c>
      <c r="C18" s="21" t="s">
        <v>143</v>
      </c>
      <c r="D18" s="49">
        <f>IFERROR(VLOOKUP($B18,'Orçamento Distribuído'!$A$3:$I$45,9,FALSE),0)</f>
        <v>0</v>
      </c>
      <c r="E18" s="40">
        <f>SUMIFS(Tabela1[VALOR],Tabela1[DE (ÁREA / ORIGEM)],'Saldos CUSTEIO AEO LOA 24'!A18,Tabela1[CUSTEIO ou INVESTIMENTO?],'Tabelas auxiliares'!$B$224)</f>
        <v>0</v>
      </c>
      <c r="F18" s="41">
        <f>SUMIFS(Tabela1[VALOR],Tabela1[PARA (ÁREA / DESTINO)],'Saldos CUSTEIO AEO LOA 24'!A18,Tabela1[CUSTEIO ou INVESTIMENTO?],'Tabelas auxiliares'!$B$224)</f>
        <v>0</v>
      </c>
      <c r="G18" s="48">
        <f t="shared" si="2"/>
        <v>0</v>
      </c>
      <c r="H18" s="25">
        <f>SUMIFS('1. Pré-Empenhos'!$S$4:$S$320,'1. Pré-Empenhos'!$D$4:$D$320,'Saldos CUSTEIO AEO LOA 24'!B18,'1. Pré-Empenhos'!$R$4:$R$320,'Tabelas auxiliares'!$B$224)</f>
        <v>0</v>
      </c>
      <c r="I18" s="10">
        <f>SUMIFS('2. Empenho LOA 2024'!$Z$4:$Z$1480,'2. Empenho LOA 2024'!$D$4:$D$1480,'Saldos CUSTEIO AEO LOA 24'!B18,'2. Empenho LOA 2024'!$Y$4:$Y$1480,'Tabelas auxiliares'!$B$224)</f>
        <v>0</v>
      </c>
      <c r="J18" s="20">
        <f t="shared" si="1"/>
        <v>0</v>
      </c>
    </row>
    <row r="19" spans="1:10" x14ac:dyDescent="0.25">
      <c r="A19" t="s">
        <v>333</v>
      </c>
      <c r="B19" s="21" t="s">
        <v>32</v>
      </c>
      <c r="C19" s="21" t="s">
        <v>33</v>
      </c>
      <c r="D19" s="49">
        <f>IFERROR(VLOOKUP($B19,'Orçamento Distribuído'!$A$3:$I$45,9,FALSE),0)</f>
        <v>250000</v>
      </c>
      <c r="E19" s="40">
        <f>SUMIFS(Tabela1[VALOR],Tabela1[DE (ÁREA / ORIGEM)],'Saldos CUSTEIO AEO LOA 24'!A19,Tabela1[CUSTEIO ou INVESTIMENTO?],'Tabelas auxiliares'!$B$224)</f>
        <v>0</v>
      </c>
      <c r="F19" s="41">
        <f>SUMIFS(Tabela1[VALOR],Tabela1[PARA (ÁREA / DESTINO)],'Saldos CUSTEIO AEO LOA 24'!A19,Tabela1[CUSTEIO ou INVESTIMENTO?],'Tabelas auxiliares'!$B$224)</f>
        <v>0</v>
      </c>
      <c r="G19" s="48">
        <f t="shared" si="2"/>
        <v>250000</v>
      </c>
      <c r="H19" s="25">
        <f>SUMIFS('1. Pré-Empenhos'!$S$4:$S$320,'1. Pré-Empenhos'!$D$4:$D$320,'Saldos CUSTEIO AEO LOA 24'!B19,'1. Pré-Empenhos'!$R$4:$R$320,'Tabelas auxiliares'!$B$224)</f>
        <v>0</v>
      </c>
      <c r="I19" s="10">
        <f>SUMIFS('2. Empenho LOA 2024'!$Z$4:$Z$1480,'2. Empenho LOA 2024'!$D$4:$D$1480,'Saldos CUSTEIO AEO LOA 24'!B19,'2. Empenho LOA 2024'!$Y$4:$Y$1480,'Tabelas auxiliares'!$B$224)</f>
        <v>178063</v>
      </c>
      <c r="J19" s="20">
        <f t="shared" si="1"/>
        <v>71937</v>
      </c>
    </row>
    <row r="20" spans="1:10" x14ac:dyDescent="0.25">
      <c r="A20" t="s">
        <v>334</v>
      </c>
      <c r="B20" s="21" t="s">
        <v>22</v>
      </c>
      <c r="C20" s="21" t="s">
        <v>23</v>
      </c>
      <c r="D20" s="49">
        <f>IFERROR(VLOOKUP($B20,'Orçamento Distribuído'!$A$3:$I$45,9,FALSE),0)</f>
        <v>30000</v>
      </c>
      <c r="E20" s="40">
        <f>SUMIFS(Tabela1[VALOR],Tabela1[DE (ÁREA / ORIGEM)],'Saldos CUSTEIO AEO LOA 24'!A20,Tabela1[CUSTEIO ou INVESTIMENTO?],'Tabelas auxiliares'!$B$224)</f>
        <v>0</v>
      </c>
      <c r="F20" s="41">
        <f>SUMIFS(Tabela1[VALOR],Tabela1[PARA (ÁREA / DESTINO)],'Saldos CUSTEIO AEO LOA 24'!A20,Tabela1[CUSTEIO ou INVESTIMENTO?],'Tabelas auxiliares'!$B$224)</f>
        <v>0</v>
      </c>
      <c r="G20" s="48">
        <f t="shared" si="2"/>
        <v>30000</v>
      </c>
      <c r="H20" s="25">
        <f>SUMIFS('1. Pré-Empenhos'!$S$4:$S$320,'1. Pré-Empenhos'!$D$4:$D$320,'Saldos CUSTEIO AEO LOA 24'!B20,'1. Pré-Empenhos'!$R$4:$R$320,'Tabelas auxiliares'!$B$224)</f>
        <v>0</v>
      </c>
      <c r="I20" s="10">
        <f>SUMIFS('2. Empenho LOA 2024'!$Z$4:$Z$1480,'2. Empenho LOA 2024'!$D$4:$D$1480,'Saldos CUSTEIO AEO LOA 24'!B20,'2. Empenho LOA 2024'!$Y$4:$Y$1480,'Tabelas auxiliares'!$B$224)</f>
        <v>0</v>
      </c>
      <c r="J20" s="20">
        <f t="shared" si="1"/>
        <v>30000</v>
      </c>
    </row>
    <row r="21" spans="1:10" ht="30" x14ac:dyDescent="0.25">
      <c r="A21" t="s">
        <v>335</v>
      </c>
      <c r="B21" s="21" t="s">
        <v>34</v>
      </c>
      <c r="C21" s="21" t="s">
        <v>35</v>
      </c>
      <c r="D21" s="49">
        <f>IFERROR(VLOOKUP($B21,'Orçamento Distribuído'!$A$3:$I$45,9,FALSE),0)</f>
        <v>110000</v>
      </c>
      <c r="E21" s="40">
        <f>SUMIFS(Tabela1[VALOR],Tabela1[DE (ÁREA / ORIGEM)],'Saldos CUSTEIO AEO LOA 24'!A21,Tabela1[CUSTEIO ou INVESTIMENTO?],'Tabelas auxiliares'!$B$224)</f>
        <v>0</v>
      </c>
      <c r="F21" s="41">
        <f>SUMIFS(Tabela1[VALOR],Tabela1[PARA (ÁREA / DESTINO)],'Saldos CUSTEIO AEO LOA 24'!A21,Tabela1[CUSTEIO ou INVESTIMENTO?],'Tabelas auxiliares'!$B$224)</f>
        <v>0</v>
      </c>
      <c r="G21" s="48">
        <f t="shared" si="2"/>
        <v>110000</v>
      </c>
      <c r="H21" s="25">
        <f>SUMIFS('1. Pré-Empenhos'!$S$4:$S$320,'1. Pré-Empenhos'!$D$4:$D$320,'Saldos CUSTEIO AEO LOA 24'!B21,'1. Pré-Empenhos'!$R$4:$R$320,'Tabelas auxiliares'!$B$224)</f>
        <v>0</v>
      </c>
      <c r="I21" s="10">
        <f>SUMIFS('2. Empenho LOA 2024'!$Z$4:$Z$1480,'2. Empenho LOA 2024'!$D$4:$D$1480,'Saldos CUSTEIO AEO LOA 24'!B21,'2. Empenho LOA 2024'!$Y$4:$Y$1480,'Tabelas auxiliares'!$B$224)</f>
        <v>42251.25</v>
      </c>
      <c r="J21" s="20">
        <f t="shared" si="1"/>
        <v>67748.75</v>
      </c>
    </row>
    <row r="22" spans="1:10" x14ac:dyDescent="0.25">
      <c r="A22" t="s">
        <v>336</v>
      </c>
      <c r="B22" s="21" t="s">
        <v>36</v>
      </c>
      <c r="C22" s="21" t="s">
        <v>37</v>
      </c>
      <c r="D22" s="49">
        <f>IFERROR(VLOOKUP($B22,'Orçamento Distribuído'!$A$3:$I$45,9,FALSE),0)</f>
        <v>60000</v>
      </c>
      <c r="E22" s="40">
        <f>SUMIFS(Tabela1[VALOR],Tabela1[DE (ÁREA / ORIGEM)],'Saldos CUSTEIO AEO LOA 24'!A22,Tabela1[CUSTEIO ou INVESTIMENTO?],'Tabelas auxiliares'!$B$224)</f>
        <v>0</v>
      </c>
      <c r="F22" s="41">
        <f>SUMIFS(Tabela1[VALOR],Tabela1[PARA (ÁREA / DESTINO)],'Saldos CUSTEIO AEO LOA 24'!A22,Tabela1[CUSTEIO ou INVESTIMENTO?],'Tabelas auxiliares'!$B$224)</f>
        <v>0</v>
      </c>
      <c r="G22" s="48">
        <f t="shared" si="2"/>
        <v>60000</v>
      </c>
      <c r="H22" s="25">
        <f>SUMIFS('1. Pré-Empenhos'!$S$4:$S$320,'1. Pré-Empenhos'!$D$4:$D$320,'Saldos CUSTEIO AEO LOA 24'!B22,'1. Pré-Empenhos'!$R$4:$R$320,'Tabelas auxiliares'!$B$224)</f>
        <v>58860.74</v>
      </c>
      <c r="I22" s="10">
        <f>SUMIFS('2. Empenho LOA 2024'!$Z$4:$Z$1480,'2. Empenho LOA 2024'!$D$4:$D$1480,'Saldos CUSTEIO AEO LOA 24'!B22,'2. Empenho LOA 2024'!$Y$4:$Y$1480,'Tabelas auxiliares'!$B$224)</f>
        <v>0</v>
      </c>
      <c r="J22" s="20">
        <f t="shared" si="1"/>
        <v>1139.260000000002</v>
      </c>
    </row>
    <row r="23" spans="1:10" x14ac:dyDescent="0.25">
      <c r="A23" t="s">
        <v>337</v>
      </c>
      <c r="B23" s="21" t="s">
        <v>201</v>
      </c>
      <c r="C23" s="21" t="s">
        <v>198</v>
      </c>
      <c r="D23" s="49">
        <f>IFERROR(VLOOKUP($B23,'Orçamento Distribuído'!$A$3:$I$45,9,FALSE),0)</f>
        <v>0</v>
      </c>
      <c r="E23" s="40">
        <f>SUMIFS(Tabela1[VALOR],Tabela1[DE (ÁREA / ORIGEM)],'Saldos CUSTEIO AEO LOA 24'!A23,Tabela1[CUSTEIO ou INVESTIMENTO?],'Tabelas auxiliares'!$B$224)</f>
        <v>0</v>
      </c>
      <c r="F23" s="41">
        <f>SUMIFS(Tabela1[VALOR],Tabela1[PARA (ÁREA / DESTINO)],'Saldos CUSTEIO AEO LOA 24'!A23,Tabela1[CUSTEIO ou INVESTIMENTO?],'Tabelas auxiliares'!$B$224)+SUMIFS('Distribuição TRI'!$N$2:$N$10,'Distribuição TRI'!$J$2:$J$10,'Saldos CUSTEIO AEO LOA 24'!B23)</f>
        <v>3790.3199999999997</v>
      </c>
      <c r="G23" s="48">
        <f t="shared" si="2"/>
        <v>3790.3199999999997</v>
      </c>
      <c r="H23" s="25">
        <f>SUMIFS('1. Pré-Empenhos'!$S$4:$S$320,'1. Pré-Empenhos'!$D$4:$D$320,'Saldos CUSTEIO AEO LOA 24'!B23,'1. Pré-Empenhos'!$R$4:$R$320,'Tabelas auxiliares'!$B$224)</f>
        <v>0</v>
      </c>
      <c r="I23" s="10">
        <f>SUMIFS('2. Empenho LOA 2024'!$Z$4:$Z$1480,'2. Empenho LOA 2024'!$D$4:$D$1480,'Saldos CUSTEIO AEO LOA 24'!B23,'2. Empenho LOA 2024'!$Y$4:$Y$1480,'Tabelas auxiliares'!$B$224)</f>
        <v>0</v>
      </c>
      <c r="J23" s="20">
        <f t="shared" si="1"/>
        <v>3790.3199999999997</v>
      </c>
    </row>
    <row r="24" spans="1:10" x14ac:dyDescent="0.25">
      <c r="A24" t="s">
        <v>338</v>
      </c>
      <c r="B24" s="21" t="s">
        <v>194</v>
      </c>
      <c r="C24" s="21" t="s">
        <v>212</v>
      </c>
      <c r="D24" s="49">
        <f>IFERROR(VLOOKUP($B24,'Orçamento Distribuído'!$A$3:$I$45,9,FALSE),0)</f>
        <v>0</v>
      </c>
      <c r="E24" s="40">
        <f>SUMIFS(Tabela1[VALOR],Tabela1[DE (ÁREA / ORIGEM)],'Saldos CUSTEIO AEO LOA 24'!A24,Tabela1[CUSTEIO ou INVESTIMENTO?],'Tabelas auxiliares'!$B$224)</f>
        <v>0</v>
      </c>
      <c r="F24" s="41">
        <f>SUMIFS(Tabela1[VALOR],Tabela1[PARA (ÁREA / DESTINO)],'Saldos CUSTEIO AEO LOA 24'!A24,Tabela1[CUSTEIO ou INVESTIMENTO?],'Tabelas auxiliares'!$B$224)</f>
        <v>0</v>
      </c>
      <c r="G24" s="48">
        <f t="shared" si="2"/>
        <v>0</v>
      </c>
      <c r="H24" s="25">
        <f>SUMIFS('1. Pré-Empenhos'!$S$4:$S$320,'1. Pré-Empenhos'!$D$4:$D$320,'Saldos CUSTEIO AEO LOA 24'!B24,'1. Pré-Empenhos'!$R$4:$R$320,'Tabelas auxiliares'!$B$224)</f>
        <v>0</v>
      </c>
      <c r="I24" s="10">
        <f>SUMIFS('2. Empenho LOA 2024'!$Z$4:$Z$1480,'2. Empenho LOA 2024'!$D$4:$D$1480,'Saldos CUSTEIO AEO LOA 24'!B24,'2. Empenho LOA 2024'!$Y$4:$Y$1480,'Tabelas auxiliares'!$B$224)</f>
        <v>0</v>
      </c>
      <c r="J24" s="20">
        <f t="shared" si="1"/>
        <v>0</v>
      </c>
    </row>
    <row r="25" spans="1:10" ht="30" x14ac:dyDescent="0.25">
      <c r="A25" t="s">
        <v>339</v>
      </c>
      <c r="B25" s="21" t="s">
        <v>38</v>
      </c>
      <c r="C25" s="21" t="s">
        <v>39</v>
      </c>
      <c r="D25" s="49">
        <f>IFERROR(VLOOKUP($B25,'Orçamento Distribuído'!$A$3:$I$45,9,FALSE),0)</f>
        <v>110000</v>
      </c>
      <c r="E25" s="40">
        <f>SUMIFS(Tabela1[VALOR],Tabela1[DE (ÁREA / ORIGEM)],'Saldos CUSTEIO AEO LOA 24'!A25,Tabela1[CUSTEIO ou INVESTIMENTO?],'Tabelas auxiliares'!$B$224)</f>
        <v>0</v>
      </c>
      <c r="F25" s="41">
        <f>SUMIFS(Tabela1[VALOR],Tabela1[PARA (ÁREA / DESTINO)],'Saldos CUSTEIO AEO LOA 24'!A25,Tabela1[CUSTEIO ou INVESTIMENTO?],'Tabelas auxiliares'!$B$224)</f>
        <v>0</v>
      </c>
      <c r="G25" s="48">
        <f t="shared" si="2"/>
        <v>110000</v>
      </c>
      <c r="H25" s="25">
        <f>SUMIFS('1. Pré-Empenhos'!$S$4:$S$320,'1. Pré-Empenhos'!$D$4:$D$320,'Saldos CUSTEIO AEO LOA 24'!B25,'1. Pré-Empenhos'!$R$4:$R$320,'Tabelas auxiliares'!$B$224)</f>
        <v>0</v>
      </c>
      <c r="I25" s="10">
        <f>SUMIFS('2. Empenho LOA 2024'!$Z$4:$Z$1480,'2. Empenho LOA 2024'!$D$4:$D$1480,'Saldos CUSTEIO AEO LOA 24'!B25,'2. Empenho LOA 2024'!$Y$4:$Y$1480,'Tabelas auxiliares'!$B$224)</f>
        <v>14000</v>
      </c>
      <c r="J25" s="20">
        <f t="shared" si="1"/>
        <v>96000</v>
      </c>
    </row>
    <row r="26" spans="1:10" x14ac:dyDescent="0.25">
      <c r="A26" t="s">
        <v>340</v>
      </c>
      <c r="B26" s="21" t="s">
        <v>40</v>
      </c>
      <c r="C26" s="21" t="s">
        <v>41</v>
      </c>
      <c r="D26" s="49">
        <f>IFERROR(VLOOKUP($B26,'Orçamento Distribuído'!$A$3:$I$45,9,FALSE),0)</f>
        <v>60000</v>
      </c>
      <c r="E26" s="40">
        <f>SUMIFS(Tabela1[VALOR],Tabela1[DE (ÁREA / ORIGEM)],'Saldos CUSTEIO AEO LOA 24'!A26,Tabela1[CUSTEIO ou INVESTIMENTO?],'Tabelas auxiliares'!$B$224)</f>
        <v>0</v>
      </c>
      <c r="F26" s="41">
        <f>SUMIFS(Tabela1[VALOR],Tabela1[PARA (ÁREA / DESTINO)],'Saldos CUSTEIO AEO LOA 24'!A26,Tabela1[CUSTEIO ou INVESTIMENTO?],'Tabelas auxiliares'!$B$224)</f>
        <v>0</v>
      </c>
      <c r="G26" s="48">
        <f t="shared" si="2"/>
        <v>60000</v>
      </c>
      <c r="H26" s="25">
        <f>SUMIFS('1. Pré-Empenhos'!$S$4:$S$320,'1. Pré-Empenhos'!$D$4:$D$320,'Saldos CUSTEIO AEO LOA 24'!B26,'1. Pré-Empenhos'!$R$4:$R$320,'Tabelas auxiliares'!$B$224)</f>
        <v>0</v>
      </c>
      <c r="I26" s="10">
        <f>SUMIFS('2. Empenho LOA 2024'!$Z$4:$Z$1480,'2. Empenho LOA 2024'!$D$4:$D$1480,'Saldos CUSTEIO AEO LOA 24'!B26,'2. Empenho LOA 2024'!$Y$4:$Y$1480,'Tabelas auxiliares'!$B$224)</f>
        <v>0</v>
      </c>
      <c r="J26" s="20">
        <f t="shared" si="1"/>
        <v>60000</v>
      </c>
    </row>
    <row r="27" spans="1:10" x14ac:dyDescent="0.25">
      <c r="A27" t="s">
        <v>341</v>
      </c>
      <c r="B27" s="21" t="s">
        <v>202</v>
      </c>
      <c r="C27" s="21" t="s">
        <v>199</v>
      </c>
      <c r="D27" s="49">
        <f>IFERROR(VLOOKUP($B27,'Orçamento Distribuído'!$A$3:$I$45,9,FALSE),0)</f>
        <v>0</v>
      </c>
      <c r="E27" s="40">
        <f>SUMIFS(Tabela1[VALOR],Tabela1[DE (ÁREA / ORIGEM)],'Saldos CUSTEIO AEO LOA 24'!A27,Tabela1[CUSTEIO ou INVESTIMENTO?],'Tabelas auxiliares'!$B$224)</f>
        <v>0</v>
      </c>
      <c r="F27" s="41">
        <f>SUMIFS(Tabela1[VALOR],Tabela1[PARA (ÁREA / DESTINO)],'Saldos CUSTEIO AEO LOA 24'!A27,Tabela1[CUSTEIO ou INVESTIMENTO?],'Tabelas auxiliares'!$B$224)+SUMIFS('Distribuição TRI'!$N$2:$N$10,'Distribuição TRI'!$J$2:$J$10,'Saldos CUSTEIO AEO LOA 24'!B27)</f>
        <v>3185.28</v>
      </c>
      <c r="G27" s="48">
        <f t="shared" si="2"/>
        <v>3185.28</v>
      </c>
      <c r="H27" s="25">
        <f>SUMIFS('1. Pré-Empenhos'!$S$4:$S$320,'1. Pré-Empenhos'!$D$4:$D$320,'Saldos CUSTEIO AEO LOA 24'!B27,'1. Pré-Empenhos'!$R$4:$R$320,'Tabelas auxiliares'!$B$224)</f>
        <v>0</v>
      </c>
      <c r="I27" s="10">
        <f>SUMIFS('2. Empenho LOA 2024'!$Z$4:$Z$1480,'2. Empenho LOA 2024'!$D$4:$D$1480,'Saldos CUSTEIO AEO LOA 24'!B27,'2. Empenho LOA 2024'!$Y$4:$Y$1480,'Tabelas auxiliares'!$B$224)</f>
        <v>0</v>
      </c>
      <c r="J27" s="20">
        <f t="shared" si="1"/>
        <v>3185.28</v>
      </c>
    </row>
    <row r="28" spans="1:10" x14ac:dyDescent="0.25">
      <c r="A28" t="s">
        <v>342</v>
      </c>
      <c r="B28" s="9" t="s">
        <v>313</v>
      </c>
      <c r="C28" s="9" t="s">
        <v>314</v>
      </c>
      <c r="D28" s="49">
        <f>IFERROR(VLOOKUP($B28,'Orçamento Distribuído'!$A$3:$I$45,9,FALSE),0)</f>
        <v>0</v>
      </c>
      <c r="E28" s="40">
        <f>SUMIFS(Tabela1[VALOR],Tabela1[DE (ÁREA / ORIGEM)],'Saldos CUSTEIO AEO LOA 24'!A28,Tabela1[CUSTEIO ou INVESTIMENTO?],'Tabelas auxiliares'!$B$224)</f>
        <v>0</v>
      </c>
      <c r="F28" s="41">
        <f>SUMIFS(Tabela1[VALOR],Tabela1[PARA (ÁREA / DESTINO)],'Saldos CUSTEIO AEO LOA 24'!A28,Tabela1[CUSTEIO ou INVESTIMENTO?],'Tabelas auxiliares'!$B$224)</f>
        <v>0</v>
      </c>
      <c r="G28" s="48">
        <f t="shared" si="2"/>
        <v>0</v>
      </c>
      <c r="H28" s="25">
        <f>SUMIFS('1. Pré-Empenhos'!$S$4:$S$320,'1. Pré-Empenhos'!$D$4:$D$320,'Saldos CUSTEIO AEO LOA 24'!B28,'1. Pré-Empenhos'!$R$4:$R$320,'Tabelas auxiliares'!$B$224)</f>
        <v>0</v>
      </c>
      <c r="I28" s="10">
        <f>SUMIFS('2. Empenho LOA 2024'!$Z$4:$Z$1480,'2. Empenho LOA 2024'!$D$4:$D$1480,'Saldos CUSTEIO AEO LOA 24'!B28,'2. Empenho LOA 2024'!$Y$4:$Y$1480,'Tabelas auxiliares'!$B$224)</f>
        <v>0</v>
      </c>
      <c r="J28" s="20">
        <f t="shared" ref="J28" si="4">G28-H28-I28</f>
        <v>0</v>
      </c>
    </row>
    <row r="29" spans="1:10" ht="30" x14ac:dyDescent="0.25">
      <c r="A29" t="s">
        <v>343</v>
      </c>
      <c r="B29" s="21" t="s">
        <v>42</v>
      </c>
      <c r="C29" s="21" t="s">
        <v>43</v>
      </c>
      <c r="D29" s="49">
        <f>IFERROR(VLOOKUP($B29,'Orçamento Distribuído'!$A$3:$I$45,9,FALSE),0)</f>
        <v>110000</v>
      </c>
      <c r="E29" s="40">
        <f>SUMIFS(Tabela1[VALOR],Tabela1[DE (ÁREA / ORIGEM)],'Saldos CUSTEIO AEO LOA 24'!A29,Tabela1[CUSTEIO ou INVESTIMENTO?],'Tabelas auxiliares'!$B$224)</f>
        <v>0</v>
      </c>
      <c r="F29" s="41">
        <f>SUMIFS(Tabela1[VALOR],Tabela1[PARA (ÁREA / DESTINO)],'Saldos CUSTEIO AEO LOA 24'!A29,Tabela1[CUSTEIO ou INVESTIMENTO?],'Tabelas auxiliares'!$B$224)</f>
        <v>0</v>
      </c>
      <c r="G29" s="48">
        <f t="shared" si="2"/>
        <v>110000</v>
      </c>
      <c r="H29" s="25">
        <f>SUMIFS('1. Pré-Empenhos'!$S$4:$S$320,'1. Pré-Empenhos'!$D$4:$D$320,'Saldos CUSTEIO AEO LOA 24'!B29,'1. Pré-Empenhos'!$R$4:$R$320,'Tabelas auxiliares'!$B$224)</f>
        <v>0</v>
      </c>
      <c r="I29" s="10">
        <f>SUMIFS('2. Empenho LOA 2024'!$Z$4:$Z$1480,'2. Empenho LOA 2024'!$D$4:$D$1480,'Saldos CUSTEIO AEO LOA 24'!B29,'2. Empenho LOA 2024'!$Y$4:$Y$1480,'Tabelas auxiliares'!$B$224)</f>
        <v>0</v>
      </c>
      <c r="J29" s="20">
        <f t="shared" si="1"/>
        <v>110000</v>
      </c>
    </row>
    <row r="30" spans="1:10" x14ac:dyDescent="0.25">
      <c r="A30" t="s">
        <v>344</v>
      </c>
      <c r="B30" s="21" t="s">
        <v>44</v>
      </c>
      <c r="C30" s="21" t="s">
        <v>45</v>
      </c>
      <c r="D30" s="49">
        <f>IFERROR(VLOOKUP($B30,'Orçamento Distribuído'!$A$3:$I$45,9,FALSE),0)</f>
        <v>150000</v>
      </c>
      <c r="E30" s="40">
        <f>SUMIFS(Tabela1[VALOR],Tabela1[DE (ÁREA / ORIGEM)],'Saldos CUSTEIO AEO LOA 24'!A30,Tabela1[CUSTEIO ou INVESTIMENTO?],'Tabelas auxiliares'!$B$224)</f>
        <v>0</v>
      </c>
      <c r="F30" s="41">
        <f>SUMIFS(Tabela1[VALOR],Tabela1[PARA (ÁREA / DESTINO)],'Saldos CUSTEIO AEO LOA 24'!A30,Tabela1[CUSTEIO ou INVESTIMENTO?],'Tabelas auxiliares'!$B$224)</f>
        <v>0</v>
      </c>
      <c r="G30" s="48">
        <f t="shared" si="2"/>
        <v>150000</v>
      </c>
      <c r="H30" s="25">
        <f>SUMIFS('1. Pré-Empenhos'!$S$4:$S$320,'1. Pré-Empenhos'!$D$4:$D$320,'Saldos CUSTEIO AEO LOA 24'!B30,'1. Pré-Empenhos'!$R$4:$R$320,'Tabelas auxiliares'!$B$224)</f>
        <v>0</v>
      </c>
      <c r="I30" s="10">
        <f>SUMIFS('2. Empenho LOA 2024'!$Z$4:$Z$1480,'2. Empenho LOA 2024'!$D$4:$D$1480,'Saldos CUSTEIO AEO LOA 24'!B30,'2. Empenho LOA 2024'!$Y$4:$Y$1480,'Tabelas auxiliares'!$B$224)</f>
        <v>30355.66</v>
      </c>
      <c r="J30" s="20">
        <f t="shared" si="1"/>
        <v>119644.34</v>
      </c>
    </row>
    <row r="31" spans="1:10" x14ac:dyDescent="0.25">
      <c r="A31" t="s">
        <v>345</v>
      </c>
      <c r="B31" s="21" t="s">
        <v>203</v>
      </c>
      <c r="C31" s="21" t="s">
        <v>200</v>
      </c>
      <c r="D31" s="49">
        <f>IFERROR(VLOOKUP($B31,'Orçamento Distribuído'!$A$3:$I$45,9,FALSE),0)</f>
        <v>0</v>
      </c>
      <c r="E31" s="40">
        <f>SUMIFS(Tabela1[VALOR],Tabela1[DE (ÁREA / ORIGEM)],'Saldos CUSTEIO AEO LOA 24'!A31,Tabela1[CUSTEIO ou INVESTIMENTO?],'Tabelas auxiliares'!$B$224)</f>
        <v>0</v>
      </c>
      <c r="F31" s="41">
        <f>SUMIFS(Tabela1[VALOR],Tabela1[PARA (ÁREA / DESTINO)],'Saldos CUSTEIO AEO LOA 24'!A31,Tabela1[CUSTEIO ou INVESTIMENTO?],'Tabelas auxiliares'!$B$224)+SUMIFS('Distribuição TRI'!$N$2:$N$10,'Distribuição TRI'!$J$2:$J$10,'Saldos CUSTEIO AEO LOA 24'!B31)</f>
        <v>0</v>
      </c>
      <c r="G31" s="48">
        <f t="shared" si="2"/>
        <v>0</v>
      </c>
      <c r="H31" s="25">
        <f>SUMIFS('1. Pré-Empenhos'!$S$4:$S$320,'1. Pré-Empenhos'!$D$4:$D$320,'Saldos CUSTEIO AEO LOA 24'!B31,'1. Pré-Empenhos'!$R$4:$R$320,'Tabelas auxiliares'!$B$224)</f>
        <v>0</v>
      </c>
      <c r="I31" s="10">
        <f>SUMIFS('2. Empenho LOA 2024'!$Z$4:$Z$1480,'2. Empenho LOA 2024'!$D$4:$D$1480,'Saldos CUSTEIO AEO LOA 24'!B31,'2. Empenho LOA 2024'!$Y$4:$Y$1480,'Tabelas auxiliares'!$B$224)</f>
        <v>0</v>
      </c>
      <c r="J31" s="20">
        <f t="shared" si="1"/>
        <v>0</v>
      </c>
    </row>
    <row r="32" spans="1:10" x14ac:dyDescent="0.25">
      <c r="A32" t="s">
        <v>346</v>
      </c>
      <c r="B32" s="21" t="s">
        <v>315</v>
      </c>
      <c r="C32" s="21" t="s">
        <v>316</v>
      </c>
      <c r="D32" s="49">
        <f>IFERROR(VLOOKUP($B32,'Orçamento Distribuído'!$A$3:$I$45,9,FALSE),0)</f>
        <v>0</v>
      </c>
      <c r="E32" s="40">
        <f>SUMIFS(Tabela1[VALOR],Tabela1[DE (ÁREA / ORIGEM)],'Saldos CUSTEIO AEO LOA 24'!A32,Tabela1[CUSTEIO ou INVESTIMENTO?],'Tabelas auxiliares'!$B$224)</f>
        <v>0</v>
      </c>
      <c r="F32" s="41">
        <f>SUMIFS(Tabela1[VALOR],Tabela1[PARA (ÁREA / DESTINO)],'Saldos CUSTEIO AEO LOA 24'!A32,Tabela1[CUSTEIO ou INVESTIMENTO?],'Tabelas auxiliares'!$B$224)</f>
        <v>0</v>
      </c>
      <c r="G32" s="48">
        <f t="shared" si="2"/>
        <v>0</v>
      </c>
      <c r="H32" s="25">
        <f>SUMIFS('1. Pré-Empenhos'!$S$4:$S$320,'1. Pré-Empenhos'!$D$4:$D$320,'Saldos CUSTEIO AEO LOA 24'!B32,'1. Pré-Empenhos'!$R$4:$R$320,'Tabelas auxiliares'!$B$224)</f>
        <v>0</v>
      </c>
      <c r="I32" s="10">
        <f>SUMIFS('2. Empenho LOA 2024'!$Z$4:$Z$1480,'2. Empenho LOA 2024'!$D$4:$D$1480,'Saldos CUSTEIO AEO LOA 24'!B32,'2. Empenho LOA 2024'!$Y$4:$Y$1480,'Tabelas auxiliares'!$B$224)</f>
        <v>0</v>
      </c>
      <c r="J32" s="20">
        <f t="shared" ref="J32" si="5">G32-H32-I32</f>
        <v>0</v>
      </c>
    </row>
    <row r="33" spans="1:10" ht="30" x14ac:dyDescent="0.25">
      <c r="A33" t="s">
        <v>347</v>
      </c>
      <c r="B33" s="21" t="s">
        <v>46</v>
      </c>
      <c r="C33" s="21" t="s">
        <v>47</v>
      </c>
      <c r="D33" s="49">
        <f>IFERROR(VLOOKUP($B33,'Orçamento Distribuído'!$A$3:$I$45,9,FALSE),0)</f>
        <v>1150000</v>
      </c>
      <c r="E33" s="40">
        <f>SUMIFS(Tabela1[VALOR],Tabela1[DE (ÁREA / ORIGEM)],'Saldos CUSTEIO AEO LOA 24'!A33,Tabela1[CUSTEIO ou INVESTIMENTO?],'Tabelas auxiliares'!$B$224)</f>
        <v>0</v>
      </c>
      <c r="F33" s="41">
        <f>SUMIFS(Tabela1[VALOR],Tabela1[PARA (ÁREA / DESTINO)],'Saldos CUSTEIO AEO LOA 24'!A33,Tabela1[CUSTEIO ou INVESTIMENTO?],'Tabelas auxiliares'!$B$224)</f>
        <v>0</v>
      </c>
      <c r="G33" s="48">
        <f t="shared" si="2"/>
        <v>1150000</v>
      </c>
      <c r="H33" s="25">
        <f>SUMIFS('1. Pré-Empenhos'!$S$4:$S$320,'1. Pré-Empenhos'!$D$4:$D$320,'Saldos CUSTEIO AEO LOA 24'!B33,'1. Pré-Empenhos'!$R$4:$R$320,'Tabelas auxiliares'!$B$224)</f>
        <v>27843</v>
      </c>
      <c r="I33" s="10">
        <f>SUMIFS('2. Empenho LOA 2024'!$Z$4:$Z$1480,'2. Empenho LOA 2024'!$D$4:$D$1480,'Saldos CUSTEIO AEO LOA 24'!B33,'2. Empenho LOA 2024'!$Y$4:$Y$1480,'Tabelas auxiliares'!$B$224)</f>
        <v>717170</v>
      </c>
      <c r="J33" s="20">
        <f t="shared" si="1"/>
        <v>404987</v>
      </c>
    </row>
    <row r="34" spans="1:10" x14ac:dyDescent="0.25">
      <c r="A34" t="s">
        <v>348</v>
      </c>
      <c r="B34" s="21" t="s">
        <v>204</v>
      </c>
      <c r="C34" s="21" t="s">
        <v>205</v>
      </c>
      <c r="D34" s="49">
        <f>IFERROR(VLOOKUP($B34,'Orçamento Distribuído'!$A$3:$I$45,9,FALSE),0)</f>
        <v>0</v>
      </c>
      <c r="E34" s="40">
        <f>SUMIFS(Tabela1[VALOR],Tabela1[DE (ÁREA / ORIGEM)],'Saldos CUSTEIO AEO LOA 24'!A34,Tabela1[CUSTEIO ou INVESTIMENTO?],'Tabelas auxiliares'!$B$224)</f>
        <v>0</v>
      </c>
      <c r="F34" s="41">
        <f>SUMIFS(Tabela1[VALOR],Tabela1[PARA (ÁREA / DESTINO)],'Saldos CUSTEIO AEO LOA 24'!A34,Tabela1[CUSTEIO ou INVESTIMENTO?],'Tabelas auxiliares'!$B$224)+SUMIFS('Distribuição TRI'!$N$2:$N$10,'Distribuição TRI'!$J$2:$J$10,'Saldos CUSTEIO AEO LOA 24'!B34)</f>
        <v>1398.37</v>
      </c>
      <c r="G34" s="48">
        <f t="shared" si="2"/>
        <v>1398.37</v>
      </c>
      <c r="H34" s="25">
        <f>SUMIFS('1. Pré-Empenhos'!$S$4:$S$320,'1. Pré-Empenhos'!$D$4:$D$320,'Saldos CUSTEIO AEO LOA 24'!B34,'1. Pré-Empenhos'!$R$4:$R$320,'Tabelas auxiliares'!$B$224)</f>
        <v>0</v>
      </c>
      <c r="I34" s="10">
        <f>SUMIFS('2. Empenho LOA 2024'!$Z$4:$Z$1480,'2. Empenho LOA 2024'!$D$4:$D$1480,'Saldos CUSTEIO AEO LOA 24'!B34,'2. Empenho LOA 2024'!$Y$4:$Y$1480,'Tabelas auxiliares'!$B$224)</f>
        <v>0</v>
      </c>
      <c r="J34" s="20">
        <f t="shared" si="1"/>
        <v>1398.37</v>
      </c>
    </row>
    <row r="35" spans="1:10" ht="30" x14ac:dyDescent="0.25">
      <c r="A35" t="s">
        <v>349</v>
      </c>
      <c r="B35" s="21" t="s">
        <v>48</v>
      </c>
      <c r="C35" s="21" t="s">
        <v>49</v>
      </c>
      <c r="D35" s="49">
        <f>IFERROR(VLOOKUP($B35,'Orçamento Distribuído'!$A$3:$I$45,9,FALSE),0)</f>
        <v>1750000</v>
      </c>
      <c r="E35" s="40">
        <f>SUMIFS(Tabela1[VALOR],Tabela1[DE (ÁREA / ORIGEM)],'Saldos CUSTEIO AEO LOA 24'!A35,Tabela1[CUSTEIO ou INVESTIMENTO?],'Tabelas auxiliares'!$B$224)</f>
        <v>2000</v>
      </c>
      <c r="F35" s="41">
        <f>SUMIFS(Tabela1[VALOR],Tabela1[PARA (ÁREA / DESTINO)],'Saldos CUSTEIO AEO LOA 24'!A35,Tabela1[CUSTEIO ou INVESTIMENTO?],'Tabelas auxiliares'!$B$224)</f>
        <v>0</v>
      </c>
      <c r="G35" s="48">
        <f t="shared" si="2"/>
        <v>1748000</v>
      </c>
      <c r="H35" s="25">
        <f>SUMIFS('1. Pré-Empenhos'!$S$4:$S$320,'1. Pré-Empenhos'!$D$4:$D$320,'Saldos CUSTEIO AEO LOA 24'!B35,'1. Pré-Empenhos'!$R$4:$R$320,'Tabelas auxiliares'!$B$224)</f>
        <v>0</v>
      </c>
      <c r="I35" s="10">
        <f>SUMIFS('2. Empenho LOA 2024'!$Z$4:$Z$1480,'2. Empenho LOA 2024'!$D$4:$D$1480,'Saldos CUSTEIO AEO LOA 24'!B35,'2. Empenho LOA 2024'!$Y$4:$Y$1480,'Tabelas auxiliares'!$B$224)</f>
        <v>385645</v>
      </c>
      <c r="J35" s="20">
        <f t="shared" si="1"/>
        <v>1362355</v>
      </c>
    </row>
    <row r="36" spans="1:10" x14ac:dyDescent="0.25">
      <c r="A36" t="s">
        <v>350</v>
      </c>
      <c r="B36" s="21" t="s">
        <v>50</v>
      </c>
      <c r="C36" s="21" t="s">
        <v>51</v>
      </c>
      <c r="D36" s="49">
        <f>IFERROR(VLOOKUP($B36,'Orçamento Distribuído'!$A$3:$I$45,9,FALSE),0)</f>
        <v>60000</v>
      </c>
      <c r="E36" s="40">
        <f>SUMIFS(Tabela1[VALOR],Tabela1[DE (ÁREA / ORIGEM)],'Saldos CUSTEIO AEO LOA 24'!A36,Tabela1[CUSTEIO ou INVESTIMENTO?],'Tabelas auxiliares'!$B$224)</f>
        <v>0</v>
      </c>
      <c r="F36" s="41">
        <f>SUMIFS(Tabela1[VALOR],Tabela1[PARA (ÁREA / DESTINO)],'Saldos CUSTEIO AEO LOA 24'!A36,Tabela1[CUSTEIO ou INVESTIMENTO?],'Tabelas auxiliares'!$B$224)</f>
        <v>0</v>
      </c>
      <c r="G36" s="48">
        <f t="shared" si="2"/>
        <v>60000</v>
      </c>
      <c r="H36" s="25">
        <f>SUMIFS('1. Pré-Empenhos'!$S$4:$S$320,'1. Pré-Empenhos'!$D$4:$D$320,'Saldos CUSTEIO AEO LOA 24'!B36,'1. Pré-Empenhos'!$R$4:$R$320,'Tabelas auxiliares'!$B$224)</f>
        <v>1200</v>
      </c>
      <c r="I36" s="10">
        <f>SUMIFS('2. Empenho LOA 2024'!$Z$4:$Z$1480,'2. Empenho LOA 2024'!$D$4:$D$1480,'Saldos CUSTEIO AEO LOA 24'!B36,'2. Empenho LOA 2024'!$Y$4:$Y$1480,'Tabelas auxiliares'!$B$224)</f>
        <v>4455</v>
      </c>
      <c r="J36" s="20">
        <f t="shared" si="1"/>
        <v>54345</v>
      </c>
    </row>
    <row r="37" spans="1:10" ht="30" x14ac:dyDescent="0.25">
      <c r="A37" t="s">
        <v>351</v>
      </c>
      <c r="B37" s="21" t="s">
        <v>52</v>
      </c>
      <c r="C37" s="21" t="s">
        <v>53</v>
      </c>
      <c r="D37" s="49">
        <f>IFERROR(VLOOKUP($B37,'Orçamento Distribuído'!$A$3:$I$45,9,FALSE),0)</f>
        <v>250000</v>
      </c>
      <c r="E37" s="40">
        <f>SUMIFS(Tabela1[VALOR],Tabela1[DE (ÁREA / ORIGEM)],'Saldos CUSTEIO AEO LOA 24'!A37,Tabela1[CUSTEIO ou INVESTIMENTO?],'Tabelas auxiliares'!$B$224)</f>
        <v>0</v>
      </c>
      <c r="F37" s="41">
        <f>SUMIFS(Tabela1[VALOR],Tabela1[PARA (ÁREA / DESTINO)],'Saldos CUSTEIO AEO LOA 24'!A37,Tabela1[CUSTEIO ou INVESTIMENTO?],'Tabelas auxiliares'!$B$224)</f>
        <v>0</v>
      </c>
      <c r="G37" s="48">
        <f t="shared" si="2"/>
        <v>250000</v>
      </c>
      <c r="H37" s="25">
        <f>SUMIFS('1. Pré-Empenhos'!$S$4:$S$320,'1. Pré-Empenhos'!$D$4:$D$320,'Saldos CUSTEIO AEO LOA 24'!B37,'1. Pré-Empenhos'!$R$4:$R$320,'Tabelas auxiliares'!$B$224)</f>
        <v>0</v>
      </c>
      <c r="I37" s="10">
        <f>SUMIFS('2. Empenho LOA 2024'!$Z$4:$Z$1480,'2. Empenho LOA 2024'!$D$4:$D$1480,'Saldos CUSTEIO AEO LOA 24'!B37,'2. Empenho LOA 2024'!$Y$4:$Y$1480,'Tabelas auxiliares'!$B$224)</f>
        <v>1013.94</v>
      </c>
      <c r="J37" s="20">
        <f t="shared" si="1"/>
        <v>248986.06</v>
      </c>
    </row>
    <row r="38" spans="1:10" x14ac:dyDescent="0.25">
      <c r="A38" t="s">
        <v>352</v>
      </c>
      <c r="B38" s="21" t="s">
        <v>197</v>
      </c>
      <c r="C38" s="21" t="s">
        <v>206</v>
      </c>
      <c r="D38" s="49">
        <f>IFERROR(VLOOKUP($B38,'Orçamento Distribuído'!$A$3:$I$45,9,FALSE),0)</f>
        <v>0</v>
      </c>
      <c r="E38" s="40">
        <f>SUMIFS(Tabela1[VALOR],Tabela1[DE (ÁREA / ORIGEM)],'Saldos CUSTEIO AEO LOA 24'!A38,Tabela1[CUSTEIO ou INVESTIMENTO?],'Tabelas auxiliares'!$B$224)</f>
        <v>0</v>
      </c>
      <c r="F38" s="41">
        <f>SUMIFS(Tabela1[VALOR],Tabela1[PARA (ÁREA / DESTINO)],'Saldos CUSTEIO AEO LOA 24'!A38,Tabela1[CUSTEIO ou INVESTIMENTO?],'Tabelas auxiliares'!$B$224)+SUMIFS('Distribuição TRI'!$N$2:$N$10,'Distribuição TRI'!$J$2:$J$10,'Saldos CUSTEIO AEO LOA 24'!B38)</f>
        <v>1398.37</v>
      </c>
      <c r="G38" s="48">
        <f t="shared" si="2"/>
        <v>1398.37</v>
      </c>
      <c r="H38" s="25">
        <f>SUMIFS('1. Pré-Empenhos'!$S$4:$S$320,'1. Pré-Empenhos'!$D$4:$D$320,'Saldos CUSTEIO AEO LOA 24'!B38,'1. Pré-Empenhos'!$R$4:$R$320,'Tabelas auxiliares'!$B$224)</f>
        <v>0</v>
      </c>
      <c r="I38" s="10">
        <f>SUMIFS('2. Empenho LOA 2024'!$Z$4:$Z$1480,'2. Empenho LOA 2024'!$D$4:$D$1480,'Saldos CUSTEIO AEO LOA 24'!B38,'2. Empenho LOA 2024'!$Y$4:$Y$1480,'Tabelas auxiliares'!$B$224)</f>
        <v>0</v>
      </c>
      <c r="J38" s="20">
        <f t="shared" si="1"/>
        <v>1398.37</v>
      </c>
    </row>
    <row r="39" spans="1:10" ht="30" x14ac:dyDescent="0.25">
      <c r="A39" t="s">
        <v>353</v>
      </c>
      <c r="B39" s="21" t="s">
        <v>54</v>
      </c>
      <c r="C39" s="21" t="s">
        <v>55</v>
      </c>
      <c r="D39" s="49">
        <f>IFERROR(VLOOKUP($B39,'Orçamento Distribuído'!$A$3:$I$45,9,FALSE),0)</f>
        <v>215000</v>
      </c>
      <c r="E39" s="40">
        <f>SUMIFS(Tabela1[VALOR],Tabela1[DE (ÁREA / ORIGEM)],'Saldos CUSTEIO AEO LOA 24'!A39,Tabela1[CUSTEIO ou INVESTIMENTO?],'Tabelas auxiliares'!$B$224)</f>
        <v>0</v>
      </c>
      <c r="F39" s="41">
        <f>SUMIFS(Tabela1[VALOR],Tabela1[PARA (ÁREA / DESTINO)],'Saldos CUSTEIO AEO LOA 24'!A39,Tabela1[CUSTEIO ou INVESTIMENTO?],'Tabelas auxiliares'!$B$224)</f>
        <v>0</v>
      </c>
      <c r="G39" s="48">
        <f t="shared" si="2"/>
        <v>215000</v>
      </c>
      <c r="H39" s="25">
        <f>SUMIFS('1. Pré-Empenhos'!$S$4:$S$320,'1. Pré-Empenhos'!$D$4:$D$320,'Saldos CUSTEIO AEO LOA 24'!B39,'1. Pré-Empenhos'!$R$4:$R$320,'Tabelas auxiliares'!$B$224)</f>
        <v>0</v>
      </c>
      <c r="I39" s="10">
        <f>SUMIFS('2. Empenho LOA 2024'!$Z$4:$Z$1480,'2. Empenho LOA 2024'!$D$4:$D$1480,'Saldos CUSTEIO AEO LOA 24'!B39,'2. Empenho LOA 2024'!$Y$4:$Y$1480,'Tabelas auxiliares'!$B$224)</f>
        <v>331.65</v>
      </c>
      <c r="J39" s="20">
        <f t="shared" si="1"/>
        <v>214668.35</v>
      </c>
    </row>
    <row r="40" spans="1:10" x14ac:dyDescent="0.25">
      <c r="A40" t="s">
        <v>354</v>
      </c>
      <c r="B40" s="21" t="s">
        <v>56</v>
      </c>
      <c r="C40" s="21" t="s">
        <v>57</v>
      </c>
      <c r="D40" s="49">
        <f>IFERROR(VLOOKUP($B40,'Orçamento Distribuído'!$A$3:$I$45,9,FALSE),0)</f>
        <v>350000</v>
      </c>
      <c r="E40" s="40">
        <f>SUMIFS(Tabela1[VALOR],Tabela1[DE (ÁREA / ORIGEM)],'Saldos CUSTEIO AEO LOA 24'!A40,Tabela1[CUSTEIO ou INVESTIMENTO?],'Tabelas auxiliares'!$B$224)</f>
        <v>0</v>
      </c>
      <c r="F40" s="41">
        <f>SUMIFS(Tabela1[VALOR],Tabela1[PARA (ÁREA / DESTINO)],'Saldos CUSTEIO AEO LOA 24'!A40,Tabela1[CUSTEIO ou INVESTIMENTO?],'Tabelas auxiliares'!$B$224)</f>
        <v>0</v>
      </c>
      <c r="G40" s="48">
        <f t="shared" si="2"/>
        <v>350000</v>
      </c>
      <c r="H40" s="25">
        <f>SUMIFS('1. Pré-Empenhos'!$S$4:$S$320,'1. Pré-Empenhos'!$D$4:$D$320,'Saldos CUSTEIO AEO LOA 24'!B40,'1. Pré-Empenhos'!$R$4:$R$320,'Tabelas auxiliares'!$B$224)</f>
        <v>0</v>
      </c>
      <c r="I40" s="10">
        <f>SUMIFS('2. Empenho LOA 2024'!$Z$4:$Z$1480,'2. Empenho LOA 2024'!$D$4:$D$1480,'Saldos CUSTEIO AEO LOA 24'!B40,'2. Empenho LOA 2024'!$Y$4:$Y$1480,'Tabelas auxiliares'!$B$224)</f>
        <v>100000</v>
      </c>
      <c r="J40" s="20">
        <f t="shared" si="1"/>
        <v>250000</v>
      </c>
    </row>
    <row r="41" spans="1:10" ht="30" x14ac:dyDescent="0.25">
      <c r="A41" t="s">
        <v>355</v>
      </c>
      <c r="B41" s="21" t="s">
        <v>58</v>
      </c>
      <c r="C41" s="21" t="s">
        <v>59</v>
      </c>
      <c r="D41" s="49">
        <f>IFERROR(VLOOKUP($B41,'Orçamento Distribuído'!$A$3:$I$45,9,FALSE),0)</f>
        <v>8000</v>
      </c>
      <c r="E41" s="40">
        <f>SUMIFS(Tabela1[VALOR],Tabela1[DE (ÁREA / ORIGEM)],'Saldos CUSTEIO AEO LOA 24'!A41,Tabela1[CUSTEIO ou INVESTIMENTO?],'Tabelas auxiliares'!$B$224)</f>
        <v>0</v>
      </c>
      <c r="F41" s="41">
        <f>SUMIFS(Tabela1[VALOR],Tabela1[PARA (ÁREA / DESTINO)],'Saldos CUSTEIO AEO LOA 24'!A41,Tabela1[CUSTEIO ou INVESTIMENTO?],'Tabelas auxiliares'!$B$224)</f>
        <v>0</v>
      </c>
      <c r="G41" s="48">
        <f t="shared" si="2"/>
        <v>8000</v>
      </c>
      <c r="H41" s="25">
        <f>SUMIFS('1. Pré-Empenhos'!$S$4:$S$320,'1. Pré-Empenhos'!$D$4:$D$320,'Saldos CUSTEIO AEO LOA 24'!B41,'1. Pré-Empenhos'!$R$4:$R$320,'Tabelas auxiliares'!$B$224)</f>
        <v>0</v>
      </c>
      <c r="I41" s="10">
        <f>SUMIFS('2. Empenho LOA 2024'!$Z$4:$Z$1480,'2. Empenho LOA 2024'!$D$4:$D$1480,'Saldos CUSTEIO AEO LOA 24'!B41,'2. Empenho LOA 2024'!$Y$4:$Y$1480,'Tabelas auxiliares'!$B$224)</f>
        <v>3000</v>
      </c>
      <c r="J41" s="20">
        <f t="shared" si="1"/>
        <v>5000</v>
      </c>
    </row>
    <row r="42" spans="1:10" x14ac:dyDescent="0.25">
      <c r="A42" t="s">
        <v>356</v>
      </c>
      <c r="B42" s="21" t="s">
        <v>62</v>
      </c>
      <c r="C42" s="21" t="s">
        <v>63</v>
      </c>
      <c r="D42" s="49">
        <f>IFERROR(VLOOKUP($B42,'Orçamento Distribuído'!$A$3:$I$45,9,FALSE),0)</f>
        <v>10010142</v>
      </c>
      <c r="E42" s="40">
        <f>SUMIFS(Tabela1[VALOR],Tabela1[DE (ÁREA / ORIGEM)],'Saldos CUSTEIO AEO LOA 24'!A42,Tabela1[CUSTEIO ou INVESTIMENTO?],'Tabelas auxiliares'!$B$224)</f>
        <v>0</v>
      </c>
      <c r="F42" s="41">
        <f>SUMIFS(Tabela1[VALOR],Tabela1[PARA (ÁREA / DESTINO)],'Saldos CUSTEIO AEO LOA 24'!A42,Tabela1[CUSTEIO ou INVESTIMENTO?],'Tabelas auxiliares'!$B$224)</f>
        <v>0</v>
      </c>
      <c r="G42" s="48">
        <f t="shared" ref="G42:G60" si="6">D42-E42+F42</f>
        <v>10010142</v>
      </c>
      <c r="H42" s="25">
        <f>SUMIFS('1. Pré-Empenhos'!$S$4:$S$320,'1. Pré-Empenhos'!$D$4:$D$320,'Saldos CUSTEIO AEO LOA 24'!B42,'1. Pré-Empenhos'!$R$4:$R$320,'Tabelas auxiliares'!$B$224)</f>
        <v>0</v>
      </c>
      <c r="I42" s="10">
        <f>SUMIFS('2. Empenho LOA 2024'!$Z$4:$Z$1480,'2. Empenho LOA 2024'!$D$4:$D$1480,'Saldos CUSTEIO AEO LOA 24'!B42,'2. Empenho LOA 2024'!$Y$4:$Y$1480,'Tabelas auxiliares'!$B$224)</f>
        <v>1085350</v>
      </c>
      <c r="J42" s="20">
        <f t="shared" si="1"/>
        <v>8924792</v>
      </c>
    </row>
    <row r="43" spans="1:10" ht="30" x14ac:dyDescent="0.25">
      <c r="A43" t="s">
        <v>357</v>
      </c>
      <c r="B43" s="21" t="s">
        <v>60</v>
      </c>
      <c r="C43" s="21" t="s">
        <v>61</v>
      </c>
      <c r="D43" s="49">
        <f>IFERROR(VLOOKUP($B43,'Orçamento Distribuído'!$A$3:$I$45,9,FALSE),0)</f>
        <v>5000000</v>
      </c>
      <c r="E43" s="40">
        <f>SUMIFS(Tabela1[VALOR],Tabela1[DE (ÁREA / ORIGEM)],'Saldos CUSTEIO AEO LOA 24'!A43,Tabela1[CUSTEIO ou INVESTIMENTO?],'Tabelas auxiliares'!$B$224)</f>
        <v>0</v>
      </c>
      <c r="F43" s="41">
        <f>SUMIFS(Tabela1[VALOR],Tabela1[PARA (ÁREA / DESTINO)],'Saldos CUSTEIO AEO LOA 24'!A43,Tabela1[CUSTEIO ou INVESTIMENTO?],'Tabelas auxiliares'!$B$224)</f>
        <v>0</v>
      </c>
      <c r="G43" s="48">
        <f t="shared" si="6"/>
        <v>5000000</v>
      </c>
      <c r="H43" s="25">
        <f>SUMIFS('1. Pré-Empenhos'!$S$4:$S$320,'1. Pré-Empenhos'!$D$4:$D$320,'Saldos CUSTEIO AEO LOA 24'!B43,'1. Pré-Empenhos'!$R$4:$R$320,'Tabelas auxiliares'!$B$224)</f>
        <v>0</v>
      </c>
      <c r="I43" s="10">
        <f>SUMIFS('2. Empenho LOA 2024'!$Z$4:$Z$1480,'2. Empenho LOA 2024'!$D$4:$D$1480,'Saldos CUSTEIO AEO LOA 24'!B43,'2. Empenho LOA 2024'!$Y$4:$Y$1480,'Tabelas auxiliares'!$B$224)</f>
        <v>150000</v>
      </c>
      <c r="J43" s="20">
        <f t="shared" si="1"/>
        <v>4850000</v>
      </c>
    </row>
    <row r="44" spans="1:10" x14ac:dyDescent="0.25">
      <c r="A44" t="s">
        <v>358</v>
      </c>
      <c r="B44" s="21" t="s">
        <v>207</v>
      </c>
      <c r="C44" s="21" t="s">
        <v>208</v>
      </c>
      <c r="D44" s="49">
        <f>IFERROR(VLOOKUP($B44,'Orçamento Distribuído'!$A$3:$I$45,9,FALSE),0)</f>
        <v>0</v>
      </c>
      <c r="E44" s="40">
        <f>SUMIFS(Tabela1[VALOR],Tabela1[DE (ÁREA / ORIGEM)],'Saldos CUSTEIO AEO LOA 24'!A44,Tabela1[CUSTEIO ou INVESTIMENTO?],'Tabelas auxiliares'!$B$224)</f>
        <v>0</v>
      </c>
      <c r="F44" s="41">
        <f>SUMIFS(Tabela1[VALOR],Tabela1[PARA (ÁREA / DESTINO)],'Saldos CUSTEIO AEO LOA 24'!A44,Tabela1[CUSTEIO ou INVESTIMENTO?],'Tabelas auxiliares'!$B$224)+SUMIFS('Distribuição TRI'!$N$2:$N$10,'Distribuição TRI'!$J$2:$J$10,'Saldos CUSTEIO AEO LOA 24'!B44)</f>
        <v>3.3</v>
      </c>
      <c r="G44" s="48">
        <f t="shared" si="6"/>
        <v>3.3</v>
      </c>
      <c r="H44" s="25">
        <f>SUMIFS('1. Pré-Empenhos'!$S$4:$S$320,'1. Pré-Empenhos'!$D$4:$D$320,'Saldos CUSTEIO AEO LOA 24'!B44,'1. Pré-Empenhos'!$R$4:$R$320,'Tabelas auxiliares'!$B$224)</f>
        <v>0</v>
      </c>
      <c r="I44" s="10">
        <f>SUMIFS('2. Empenho LOA 2024'!$Z$4:$Z$1480,'2. Empenho LOA 2024'!$D$4:$D$1480,'Saldos CUSTEIO AEO LOA 24'!B44,'2. Empenho LOA 2024'!$Y$4:$Y$1480,'Tabelas auxiliares'!$B$224)</f>
        <v>0</v>
      </c>
      <c r="J44" s="20">
        <f t="shared" si="1"/>
        <v>3.3</v>
      </c>
    </row>
    <row r="45" spans="1:10" ht="30" x14ac:dyDescent="0.25">
      <c r="A45" t="s">
        <v>359</v>
      </c>
      <c r="B45" s="21" t="s">
        <v>64</v>
      </c>
      <c r="C45" s="21" t="s">
        <v>65</v>
      </c>
      <c r="D45" s="49">
        <f>IFERROR(VLOOKUP($B45,'Orçamento Distribuído'!$A$3:$I$45,9,FALSE),0)</f>
        <v>350000</v>
      </c>
      <c r="E45" s="40">
        <f>SUMIFS(Tabela1[VALOR],Tabela1[DE (ÁREA / ORIGEM)],'Saldos CUSTEIO AEO LOA 24'!A45,Tabela1[CUSTEIO ou INVESTIMENTO?],'Tabelas auxiliares'!$B$224)</f>
        <v>0</v>
      </c>
      <c r="F45" s="41">
        <f>SUMIFS(Tabela1[VALOR],Tabela1[PARA (ÁREA / DESTINO)],'Saldos CUSTEIO AEO LOA 24'!A45,Tabela1[CUSTEIO ou INVESTIMENTO?],'Tabelas auxiliares'!$B$224)</f>
        <v>0</v>
      </c>
      <c r="G45" s="48">
        <f t="shared" si="6"/>
        <v>350000</v>
      </c>
      <c r="H45" s="25">
        <f>SUMIFS('1. Pré-Empenhos'!$S$4:$S$320,'1. Pré-Empenhos'!$D$4:$D$320,'Saldos CUSTEIO AEO LOA 24'!B45,'1. Pré-Empenhos'!$R$4:$R$320,'Tabelas auxiliares'!$B$224)</f>
        <v>68190.710000000006</v>
      </c>
      <c r="I45" s="10">
        <f>SUMIFS('2. Empenho LOA 2024'!$Z$4:$Z$1480,'2. Empenho LOA 2024'!$D$4:$D$1480,'Saldos CUSTEIO AEO LOA 24'!B45,'2. Empenho LOA 2024'!$Y$4:$Y$1480,'Tabelas auxiliares'!$B$224)</f>
        <v>78181.179999999993</v>
      </c>
      <c r="J45" s="20">
        <f t="shared" si="1"/>
        <v>203628.11</v>
      </c>
    </row>
    <row r="46" spans="1:10" ht="30" x14ac:dyDescent="0.25">
      <c r="A46" t="s">
        <v>360</v>
      </c>
      <c r="B46" s="21" t="s">
        <v>66</v>
      </c>
      <c r="C46" s="21" t="s">
        <v>67</v>
      </c>
      <c r="D46" s="49">
        <f>IFERROR(VLOOKUP($B46,'Orçamento Distribuído'!$A$3:$I$45,9,FALSE),0)</f>
        <v>3500000</v>
      </c>
      <c r="E46" s="40">
        <f>SUMIFS(Tabela1[VALOR],Tabela1[DE (ÁREA / ORIGEM)],'Saldos CUSTEIO AEO LOA 24'!A46,Tabela1[CUSTEIO ou INVESTIMENTO?],'Tabelas auxiliares'!$B$224)</f>
        <v>0</v>
      </c>
      <c r="F46" s="41">
        <f>SUMIFS(Tabela1[VALOR],Tabela1[PARA (ÁREA / DESTINO)],'Saldos CUSTEIO AEO LOA 24'!A46,Tabela1[CUSTEIO ou INVESTIMENTO?],'Tabelas auxiliares'!$B$224)</f>
        <v>0</v>
      </c>
      <c r="G46" s="48">
        <f t="shared" si="6"/>
        <v>3500000</v>
      </c>
      <c r="H46" s="25">
        <f>SUMIFS('1. Pré-Empenhos'!$S$4:$S$320,'1. Pré-Empenhos'!$D$4:$D$320,'Saldos CUSTEIO AEO LOA 24'!B46,'1. Pré-Empenhos'!$R$4:$R$320,'Tabelas auxiliares'!$B$224)</f>
        <v>0</v>
      </c>
      <c r="I46" s="10">
        <f>SUMIFS('2. Empenho LOA 2024'!$Z$4:$Z$1480,'2. Empenho LOA 2024'!$D$4:$D$1480,'Saldos CUSTEIO AEO LOA 24'!B46,'2. Empenho LOA 2024'!$Y$4:$Y$1480,'Tabelas auxiliares'!$B$224)</f>
        <v>1001100</v>
      </c>
      <c r="J46" s="20">
        <f t="shared" si="1"/>
        <v>2498900</v>
      </c>
    </row>
    <row r="47" spans="1:10" x14ac:dyDescent="0.25">
      <c r="A47" t="s">
        <v>361</v>
      </c>
      <c r="B47" s="21" t="s">
        <v>209</v>
      </c>
      <c r="C47" s="21" t="s">
        <v>210</v>
      </c>
      <c r="D47" s="49">
        <f>IFERROR(VLOOKUP($B47,'Orçamento Distribuído'!$A$3:$I$45,9,FALSE),0)</f>
        <v>0</v>
      </c>
      <c r="E47" s="40">
        <f>SUMIFS(Tabela1[VALOR],Tabela1[DE (ÁREA / ORIGEM)],'Saldos CUSTEIO AEO LOA 24'!A47,Tabela1[CUSTEIO ou INVESTIMENTO?],'Tabelas auxiliares'!$B$224)</f>
        <v>0</v>
      </c>
      <c r="F47" s="41">
        <f>SUMIFS(Tabela1[VALOR],Tabela1[PARA (ÁREA / DESTINO)],'Saldos CUSTEIO AEO LOA 24'!A47,Tabela1[CUSTEIO ou INVESTIMENTO?],'Tabelas auxiliares'!$B$224)+SUMIFS('Distribuição TRI'!$N$2:$N$10,'Distribuição TRI'!$J$2:$J$10,'Saldos CUSTEIO AEO LOA 24'!B47)</f>
        <v>1398.37</v>
      </c>
      <c r="G47" s="48">
        <f t="shared" si="6"/>
        <v>1398.37</v>
      </c>
      <c r="H47" s="25">
        <f>SUMIFS('1. Pré-Empenhos'!$S$4:$S$320,'1. Pré-Empenhos'!$D$4:$D$320,'Saldos CUSTEIO AEO LOA 24'!B47,'1. Pré-Empenhos'!$R$4:$R$320,'Tabelas auxiliares'!$B$224)</f>
        <v>0</v>
      </c>
      <c r="I47" s="10">
        <f>SUMIFS('2. Empenho LOA 2024'!$Z$4:$Z$1480,'2. Empenho LOA 2024'!$D$4:$D$1480,'Saldos CUSTEIO AEO LOA 24'!B47,'2. Empenho LOA 2024'!$Y$4:$Y$1480,'Tabelas auxiliares'!$B$224)</f>
        <v>0</v>
      </c>
      <c r="J47" s="20">
        <f t="shared" si="1"/>
        <v>1398.37</v>
      </c>
    </row>
    <row r="48" spans="1:10" ht="15.75" customHeight="1" x14ac:dyDescent="0.25">
      <c r="A48" t="s">
        <v>362</v>
      </c>
      <c r="B48" s="21" t="s">
        <v>68</v>
      </c>
      <c r="C48" s="21" t="s">
        <v>69</v>
      </c>
      <c r="D48" s="49">
        <f>IFERROR(VLOOKUP($B48,'Orçamento Distribuído'!$A$3:$I$45,9,FALSE),0)</f>
        <v>1000000</v>
      </c>
      <c r="E48" s="40">
        <f>SUMIFS(Tabela1[VALOR],Tabela1[DE (ÁREA / ORIGEM)],'Saldos CUSTEIO AEO LOA 24'!A48,Tabela1[CUSTEIO ou INVESTIMENTO?],'Tabelas auxiliares'!$B$224)</f>
        <v>0</v>
      </c>
      <c r="F48" s="41">
        <f>SUMIFS(Tabela1[VALOR],Tabela1[PARA (ÁREA / DESTINO)],'Saldos CUSTEIO AEO LOA 24'!A48,Tabela1[CUSTEIO ou INVESTIMENTO?],'Tabelas auxiliares'!$B$224)</f>
        <v>0</v>
      </c>
      <c r="G48" s="48">
        <f t="shared" si="6"/>
        <v>1000000</v>
      </c>
      <c r="H48" s="25">
        <f>SUMIFS('1. Pré-Empenhos'!$S$4:$S$320,'1. Pré-Empenhos'!$D$4:$D$320,'Saldos CUSTEIO AEO LOA 24'!B48,'1. Pré-Empenhos'!$R$4:$R$320,'Tabelas auxiliares'!$B$224)</f>
        <v>13349.3</v>
      </c>
      <c r="I48" s="10">
        <f>SUMIFS('2. Empenho LOA 2024'!$Z$4:$Z$1480,'2. Empenho LOA 2024'!$D$4:$D$1480,'Saldos CUSTEIO AEO LOA 24'!B48,'2. Empenho LOA 2024'!$Y$4:$Y$1480,'Tabelas auxiliares'!$B$224)</f>
        <v>40148.68</v>
      </c>
      <c r="J48" s="20">
        <f t="shared" si="1"/>
        <v>946502.0199999999</v>
      </c>
    </row>
    <row r="49" spans="1:10" ht="30" x14ac:dyDescent="0.25">
      <c r="A49" t="s">
        <v>363</v>
      </c>
      <c r="B49" s="21" t="s">
        <v>70</v>
      </c>
      <c r="C49" s="21" t="s">
        <v>71</v>
      </c>
      <c r="D49" s="49">
        <f>IFERROR(VLOOKUP($B49,'Orçamento Distribuído'!$A$3:$I$45,9,FALSE),0)</f>
        <v>1100000</v>
      </c>
      <c r="E49" s="40">
        <f>SUMIFS(Tabela1[VALOR],Tabela1[DE (ÁREA / ORIGEM)],'Saldos CUSTEIO AEO LOA 24'!A49,Tabela1[CUSTEIO ou INVESTIMENTO?],'Tabelas auxiliares'!$B$224)</f>
        <v>0</v>
      </c>
      <c r="F49" s="41">
        <f>SUMIFS(Tabela1[VALOR],Tabela1[PARA (ÁREA / DESTINO)],'Saldos CUSTEIO AEO LOA 24'!A49,Tabela1[CUSTEIO ou INVESTIMENTO?],'Tabelas auxiliares'!$B$224)</f>
        <v>0</v>
      </c>
      <c r="G49" s="48">
        <f t="shared" si="6"/>
        <v>1100000</v>
      </c>
      <c r="H49" s="25">
        <f>SUMIFS('1. Pré-Empenhos'!$S$4:$S$320,'1. Pré-Empenhos'!$D$4:$D$320,'Saldos CUSTEIO AEO LOA 24'!B49,'1. Pré-Empenhos'!$R$4:$R$320,'Tabelas auxiliares'!$B$224)</f>
        <v>0</v>
      </c>
      <c r="I49" s="10">
        <f>SUMIFS('2. Empenho LOA 2024'!$Z$4:$Z$1480,'2. Empenho LOA 2024'!$D$4:$D$1480,'Saldos CUSTEIO AEO LOA 24'!B49,'2. Empenho LOA 2024'!$Y$4:$Y$1480,'Tabelas auxiliares'!$B$224)</f>
        <v>95990.73</v>
      </c>
      <c r="J49" s="20">
        <f t="shared" si="1"/>
        <v>1004009.27</v>
      </c>
    </row>
    <row r="50" spans="1:10" ht="30" x14ac:dyDescent="0.25">
      <c r="A50" t="s">
        <v>364</v>
      </c>
      <c r="B50" s="21" t="s">
        <v>139</v>
      </c>
      <c r="C50" s="21" t="s">
        <v>140</v>
      </c>
      <c r="D50" s="49">
        <f>IFERROR(VLOOKUP($B50,'Orçamento Distribuído'!$A$3:$I$45,9,FALSE),0)</f>
        <v>0</v>
      </c>
      <c r="E50" s="40">
        <f>SUMIFS(Tabela1[VALOR],Tabela1[DE (ÁREA / ORIGEM)],'Saldos CUSTEIO AEO LOA 24'!A50,Tabela1[CUSTEIO ou INVESTIMENTO?],'Tabelas auxiliares'!$B$224)</f>
        <v>0</v>
      </c>
      <c r="F50" s="41">
        <f>SUMIFS(Tabela1[VALOR],Tabela1[PARA (ÁREA / DESTINO)],'Saldos CUSTEIO AEO LOA 24'!A50,Tabela1[CUSTEIO ou INVESTIMENTO?],'Tabelas auxiliares'!$B$224)</f>
        <v>0</v>
      </c>
      <c r="G50" s="48">
        <f t="shared" si="6"/>
        <v>0</v>
      </c>
      <c r="H50" s="25">
        <f>SUMIFS('1. Pré-Empenhos'!$S$4:$S$320,'1. Pré-Empenhos'!$D$4:$D$320,'Saldos CUSTEIO AEO LOA 24'!B50,'1. Pré-Empenhos'!$R$4:$R$320,'Tabelas auxiliares'!$B$224)</f>
        <v>0</v>
      </c>
      <c r="I50" s="10">
        <f>SUMIFS('2. Empenho LOA 2024'!$Z$4:$Z$1480,'2. Empenho LOA 2024'!$D$4:$D$1480,'Saldos CUSTEIO AEO LOA 24'!B50,'2. Empenho LOA 2024'!$Y$4:$Y$1480,'Tabelas auxiliares'!$B$224)</f>
        <v>0</v>
      </c>
      <c r="J50" s="20">
        <f t="shared" si="1"/>
        <v>0</v>
      </c>
    </row>
    <row r="51" spans="1:10" ht="30" x14ac:dyDescent="0.25">
      <c r="A51" t="s">
        <v>365</v>
      </c>
      <c r="B51" s="21" t="s">
        <v>72</v>
      </c>
      <c r="C51" s="21" t="s">
        <v>73</v>
      </c>
      <c r="D51" s="49">
        <f>IFERROR(VLOOKUP($B51,'Orçamento Distribuído'!$A$3:$I$45,9,FALSE),0)</f>
        <v>150000</v>
      </c>
      <c r="E51" s="40">
        <f>SUMIFS(Tabela1[VALOR],Tabela1[DE (ÁREA / ORIGEM)],'Saldos CUSTEIO AEO LOA 24'!A51,Tabela1[CUSTEIO ou INVESTIMENTO?],'Tabelas auxiliares'!$B$224)</f>
        <v>0</v>
      </c>
      <c r="F51" s="41">
        <f>SUMIFS(Tabela1[VALOR],Tabela1[PARA (ÁREA / DESTINO)],'Saldos CUSTEIO AEO LOA 24'!A51,Tabela1[CUSTEIO ou INVESTIMENTO?],'Tabelas auxiliares'!$B$224)</f>
        <v>0</v>
      </c>
      <c r="G51" s="48">
        <f t="shared" si="6"/>
        <v>150000</v>
      </c>
      <c r="H51" s="25">
        <f>SUMIFS('1. Pré-Empenhos'!$S$4:$S$320,'1. Pré-Empenhos'!$D$4:$D$320,'Saldos CUSTEIO AEO LOA 24'!B51,'1. Pré-Empenhos'!$R$4:$R$320,'Tabelas auxiliares'!$B$224)</f>
        <v>0</v>
      </c>
      <c r="I51" s="10">
        <f>SUMIFS('2. Empenho LOA 2024'!$Z$4:$Z$1480,'2. Empenho LOA 2024'!$D$4:$D$1480,'Saldos CUSTEIO AEO LOA 24'!B51,'2. Empenho LOA 2024'!$Y$4:$Y$1480,'Tabelas auxiliares'!$B$224)</f>
        <v>0</v>
      </c>
      <c r="J51" s="20">
        <f t="shared" si="1"/>
        <v>150000</v>
      </c>
    </row>
    <row r="52" spans="1:10" x14ac:dyDescent="0.25">
      <c r="A52" t="s">
        <v>366</v>
      </c>
      <c r="B52" s="21" t="s">
        <v>74</v>
      </c>
      <c r="C52" s="21" t="s">
        <v>237</v>
      </c>
      <c r="D52" s="49">
        <f>IFERROR(VLOOKUP($B52,'Orçamento Distribuído'!$A$3:$I$45,9,FALSE),0)</f>
        <v>750000</v>
      </c>
      <c r="E52" s="40">
        <f>SUMIFS(Tabela1[VALOR],Tabela1[DE (ÁREA / ORIGEM)],'Saldos CUSTEIO AEO LOA 24'!A52,Tabela1[CUSTEIO ou INVESTIMENTO?],'Tabelas auxiliares'!$B$224)</f>
        <v>0</v>
      </c>
      <c r="F52" s="41">
        <f>SUMIFS(Tabela1[VALOR],Tabela1[PARA (ÁREA / DESTINO)],'Saldos CUSTEIO AEO LOA 24'!A52,Tabela1[CUSTEIO ou INVESTIMENTO?],'Tabelas auxiliares'!$B$224)</f>
        <v>0</v>
      </c>
      <c r="G52" s="48">
        <f t="shared" si="6"/>
        <v>750000</v>
      </c>
      <c r="H52" s="25">
        <f>SUMIFS('1. Pré-Empenhos'!$S$4:$S$320,'1. Pré-Empenhos'!$D$4:$D$320,'Saldos CUSTEIO AEO LOA 24'!B52,'1. Pré-Empenhos'!$R$4:$R$320,'Tabelas auxiliares'!$B$224)</f>
        <v>0</v>
      </c>
      <c r="I52" s="10">
        <f>SUMIFS('2. Empenho LOA 2024'!$Z$4:$Z$1480,'2. Empenho LOA 2024'!$D$4:$D$1480,'Saldos CUSTEIO AEO LOA 24'!B52,'2. Empenho LOA 2024'!$Y$4:$Y$1480,'Tabelas auxiliares'!$B$224)</f>
        <v>0</v>
      </c>
      <c r="J52" s="20">
        <f t="shared" si="1"/>
        <v>750000</v>
      </c>
    </row>
    <row r="53" spans="1:10" x14ac:dyDescent="0.25">
      <c r="A53" t="s">
        <v>367</v>
      </c>
      <c r="B53" s="21" t="s">
        <v>196</v>
      </c>
      <c r="C53" s="21" t="s">
        <v>214</v>
      </c>
      <c r="D53" s="49">
        <f>IFERROR(VLOOKUP($B53,'Orçamento Distribuído'!$A$3:$I$45,9,FALSE),0)</f>
        <v>0</v>
      </c>
      <c r="E53" s="40">
        <f>SUMIFS(Tabela1[VALOR],Tabela1[DE (ÁREA / ORIGEM)],'Saldos CUSTEIO AEO LOA 24'!A53,Tabela1[CUSTEIO ou INVESTIMENTO?],'Tabelas auxiliares'!$B$224)</f>
        <v>0</v>
      </c>
      <c r="F53" s="41">
        <f>SUMIFS(Tabela1[VALOR],Tabela1[PARA (ÁREA / DESTINO)],'Saldos CUSTEIO AEO LOA 24'!A53,Tabela1[CUSTEIO ou INVESTIMENTO?],'Tabelas auxiliares'!$B$224)</f>
        <v>0</v>
      </c>
      <c r="G53" s="48">
        <f t="shared" si="6"/>
        <v>0</v>
      </c>
      <c r="H53" s="25">
        <f>SUMIFS('1. Pré-Empenhos'!$S$4:$S$320,'1. Pré-Empenhos'!$D$4:$D$320,'Saldos CUSTEIO AEO LOA 24'!B53,'1. Pré-Empenhos'!$R$4:$R$320,'Tabelas auxiliares'!$B$224)</f>
        <v>0</v>
      </c>
      <c r="I53" s="10">
        <f>SUMIFS('2. Empenho LOA 2024'!$Z$4:$Z$1480,'2. Empenho LOA 2024'!$D$4:$D$1480,'Saldos CUSTEIO AEO LOA 24'!B53,'2. Empenho LOA 2024'!$Y$4:$Y$1480,'Tabelas auxiliares'!$B$224)</f>
        <v>9650</v>
      </c>
      <c r="J53" s="20">
        <f t="shared" si="1"/>
        <v>-9650</v>
      </c>
    </row>
    <row r="54" spans="1:10" ht="30" x14ac:dyDescent="0.25">
      <c r="A54" t="s">
        <v>368</v>
      </c>
      <c r="B54" s="21" t="s">
        <v>213</v>
      </c>
      <c r="C54" s="21" t="s">
        <v>215</v>
      </c>
      <c r="D54" s="49">
        <f>IFERROR(VLOOKUP($B54,'Orçamento Distribuído'!$A$3:$I$45,9,FALSE),0)</f>
        <v>0</v>
      </c>
      <c r="E54" s="40">
        <f>SUMIFS(Tabela1[VALOR],Tabela1[DE (ÁREA / ORIGEM)],'Saldos CUSTEIO AEO LOA 24'!A54,Tabela1[CUSTEIO ou INVESTIMENTO?],'Tabelas auxiliares'!$B$224)</f>
        <v>0</v>
      </c>
      <c r="F54" s="41">
        <f>SUMIFS(Tabela1[VALOR],Tabela1[PARA (ÁREA / DESTINO)],'Saldos CUSTEIO AEO LOA 24'!A54,Tabela1[CUSTEIO ou INVESTIMENTO?],'Tabelas auxiliares'!$B$224)</f>
        <v>0</v>
      </c>
      <c r="G54" s="48">
        <f t="shared" si="6"/>
        <v>0</v>
      </c>
      <c r="H54" s="25">
        <f>SUMIFS('1. Pré-Empenhos'!$S$4:$S$320,'1. Pré-Empenhos'!$D$4:$D$320,'Saldos CUSTEIO AEO LOA 24'!B54,'1. Pré-Empenhos'!$R$4:$R$320,'Tabelas auxiliares'!$B$224)</f>
        <v>0</v>
      </c>
      <c r="I54" s="10">
        <f>SUMIFS('2. Empenho LOA 2024'!$Z$4:$Z$1480,'2. Empenho LOA 2024'!$D$4:$D$1480,'Saldos CUSTEIO AEO LOA 24'!B54,'2. Empenho LOA 2024'!$Y$4:$Y$1480,'Tabelas auxiliares'!$B$224)</f>
        <v>0</v>
      </c>
      <c r="J54" s="20">
        <f t="shared" si="1"/>
        <v>0</v>
      </c>
    </row>
    <row r="55" spans="1:10" ht="30" x14ac:dyDescent="0.25">
      <c r="A55" t="s">
        <v>369</v>
      </c>
      <c r="B55" s="21" t="s">
        <v>76</v>
      </c>
      <c r="C55" s="21" t="s">
        <v>236</v>
      </c>
      <c r="D55" s="49">
        <f>IFERROR(VLOOKUP($B55,'Orçamento Distribuído'!$A$3:$I$45,9,FALSE),0)</f>
        <v>130000</v>
      </c>
      <c r="E55" s="40">
        <f>SUMIFS(Tabela1[VALOR],Tabela1[DE (ÁREA / ORIGEM)],'Saldos CUSTEIO AEO LOA 24'!A55,Tabela1[CUSTEIO ou INVESTIMENTO?],'Tabelas auxiliares'!$B$224)</f>
        <v>0</v>
      </c>
      <c r="F55" s="41">
        <f>SUMIFS(Tabela1[VALOR],Tabela1[PARA (ÁREA / DESTINO)],'Saldos CUSTEIO AEO LOA 24'!A55,Tabela1[CUSTEIO ou INVESTIMENTO?],'Tabelas auxiliares'!$B$224)</f>
        <v>0</v>
      </c>
      <c r="G55" s="48">
        <f t="shared" si="6"/>
        <v>130000</v>
      </c>
      <c r="H55" s="25">
        <f>SUMIFS('1. Pré-Empenhos'!$S$4:$S$320,'1. Pré-Empenhos'!$D$4:$D$320,'Saldos CUSTEIO AEO LOA 24'!B55,'1. Pré-Empenhos'!$R$4:$R$320,'Tabelas auxiliares'!$B$224)</f>
        <v>0</v>
      </c>
      <c r="I55" s="10">
        <f>SUMIFS('2. Empenho LOA 2024'!$Z$4:$Z$1480,'2. Empenho LOA 2024'!$D$4:$D$1480,'Saldos CUSTEIO AEO LOA 24'!B55,'2. Empenho LOA 2024'!$Y$4:$Y$1480,'Tabelas auxiliares'!$B$224)</f>
        <v>120000</v>
      </c>
      <c r="J55" s="20">
        <f t="shared" si="1"/>
        <v>10000</v>
      </c>
    </row>
    <row r="56" spans="1:10" x14ac:dyDescent="0.25">
      <c r="A56" t="s">
        <v>370</v>
      </c>
      <c r="B56" s="21" t="s">
        <v>77</v>
      </c>
      <c r="C56" s="21" t="s">
        <v>78</v>
      </c>
      <c r="D56" s="49">
        <f>IFERROR(VLOOKUP($B56,'Orçamento Distribuído'!$A$3:$I$45,9,FALSE),0)</f>
        <v>110000</v>
      </c>
      <c r="E56" s="40">
        <f>SUMIFS(Tabela1[VALOR],Tabela1[DE (ÁREA / ORIGEM)],'Saldos CUSTEIO AEO LOA 24'!A56,Tabela1[CUSTEIO ou INVESTIMENTO?],'Tabelas auxiliares'!$B$224)</f>
        <v>0</v>
      </c>
      <c r="F56" s="41">
        <f>SUMIFS(Tabela1[VALOR],Tabela1[PARA (ÁREA / DESTINO)],'Saldos CUSTEIO AEO LOA 24'!A56,Tabela1[CUSTEIO ou INVESTIMENTO?],'Tabelas auxiliares'!$B$224)</f>
        <v>0</v>
      </c>
      <c r="G56" s="48">
        <f t="shared" si="6"/>
        <v>110000</v>
      </c>
      <c r="H56" s="25">
        <f>SUMIFS('1. Pré-Empenhos'!$S$4:$S$320,'1. Pré-Empenhos'!$D$4:$D$320,'Saldos CUSTEIO AEO LOA 24'!B56,'1. Pré-Empenhos'!$R$4:$R$320,'Tabelas auxiliares'!$B$224)</f>
        <v>0</v>
      </c>
      <c r="I56" s="10">
        <f>SUMIFS('2. Empenho LOA 2024'!$Z$4:$Z$1480,'2. Empenho LOA 2024'!$D$4:$D$1480,'Saldos CUSTEIO AEO LOA 24'!B56,'2. Empenho LOA 2024'!$Y$4:$Y$1480,'Tabelas auxiliares'!$B$224)</f>
        <v>58334</v>
      </c>
      <c r="J56" s="20">
        <f t="shared" si="1"/>
        <v>51666</v>
      </c>
    </row>
    <row r="57" spans="1:10" ht="30" x14ac:dyDescent="0.25">
      <c r="A57" t="s">
        <v>371</v>
      </c>
      <c r="B57" s="21" t="s">
        <v>81</v>
      </c>
      <c r="C57" s="21" t="s">
        <v>82</v>
      </c>
      <c r="D57" s="49">
        <f>IFERROR(VLOOKUP($B57,'Orçamento Distribuído'!$A$3:$I$45,9,FALSE),0)</f>
        <v>450000</v>
      </c>
      <c r="E57" s="40">
        <f>SUMIFS(Tabela1[VALOR],Tabela1[DE (ÁREA / ORIGEM)],'Saldos CUSTEIO AEO LOA 24'!A57,Tabela1[CUSTEIO ou INVESTIMENTO?],'Tabelas auxiliares'!$B$224)</f>
        <v>0</v>
      </c>
      <c r="F57" s="41">
        <f>SUMIFS(Tabela1[VALOR],Tabela1[PARA (ÁREA / DESTINO)],'Saldos CUSTEIO AEO LOA 24'!A57,Tabela1[CUSTEIO ou INVESTIMENTO?],'Tabelas auxiliares'!$B$224)</f>
        <v>0</v>
      </c>
      <c r="G57" s="48">
        <f t="shared" si="6"/>
        <v>450000</v>
      </c>
      <c r="H57" s="25">
        <f>SUMIFS('1. Pré-Empenhos'!$S$4:$S$320,'1. Pré-Empenhos'!$D$4:$D$320,'Saldos CUSTEIO AEO LOA 24'!B57,'1. Pré-Empenhos'!$R$4:$R$320,'Tabelas auxiliares'!$B$224)</f>
        <v>17264.64</v>
      </c>
      <c r="I57" s="10">
        <f>SUMIFS('2. Empenho LOA 2024'!$Z$4:$Z$1480,'2. Empenho LOA 2024'!$D$4:$D$1480,'Saldos CUSTEIO AEO LOA 24'!B57,'2. Empenho LOA 2024'!$Y$4:$Y$1480,'Tabelas auxiliares'!$B$224)</f>
        <v>50087.360000000001</v>
      </c>
      <c r="J57" s="20">
        <f t="shared" si="1"/>
        <v>382648</v>
      </c>
    </row>
    <row r="58" spans="1:10" ht="30" x14ac:dyDescent="0.25">
      <c r="A58" t="s">
        <v>372</v>
      </c>
      <c r="B58" s="21" t="s">
        <v>83</v>
      </c>
      <c r="C58" s="21" t="s">
        <v>84</v>
      </c>
      <c r="D58" s="49">
        <f>IFERROR(VLOOKUP($B58,'Orçamento Distribuído'!$A$3:$I$45,9,FALSE),0)</f>
        <v>2430670</v>
      </c>
      <c r="E58" s="40">
        <f>SUMIFS(Tabela1[VALOR],Tabela1[DE (ÁREA / ORIGEM)],'Saldos CUSTEIO AEO LOA 24'!A58,Tabela1[CUSTEIO ou INVESTIMENTO?],'Tabelas auxiliares'!$B$224)</f>
        <v>0</v>
      </c>
      <c r="F58" s="41">
        <f>SUMIFS(Tabela1[VALOR],Tabela1[PARA (ÁREA / DESTINO)],'Saldos CUSTEIO AEO LOA 24'!A58,Tabela1[CUSTEIO ou INVESTIMENTO?],'Tabelas auxiliares'!$B$224)</f>
        <v>0</v>
      </c>
      <c r="G58" s="48">
        <f t="shared" si="6"/>
        <v>2430670</v>
      </c>
      <c r="H58" s="25">
        <f>SUMIFS('1. Pré-Empenhos'!$S$4:$S$320,'1. Pré-Empenhos'!$D$4:$D$320,'Saldos CUSTEIO AEO LOA 24'!B58,'1. Pré-Empenhos'!$R$4:$R$320,'Tabelas auxiliares'!$B$224)</f>
        <v>0</v>
      </c>
      <c r="I58" s="10">
        <f>SUMIFS('2. Empenho LOA 2024'!$Z$4:$Z$1480,'2. Empenho LOA 2024'!$D$4:$D$1480,'Saldos CUSTEIO AEO LOA 24'!B58,'2. Empenho LOA 2024'!$Y$4:$Y$1480,'Tabelas auxiliares'!$B$224)</f>
        <v>561575.60000000009</v>
      </c>
      <c r="J58" s="20">
        <f t="shared" si="1"/>
        <v>1869094.4</v>
      </c>
    </row>
    <row r="59" spans="1:10" ht="30" x14ac:dyDescent="0.25">
      <c r="A59" t="s">
        <v>373</v>
      </c>
      <c r="B59" s="21" t="s">
        <v>85</v>
      </c>
      <c r="C59" s="21" t="s">
        <v>86</v>
      </c>
      <c r="D59" s="49">
        <f>IFERROR(VLOOKUP($B59,'Orçamento Distribuído'!$A$3:$I$45,9,FALSE),0)</f>
        <v>500000</v>
      </c>
      <c r="E59" s="40">
        <f>SUMIFS(Tabela1[VALOR],Tabela1[DE (ÁREA / ORIGEM)],'Saldos CUSTEIO AEO LOA 24'!A59,Tabela1[CUSTEIO ou INVESTIMENTO?],'Tabelas auxiliares'!$B$224)</f>
        <v>0</v>
      </c>
      <c r="F59" s="41">
        <f>SUMIFS(Tabela1[VALOR],Tabela1[PARA (ÁREA / DESTINO)],'Saldos CUSTEIO AEO LOA 24'!A59,Tabela1[CUSTEIO ou INVESTIMENTO?],'Tabelas auxiliares'!$B$224)</f>
        <v>0</v>
      </c>
      <c r="G59" s="48">
        <f t="shared" si="6"/>
        <v>500000</v>
      </c>
      <c r="H59" s="25">
        <f>SUMIFS('1. Pré-Empenhos'!$S$4:$S$320,'1. Pré-Empenhos'!$D$4:$D$320,'Saldos CUSTEIO AEO LOA 24'!B59,'1. Pré-Empenhos'!$R$4:$R$320,'Tabelas auxiliares'!$B$224)</f>
        <v>0</v>
      </c>
      <c r="I59" s="10">
        <f>SUMIFS('2. Empenho LOA 2024'!$Z$4:$Z$1480,'2. Empenho LOA 2024'!$D$4:$D$1480,'Saldos CUSTEIO AEO LOA 24'!B59,'2. Empenho LOA 2024'!$Y$4:$Y$1480,'Tabelas auxiliares'!$B$224)</f>
        <v>142864.39000000001</v>
      </c>
      <c r="J59" s="20">
        <f t="shared" si="1"/>
        <v>357135.61</v>
      </c>
    </row>
    <row r="60" spans="1:10" x14ac:dyDescent="0.25">
      <c r="A60" t="s">
        <v>374</v>
      </c>
      <c r="B60" s="21" t="s">
        <v>79</v>
      </c>
      <c r="C60" s="21" t="s">
        <v>80</v>
      </c>
      <c r="D60" s="49">
        <f>IFERROR(VLOOKUP($B60,'Orçamento Distribuído'!$A$3:$I$45,9,FALSE),0)</f>
        <v>160000</v>
      </c>
      <c r="E60" s="40">
        <f>SUMIFS(Tabela1[VALOR],Tabela1[DE (ÁREA / ORIGEM)],'Saldos CUSTEIO AEO LOA 24'!A60,Tabela1[CUSTEIO ou INVESTIMENTO?],'Tabelas auxiliares'!$B$224)</f>
        <v>0</v>
      </c>
      <c r="F60" s="41">
        <f>SUMIFS(Tabela1[VALOR],Tabela1[PARA (ÁREA / DESTINO)],'Saldos CUSTEIO AEO LOA 24'!A60,Tabela1[CUSTEIO ou INVESTIMENTO?],'Tabelas auxiliares'!$B$224)</f>
        <v>0</v>
      </c>
      <c r="G60" s="48">
        <f t="shared" si="6"/>
        <v>160000</v>
      </c>
      <c r="H60" s="25">
        <f>SUMIFS('1. Pré-Empenhos'!$S$4:$S$320,'1. Pré-Empenhos'!$D$4:$D$320,'Saldos CUSTEIO AEO LOA 24'!B60,'1. Pré-Empenhos'!$R$4:$R$320,'Tabelas auxiliares'!$B$224)</f>
        <v>0</v>
      </c>
      <c r="I60" s="10">
        <f>SUMIFS('2. Empenho LOA 2024'!$Z$4:$Z$1480,'2. Empenho LOA 2024'!$D$4:$D$1480,'Saldos CUSTEIO AEO LOA 24'!B60,'2. Empenho LOA 2024'!$Y$4:$Y$1480,'Tabelas auxiliares'!$B$224)</f>
        <v>0</v>
      </c>
      <c r="J60" s="20">
        <f t="shared" si="1"/>
        <v>160000</v>
      </c>
    </row>
    <row r="61" spans="1:10" x14ac:dyDescent="0.25">
      <c r="A61" t="s">
        <v>318</v>
      </c>
      <c r="B61" s="21" t="s">
        <v>89</v>
      </c>
      <c r="C61" s="21" t="s">
        <v>90</v>
      </c>
      <c r="D61" s="49">
        <f>IFERROR(VLOOKUP($B61,'Orçamento Distribuído'!$A$3:$I$45,9,FALSE),0)</f>
        <v>2369078</v>
      </c>
      <c r="E61" s="40">
        <f>SUMIFS(Tabela1[VALOR],Tabela1[DE (ÁREA / ORIGEM)],'Saldos CUSTEIO AEO LOA 24'!A61,Tabela1[CUSTEIO ou INVESTIMENTO?],'Tabelas auxiliares'!$B$224)</f>
        <v>0</v>
      </c>
      <c r="F61" s="41">
        <f>SUMIFS(Tabela1[VALOR],Tabela1[PARA (ÁREA / DESTINO)],'Saldos CUSTEIO AEO LOA 24'!A61,Tabela1[CUSTEIO ou INVESTIMENTO?],'Tabelas auxiliares'!$B$224)</f>
        <v>0</v>
      </c>
      <c r="G61" s="48">
        <f>D61-E61+F61-(F62-E62)</f>
        <v>2355110.5499999998</v>
      </c>
      <c r="H61" s="25">
        <f>SUMIFS('1. Pré-Empenhos'!$S$4:$S$320,'1. Pré-Empenhos'!$D$4:$D$320,'Saldos CUSTEIO AEO LOA 24'!B61,'1. Pré-Empenhos'!$R$4:$R$320,'Tabelas auxiliares'!$B$224)</f>
        <v>0</v>
      </c>
      <c r="I61" s="10">
        <f>SUMIFS('2. Empenho LOA 2024'!$Z$4:$Z$1480,'2. Empenho LOA 2024'!$D$4:$D$1480,'Saldos CUSTEIO AEO LOA 24'!B61,'2. Empenho LOA 2024'!$Y$4:$Y$1480,'Tabelas auxiliares'!$B$224)</f>
        <v>0</v>
      </c>
      <c r="J61" s="20">
        <f t="shared" si="1"/>
        <v>2355110.5499999998</v>
      </c>
    </row>
    <row r="62" spans="1:10" x14ac:dyDescent="0.25">
      <c r="B62" s="33"/>
      <c r="C62" s="79" t="s">
        <v>91</v>
      </c>
      <c r="D62" s="80">
        <f t="shared" ref="D62:J62" si="7">SUBTOTAL(9,D2:D61)</f>
        <v>57859290</v>
      </c>
      <c r="E62" s="80">
        <f t="shared" si="7"/>
        <v>2000</v>
      </c>
      <c r="F62" s="80">
        <f t="shared" si="7"/>
        <v>15967.449999999997</v>
      </c>
      <c r="G62" s="80">
        <f t="shared" si="7"/>
        <v>56859289.999999993</v>
      </c>
      <c r="H62" s="80">
        <f t="shared" si="7"/>
        <v>542949.37</v>
      </c>
      <c r="I62" s="80">
        <f t="shared" si="7"/>
        <v>11098306.540000001</v>
      </c>
      <c r="J62" s="20">
        <f t="shared" si="7"/>
        <v>45218034.090000004</v>
      </c>
    </row>
    <row r="63" spans="1:10" hidden="1" x14ac:dyDescent="0.25">
      <c r="D63" s="55"/>
    </row>
    <row r="64" spans="1:10" hidden="1" x14ac:dyDescent="0.25">
      <c r="G64" s="15"/>
    </row>
  </sheetData>
  <sheetProtection algorithmName="SHA-512" hashValue="Pz+f9nkTVfkkD+0M8QpTzIO8UjjtKACnmVoZEqIwiey9lkoXHXLiXQNwYkNfNA+rYyCx612KMiJvURbA7kCCtA==" saltValue="KCsiKeWr/W7FtvNpLODAdg==" spinCount="100000" sheet="1" autoFilter="0"/>
  <autoFilter ref="B1:J61" xr:uid="{00000000-0009-0000-0000-000006000000}"/>
  <phoneticPr fontId="17" type="noConversion"/>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62"/>
  <sheetViews>
    <sheetView workbookViewId="0">
      <selection activeCell="D2" sqref="D2"/>
    </sheetView>
  </sheetViews>
  <sheetFormatPr defaultColWidth="0" defaultRowHeight="15" zeroHeight="1" x14ac:dyDescent="0.25"/>
  <cols>
    <col min="1" max="1" width="9.140625" customWidth="1"/>
    <col min="2" max="2" width="8.28515625" customWidth="1"/>
    <col min="3" max="3" width="37" customWidth="1"/>
    <col min="4" max="4" width="19.28515625" customWidth="1"/>
    <col min="5" max="5" width="19.42578125" hidden="1" customWidth="1"/>
    <col min="6" max="6" width="22.5703125" hidden="1" customWidth="1"/>
    <col min="7" max="7" width="21.85546875" customWidth="1"/>
    <col min="8" max="8" width="22.5703125" customWidth="1"/>
    <col min="9" max="9" width="19.42578125" customWidth="1"/>
    <col min="10" max="11" width="19.28515625" customWidth="1"/>
    <col min="12" max="12" width="22.5703125" customWidth="1"/>
    <col min="13" max="16384" width="9.140625" hidden="1"/>
  </cols>
  <sheetData>
    <row r="1" spans="1:12" ht="57.75" customHeight="1" x14ac:dyDescent="0.25">
      <c r="B1" s="228" t="s">
        <v>7</v>
      </c>
      <c r="C1" s="228"/>
      <c r="D1" s="2" t="s">
        <v>791</v>
      </c>
      <c r="E1" s="1" t="s">
        <v>99</v>
      </c>
      <c r="F1" s="1" t="s">
        <v>100</v>
      </c>
      <c r="G1" s="1" t="s">
        <v>227</v>
      </c>
      <c r="H1" s="1" t="s">
        <v>228</v>
      </c>
      <c r="I1" s="50" t="s">
        <v>789</v>
      </c>
      <c r="J1" s="1" t="s">
        <v>101</v>
      </c>
      <c r="K1" s="1" t="s">
        <v>102</v>
      </c>
      <c r="L1" s="50" t="s">
        <v>790</v>
      </c>
    </row>
    <row r="2" spans="1:12" ht="30" x14ac:dyDescent="0.25">
      <c r="A2" t="s">
        <v>319</v>
      </c>
      <c r="B2" s="21" t="s">
        <v>8</v>
      </c>
      <c r="C2" s="21" t="s">
        <v>9</v>
      </c>
      <c r="D2" s="49">
        <f>IFERROR(VLOOKUP($B2,'Orçamento Distribuído'!$X$5:$Y$13,2,FALSE),0)</f>
        <v>76434</v>
      </c>
      <c r="E2" s="23">
        <f>IFERROR(VLOOKUP($B2,'Tabelas auxiliares'!$A$111:$E$152,4,FALSE),0)</f>
        <v>0</v>
      </c>
      <c r="F2" s="24">
        <f>IFERROR(VLOOKUP($B2,'Tabelas auxiliares'!$A$111:$E$152,5,FALSE),0)</f>
        <v>0</v>
      </c>
      <c r="G2" s="40">
        <f>SUMIFS(Tabela1[VALOR],Tabela1[DE (ÁREA / ORIGEM)],'Saldos INVESTIMENTO AEO LOA 24'!A2,Tabela1[CUSTEIO ou INVESTIMENTO?],'Tabelas auxiliares'!$B$225)</f>
        <v>0</v>
      </c>
      <c r="H2" s="41">
        <f>SUMIFS(Tabela1[VALOR],Tabela1[PARA (ÁREA / DESTINO)],'Saldos INVESTIMENTO AEO LOA 24'!A2,Tabela1[CUSTEIO ou INVESTIMENTO?],'Tabelas auxiliares'!$B$225)</f>
        <v>0</v>
      </c>
      <c r="I2" s="48">
        <f>D2-G2+H2</f>
        <v>76434</v>
      </c>
      <c r="J2" s="25">
        <f>SUMIFS('1. Pré-Empenhos'!$S$4:$S$320,'1. Pré-Empenhos'!$D$4:$D$320,'Saldos INVESTIMENTO AEO LOA 24'!B2,'1. Pré-Empenhos'!$R$4:$R$320,'Tabelas auxiliares'!$B$225)</f>
        <v>244875.75</v>
      </c>
      <c r="K2" s="10">
        <f>SUMIFS('2. Empenho LOA 2024'!$Z$4:$Z$1480,'2. Empenho LOA 2024'!$D$4:$D$1480,'Saldos INVESTIMENTO AEO LOA 24'!B2,'2. Empenho LOA 2024'!$Y$4:$Y$1480,'Tabelas auxiliares'!$B$225)</f>
        <v>0</v>
      </c>
      <c r="L2" s="20">
        <f t="shared" ref="L2:L60" si="0">I2-J2-K2</f>
        <v>-168441.75</v>
      </c>
    </row>
    <row r="3" spans="1:12" x14ac:dyDescent="0.25">
      <c r="A3" t="s">
        <v>320</v>
      </c>
      <c r="B3" s="21" t="s">
        <v>14</v>
      </c>
      <c r="C3" s="21" t="s">
        <v>15</v>
      </c>
      <c r="D3" s="49">
        <f>IFERROR(VLOOKUP($B3,'Orçamento Distribuído'!$X$5:$Y$13,2,FALSE),0)</f>
        <v>0</v>
      </c>
      <c r="E3" s="23">
        <f>IFERROR(VLOOKUP($B3,'Tabelas auxiliares'!$A$111:$E$152,4,FALSE),0)</f>
        <v>0</v>
      </c>
      <c r="F3" s="24">
        <f>IFERROR(VLOOKUP($B3,'Tabelas auxiliares'!$A$111:$E$152,5,FALSE),0)</f>
        <v>0</v>
      </c>
      <c r="G3" s="40">
        <f>SUMIFS(Tabela1[VALOR],Tabela1[DE (ÁREA / ORIGEM)],'Saldos INVESTIMENTO AEO LOA 24'!A3,Tabela1[CUSTEIO ou INVESTIMENTO?],'Tabelas auxiliares'!$B$225)</f>
        <v>0</v>
      </c>
      <c r="H3" s="41">
        <f>SUMIFS(Tabela1[VALOR],Tabela1[PARA (ÁREA / DESTINO)],'Saldos INVESTIMENTO AEO LOA 24'!A3,Tabela1[CUSTEIO ou INVESTIMENTO?],'Tabelas auxiliares'!$B$225)</f>
        <v>0</v>
      </c>
      <c r="I3" s="48">
        <f t="shared" ref="I3:I60" si="1">D3-G3+H3</f>
        <v>0</v>
      </c>
      <c r="J3" s="25">
        <f>SUMIFS('1. Pré-Empenhos'!$S$4:$S$320,'1. Pré-Empenhos'!$D$4:$D$320,'Saldos INVESTIMENTO AEO LOA 24'!B3,'1. Pré-Empenhos'!$R$4:$R$320,'Tabelas auxiliares'!$B$225)</f>
        <v>0</v>
      </c>
      <c r="K3" s="10">
        <f>SUMIFS('2. Empenho LOA 2024'!$Z$4:$Z$1480,'2. Empenho LOA 2024'!$D$4:$D$1480,'Saldos INVESTIMENTO AEO LOA 24'!B3,'2. Empenho LOA 2024'!$Y$4:$Y$1480,'Tabelas auxiliares'!$B$225)</f>
        <v>0</v>
      </c>
      <c r="L3" s="20">
        <f t="shared" si="0"/>
        <v>0</v>
      </c>
    </row>
    <row r="4" spans="1:12" x14ac:dyDescent="0.25">
      <c r="A4" t="s">
        <v>321</v>
      </c>
      <c r="B4" s="21" t="s">
        <v>195</v>
      </c>
      <c r="C4" s="21" t="s">
        <v>211</v>
      </c>
      <c r="D4" s="49">
        <f>IFERROR(VLOOKUP($B4,'Orçamento Distribuído'!$X$5:$Y$13,2,FALSE),0)</f>
        <v>0</v>
      </c>
      <c r="E4" s="23">
        <f>IFERROR(VLOOKUP($B4,'Tabelas auxiliares'!$A$111:$E$152,4,FALSE),0)</f>
        <v>0</v>
      </c>
      <c r="F4" s="24">
        <f>IFERROR(VLOOKUP($B4,'Tabelas auxiliares'!$A$111:$E$152,5,FALSE),0)</f>
        <v>0</v>
      </c>
      <c r="G4" s="40">
        <f>SUMIFS(Tabela1[VALOR],Tabela1[DE (ÁREA / ORIGEM)],'Saldos INVESTIMENTO AEO LOA 24'!A4,Tabela1[CUSTEIO ou INVESTIMENTO?],'Tabelas auxiliares'!$B$225)</f>
        <v>0</v>
      </c>
      <c r="H4" s="41">
        <f>SUMIFS(Tabela1[VALOR],Tabela1[PARA (ÁREA / DESTINO)],'Saldos INVESTIMENTO AEO LOA 24'!A4,Tabela1[CUSTEIO ou INVESTIMENTO?],'Tabelas auxiliares'!$B$225)</f>
        <v>0</v>
      </c>
      <c r="I4" s="48">
        <f t="shared" si="1"/>
        <v>0</v>
      </c>
      <c r="J4" s="25">
        <f>SUMIFS('1. Pré-Empenhos'!$S$4:$S$320,'1. Pré-Empenhos'!$D$4:$D$320,'Saldos INVESTIMENTO AEO LOA 24'!B4,'1. Pré-Empenhos'!$R$4:$R$320,'Tabelas auxiliares'!$B$225)</f>
        <v>0</v>
      </c>
      <c r="K4" s="10">
        <f>SUMIFS('2. Empenho LOA 2024'!$Z$4:$Z$1480,'2. Empenho LOA 2024'!$D$4:$D$1480,'Saldos INVESTIMENTO AEO LOA 24'!B4,'2. Empenho LOA 2024'!$Y$4:$Y$1480,'Tabelas auxiliares'!$B$225)</f>
        <v>0</v>
      </c>
      <c r="L4" s="20">
        <f t="shared" si="0"/>
        <v>0</v>
      </c>
    </row>
    <row r="5" spans="1:12" x14ac:dyDescent="0.25">
      <c r="A5" t="s">
        <v>322</v>
      </c>
      <c r="B5" s="21" t="s">
        <v>10</v>
      </c>
      <c r="C5" s="21" t="s">
        <v>11</v>
      </c>
      <c r="D5" s="49">
        <f>IFERROR(VLOOKUP($B5,'Orçamento Distribuído'!$X$5:$Y$13,2,FALSE),0)</f>
        <v>0</v>
      </c>
      <c r="E5" s="23">
        <f>IFERROR(VLOOKUP($B5,'Tabelas auxiliares'!$A$111:$E$152,4,FALSE),0)</f>
        <v>0</v>
      </c>
      <c r="F5" s="24">
        <f>IFERROR(VLOOKUP($B5,'Tabelas auxiliares'!$A$111:$E$152,5,FALSE),0)</f>
        <v>0</v>
      </c>
      <c r="G5" s="40">
        <f>SUMIFS(Tabela1[VALOR],Tabela1[DE (ÁREA / ORIGEM)],'Saldos INVESTIMENTO AEO LOA 24'!A5,Tabela1[CUSTEIO ou INVESTIMENTO?],'Tabelas auxiliares'!$B$225)</f>
        <v>0</v>
      </c>
      <c r="H5" s="41">
        <f>SUMIFS(Tabela1[VALOR],Tabela1[PARA (ÁREA / DESTINO)],'Saldos INVESTIMENTO AEO LOA 24'!A5,Tabela1[CUSTEIO ou INVESTIMENTO?],'Tabelas auxiliares'!$B$225)</f>
        <v>0</v>
      </c>
      <c r="I5" s="48">
        <f t="shared" si="1"/>
        <v>0</v>
      </c>
      <c r="J5" s="25">
        <f>SUMIFS('1. Pré-Empenhos'!$S$4:$S$320,'1. Pré-Empenhos'!$D$4:$D$320,'Saldos INVESTIMENTO AEO LOA 24'!B5,'1. Pré-Empenhos'!$R$4:$R$320,'Tabelas auxiliares'!$B$225)</f>
        <v>0</v>
      </c>
      <c r="K5" s="10">
        <f>SUMIFS('2. Empenho LOA 2024'!$Z$4:$Z$1480,'2. Empenho LOA 2024'!$D$4:$D$1480,'Saldos INVESTIMENTO AEO LOA 24'!B5,'2. Empenho LOA 2024'!$Y$4:$Y$1480,'Tabelas auxiliares'!$B$225)</f>
        <v>0</v>
      </c>
      <c r="L5" s="20">
        <f t="shared" si="0"/>
        <v>0</v>
      </c>
    </row>
    <row r="6" spans="1:12" x14ac:dyDescent="0.25">
      <c r="A6" t="s">
        <v>323</v>
      </c>
      <c r="B6" s="21" t="s">
        <v>12</v>
      </c>
      <c r="C6" s="21" t="s">
        <v>13</v>
      </c>
      <c r="D6" s="49">
        <f>IFERROR(VLOOKUP($B6,'Orçamento Distribuído'!$X$5:$Y$13,2,FALSE),0)</f>
        <v>0</v>
      </c>
      <c r="E6" s="23">
        <f>IFERROR(VLOOKUP($B6,'Tabelas auxiliares'!$A$111:$E$152,4,FALSE),0)</f>
        <v>0</v>
      </c>
      <c r="F6" s="24">
        <f>IFERROR(VLOOKUP($B6,'Tabelas auxiliares'!$A$111:$E$152,5,FALSE),0)</f>
        <v>0</v>
      </c>
      <c r="G6" s="40">
        <f>SUMIFS(Tabela1[VALOR],Tabela1[DE (ÁREA / ORIGEM)],'Saldos INVESTIMENTO AEO LOA 24'!A6,Tabela1[CUSTEIO ou INVESTIMENTO?],'Tabelas auxiliares'!$B$225)</f>
        <v>0</v>
      </c>
      <c r="H6" s="41">
        <f>SUMIFS(Tabela1[VALOR],Tabela1[PARA (ÁREA / DESTINO)],'Saldos INVESTIMENTO AEO LOA 24'!A6,Tabela1[CUSTEIO ou INVESTIMENTO?],'Tabelas auxiliares'!$B$225)</f>
        <v>0</v>
      </c>
      <c r="I6" s="48">
        <f t="shared" si="1"/>
        <v>0</v>
      </c>
      <c r="J6" s="25">
        <f>SUMIFS('1. Pré-Empenhos'!$S$4:$S$320,'1. Pré-Empenhos'!$D$4:$D$320,'Saldos INVESTIMENTO AEO LOA 24'!B6,'1. Pré-Empenhos'!$R$4:$R$320,'Tabelas auxiliares'!$B$225)</f>
        <v>0</v>
      </c>
      <c r="K6" s="10">
        <f>SUMIFS('2. Empenho LOA 2024'!$Z$4:$Z$1480,'2. Empenho LOA 2024'!$D$4:$D$1480,'Saldos INVESTIMENTO AEO LOA 24'!B6,'2. Empenho LOA 2024'!$Y$4:$Y$1480,'Tabelas auxiliares'!$B$225)</f>
        <v>0</v>
      </c>
      <c r="L6" s="20">
        <f t="shared" si="0"/>
        <v>0</v>
      </c>
    </row>
    <row r="7" spans="1:12" x14ac:dyDescent="0.25">
      <c r="A7" t="s">
        <v>324</v>
      </c>
      <c r="B7" s="21" t="s">
        <v>16</v>
      </c>
      <c r="C7" s="21" t="s">
        <v>17</v>
      </c>
      <c r="D7" s="49">
        <f>IFERROR(VLOOKUP($B7,'Orçamento Distribuído'!$X$5:$Y$13,2,FALSE),0)</f>
        <v>0</v>
      </c>
      <c r="E7" s="23">
        <f>IFERROR(VLOOKUP($B7,'Tabelas auxiliares'!$A$111:$E$152,4,FALSE),0)</f>
        <v>0</v>
      </c>
      <c r="F7" s="24">
        <f>IFERROR(VLOOKUP($B7,'Tabelas auxiliares'!$A$111:$E$152,5,FALSE),0)</f>
        <v>0</v>
      </c>
      <c r="G7" s="40">
        <f>SUMIFS(Tabela1[VALOR],Tabela1[DE (ÁREA / ORIGEM)],'Saldos INVESTIMENTO AEO LOA 24'!A7,Tabela1[CUSTEIO ou INVESTIMENTO?],'Tabelas auxiliares'!$B$225)</f>
        <v>0</v>
      </c>
      <c r="H7" s="41">
        <f>SUMIFS(Tabela1[VALOR],Tabela1[PARA (ÁREA / DESTINO)],'Saldos INVESTIMENTO AEO LOA 24'!A7,Tabela1[CUSTEIO ou INVESTIMENTO?],'Tabelas auxiliares'!$B$225)</f>
        <v>0</v>
      </c>
      <c r="I7" s="48">
        <f t="shared" si="1"/>
        <v>0</v>
      </c>
      <c r="J7" s="25">
        <f>SUMIFS('1. Pré-Empenhos'!$S$4:$S$320,'1. Pré-Empenhos'!$D$4:$D$320,'Saldos INVESTIMENTO AEO LOA 24'!B7,'1. Pré-Empenhos'!$R$4:$R$320,'Tabelas auxiliares'!$B$225)</f>
        <v>0</v>
      </c>
      <c r="K7" s="10">
        <f>SUMIFS('2. Empenho LOA 2024'!$Z$4:$Z$1480,'2. Empenho LOA 2024'!$D$4:$D$1480,'Saldos INVESTIMENTO AEO LOA 24'!B7,'2. Empenho LOA 2024'!$Y$4:$Y$1480,'Tabelas auxiliares'!$B$225)</f>
        <v>0</v>
      </c>
      <c r="L7" s="20">
        <f t="shared" si="0"/>
        <v>0</v>
      </c>
    </row>
    <row r="8" spans="1:12" x14ac:dyDescent="0.25">
      <c r="A8" t="s">
        <v>325</v>
      </c>
      <c r="B8" s="21" t="s">
        <v>87</v>
      </c>
      <c r="C8" s="21" t="s">
        <v>88</v>
      </c>
      <c r="D8" s="49">
        <f>IFERROR(VLOOKUP($B8,'Orçamento Distribuído'!$X$5:$Y$13,2,FALSE),0)</f>
        <v>0</v>
      </c>
      <c r="E8" s="23">
        <f>IFERROR(VLOOKUP($B8,'Tabelas auxiliares'!$A$111:$E$152,4,FALSE),0)</f>
        <v>0</v>
      </c>
      <c r="F8" s="24">
        <f>IFERROR(VLOOKUP($B8,'Tabelas auxiliares'!$A$111:$E$152,5,FALSE),0)</f>
        <v>0</v>
      </c>
      <c r="G8" s="40">
        <f>SUMIFS(Tabela1[VALOR],Tabela1[DE (ÁREA / ORIGEM)],'Saldos INVESTIMENTO AEO LOA 24'!A8,Tabela1[CUSTEIO ou INVESTIMENTO?],'Tabelas auxiliares'!$B$225)</f>
        <v>0</v>
      </c>
      <c r="H8" s="41">
        <f>SUMIFS(Tabela1[VALOR],Tabela1[PARA (ÁREA / DESTINO)],'Saldos INVESTIMENTO AEO LOA 24'!A8,Tabela1[CUSTEIO ou INVESTIMENTO?],'Tabelas auxiliares'!$B$225)</f>
        <v>0</v>
      </c>
      <c r="I8" s="48">
        <f t="shared" si="1"/>
        <v>0</v>
      </c>
      <c r="J8" s="25">
        <f>SUMIFS('1. Pré-Empenhos'!$S$4:$S$320,'1. Pré-Empenhos'!$D$4:$D$320,'Saldos INVESTIMENTO AEO LOA 24'!B8,'1. Pré-Empenhos'!$R$4:$R$320,'Tabelas auxiliares'!$B$225)</f>
        <v>0</v>
      </c>
      <c r="K8" s="10">
        <f>SUMIFS('2. Empenho LOA 2024'!$Z$4:$Z$1480,'2. Empenho LOA 2024'!$D$4:$D$1480,'Saldos INVESTIMENTO AEO LOA 24'!B8,'2. Empenho LOA 2024'!$Y$4:$Y$1480,'Tabelas auxiliares'!$B$225)</f>
        <v>0</v>
      </c>
      <c r="L8" s="20">
        <f t="shared" si="0"/>
        <v>0</v>
      </c>
    </row>
    <row r="9" spans="1:12" x14ac:dyDescent="0.25">
      <c r="A9" t="s">
        <v>431</v>
      </c>
      <c r="B9" s="9" t="s">
        <v>415</v>
      </c>
      <c r="C9" s="9" t="s">
        <v>430</v>
      </c>
      <c r="D9" s="49">
        <f>IFERROR(VLOOKUP($B9,'Orçamento Distribuído'!$X$5:$Y$13,2,FALSE),0)</f>
        <v>0</v>
      </c>
      <c r="E9" s="23">
        <f>IFERROR(VLOOKUP($B9,'Tabelas auxiliares'!$A$111:$E$152,4,FALSE),0)</f>
        <v>0</v>
      </c>
      <c r="F9" s="24">
        <f>IFERROR(VLOOKUP($B9,'Tabelas auxiliares'!$A$111:$E$152,5,FALSE),0)</f>
        <v>0</v>
      </c>
      <c r="G9" s="40">
        <f>SUMIFS(Tabela1[VALOR],Tabela1[DE (ÁREA / ORIGEM)],'Saldos INVESTIMENTO AEO LOA 24'!A9,Tabela1[CUSTEIO ou INVESTIMENTO?],'Tabelas auxiliares'!$B$225)</f>
        <v>0</v>
      </c>
      <c r="H9" s="41">
        <f>SUMIFS(Tabela1[VALOR],Tabela1[PARA (ÁREA / DESTINO)],'Saldos INVESTIMENTO AEO LOA 24'!A9,Tabela1[CUSTEIO ou INVESTIMENTO?],'Tabelas auxiliares'!$B$225)</f>
        <v>0</v>
      </c>
      <c r="I9" s="48">
        <f t="shared" ref="I9" si="2">D9-G9+H9</f>
        <v>0</v>
      </c>
      <c r="J9" s="25">
        <f>SUMIFS('1. Pré-Empenhos'!$S$4:$S$320,'1. Pré-Empenhos'!$D$4:$D$320,'Saldos INVESTIMENTO AEO LOA 24'!B9,'1. Pré-Empenhos'!$R$4:$R$320,'Tabelas auxiliares'!$B$225)</f>
        <v>0</v>
      </c>
      <c r="K9" s="10">
        <f>SUMIFS('2. Empenho LOA 2024'!$Z$4:$Z$1480,'2. Empenho LOA 2024'!$D$4:$D$1480,'Saldos INVESTIMENTO AEO LOA 24'!B9,'2. Empenho LOA 2024'!$Y$4:$Y$1480,'Tabelas auxiliares'!$B$225)</f>
        <v>0</v>
      </c>
      <c r="L9" s="20">
        <f t="shared" ref="L9" si="3">I9-J9-K9</f>
        <v>0</v>
      </c>
    </row>
    <row r="10" spans="1:12" x14ac:dyDescent="0.25">
      <c r="A10" t="s">
        <v>326</v>
      </c>
      <c r="B10" s="21" t="s">
        <v>18</v>
      </c>
      <c r="C10" s="21" t="s">
        <v>19</v>
      </c>
      <c r="D10" s="49">
        <f>IFERROR(VLOOKUP($B10,'Orçamento Distribuído'!$X$5:$Y$13,2,FALSE),0)</f>
        <v>0</v>
      </c>
      <c r="E10" s="23">
        <f>IFERROR(VLOOKUP($B10,'Tabelas auxiliares'!$A$111:$E$152,4,FALSE),0)</f>
        <v>0</v>
      </c>
      <c r="F10" s="24">
        <f>IFERROR(VLOOKUP($B10,'Tabelas auxiliares'!$A$111:$E$152,5,FALSE),0)</f>
        <v>0</v>
      </c>
      <c r="G10" s="40">
        <f>SUMIFS(Tabela1[VALOR],Tabela1[DE (ÁREA / ORIGEM)],'Saldos INVESTIMENTO AEO LOA 24'!A10,Tabela1[CUSTEIO ou INVESTIMENTO?],'Tabelas auxiliares'!$B$225)</f>
        <v>0</v>
      </c>
      <c r="H10" s="41">
        <f>SUMIFS(Tabela1[VALOR],Tabela1[PARA (ÁREA / DESTINO)],'Saldos INVESTIMENTO AEO LOA 24'!A10,Tabela1[CUSTEIO ou INVESTIMENTO?],'Tabelas auxiliares'!$B$225)</f>
        <v>0</v>
      </c>
      <c r="I10" s="48">
        <f t="shared" si="1"/>
        <v>0</v>
      </c>
      <c r="J10" s="25">
        <f>SUMIFS('1. Pré-Empenhos'!$S$4:$S$320,'1. Pré-Empenhos'!$D$4:$D$320,'Saldos INVESTIMENTO AEO LOA 24'!B10,'1. Pré-Empenhos'!$R$4:$R$320,'Tabelas auxiliares'!$B$225)</f>
        <v>0</v>
      </c>
      <c r="K10" s="10">
        <f>SUMIFS('2. Empenho LOA 2024'!$Z$4:$Z$1480,'2. Empenho LOA 2024'!$D$4:$D$1480,'Saldos INVESTIMENTO AEO LOA 24'!B10,'2. Empenho LOA 2024'!$Y$4:$Y$1480,'Tabelas auxiliares'!$B$225)</f>
        <v>0</v>
      </c>
      <c r="L10" s="20">
        <f t="shared" si="0"/>
        <v>0</v>
      </c>
    </row>
    <row r="11" spans="1:12" ht="30" x14ac:dyDescent="0.25">
      <c r="A11" t="s">
        <v>327</v>
      </c>
      <c r="B11" s="21" t="s">
        <v>20</v>
      </c>
      <c r="C11" s="21" t="s">
        <v>21</v>
      </c>
      <c r="D11" s="49">
        <f>IFERROR(VLOOKUP($B11,'Orçamento Distribuído'!$X$5:$Y$13,2,FALSE),0)</f>
        <v>0</v>
      </c>
      <c r="E11" s="23">
        <f>IFERROR(VLOOKUP($B11,'Tabelas auxiliares'!$A$111:$E$152,4,FALSE),0)</f>
        <v>0</v>
      </c>
      <c r="F11" s="24">
        <f>IFERROR(VLOOKUP($B11,'Tabelas auxiliares'!$A$111:$E$152,5,FALSE),0)</f>
        <v>0</v>
      </c>
      <c r="G11" s="40">
        <f>SUMIFS(Tabela1[VALOR],Tabela1[DE (ÁREA / ORIGEM)],'Saldos INVESTIMENTO AEO LOA 24'!A11,Tabela1[CUSTEIO ou INVESTIMENTO?],'Tabelas auxiliares'!$B$225)</f>
        <v>0</v>
      </c>
      <c r="H11" s="41">
        <f>SUMIFS(Tabela1[VALOR],Tabela1[PARA (ÁREA / DESTINO)],'Saldos INVESTIMENTO AEO LOA 24'!A11,Tabela1[CUSTEIO ou INVESTIMENTO?],'Tabelas auxiliares'!$B$225)</f>
        <v>0</v>
      </c>
      <c r="I11" s="48">
        <f t="shared" si="1"/>
        <v>0</v>
      </c>
      <c r="J11" s="25">
        <f>SUMIFS('1. Pré-Empenhos'!$S$4:$S$320,'1. Pré-Empenhos'!$D$4:$D$320,'Saldos INVESTIMENTO AEO LOA 24'!B11,'1. Pré-Empenhos'!$R$4:$R$320,'Tabelas auxiliares'!$B$225)</f>
        <v>0</v>
      </c>
      <c r="K11" s="10">
        <f>SUMIFS('2. Empenho LOA 2024'!$Z$4:$Z$1480,'2. Empenho LOA 2024'!$D$4:$D$1480,'Saldos INVESTIMENTO AEO LOA 24'!B11,'2. Empenho LOA 2024'!$Y$4:$Y$1480,'Tabelas auxiliares'!$B$225)</f>
        <v>0</v>
      </c>
      <c r="L11" s="20">
        <f t="shared" si="0"/>
        <v>0</v>
      </c>
    </row>
    <row r="12" spans="1:12" x14ac:dyDescent="0.25">
      <c r="A12" t="s">
        <v>328</v>
      </c>
      <c r="B12" s="21" t="s">
        <v>24</v>
      </c>
      <c r="C12" s="21" t="s">
        <v>25</v>
      </c>
      <c r="D12" s="49">
        <f>IFERROR(VLOOKUP($B12,'Orçamento Distribuído'!$X$5:$Y$13,2,FALSE),0)</f>
        <v>0</v>
      </c>
      <c r="E12" s="23">
        <f>IFERROR(VLOOKUP($B12,'Tabelas auxiliares'!$A$111:$E$152,4,FALSE),0)</f>
        <v>0</v>
      </c>
      <c r="F12" s="24">
        <f>IFERROR(VLOOKUP($B12,'Tabelas auxiliares'!$A$111:$E$152,5,FALSE),0)</f>
        <v>0</v>
      </c>
      <c r="G12" s="40">
        <f>SUMIFS(Tabela1[VALOR],Tabela1[DE (ÁREA / ORIGEM)],'Saldos INVESTIMENTO AEO LOA 24'!A12,Tabela1[CUSTEIO ou INVESTIMENTO?],'Tabelas auxiliares'!$B$225)</f>
        <v>0</v>
      </c>
      <c r="H12" s="41">
        <f>SUMIFS(Tabela1[VALOR],Tabela1[PARA (ÁREA / DESTINO)],'Saldos INVESTIMENTO AEO LOA 24'!A12,Tabela1[CUSTEIO ou INVESTIMENTO?],'Tabelas auxiliares'!$B$225)</f>
        <v>0</v>
      </c>
      <c r="I12" s="48">
        <f t="shared" si="1"/>
        <v>0</v>
      </c>
      <c r="J12" s="25">
        <f>SUMIFS('1. Pré-Empenhos'!$S$4:$S$320,'1. Pré-Empenhos'!$D$4:$D$320,'Saldos INVESTIMENTO AEO LOA 24'!B12,'1. Pré-Empenhos'!$R$4:$R$320,'Tabelas auxiliares'!$B$225)</f>
        <v>0</v>
      </c>
      <c r="K12" s="10">
        <f>SUMIFS('2. Empenho LOA 2024'!$Z$4:$Z$1480,'2. Empenho LOA 2024'!$D$4:$D$1480,'Saldos INVESTIMENTO AEO LOA 24'!B12,'2. Empenho LOA 2024'!$Y$4:$Y$1480,'Tabelas auxiliares'!$B$225)</f>
        <v>0</v>
      </c>
      <c r="L12" s="20">
        <f t="shared" si="0"/>
        <v>0</v>
      </c>
    </row>
    <row r="13" spans="1:12" x14ac:dyDescent="0.25">
      <c r="A13" t="s">
        <v>329</v>
      </c>
      <c r="B13" s="21" t="s">
        <v>26</v>
      </c>
      <c r="C13" s="21" t="s">
        <v>27</v>
      </c>
      <c r="D13" s="49">
        <f>IFERROR(VLOOKUP($B13,'Orçamento Distribuído'!$X$5:$Y$13,2,FALSE),0)</f>
        <v>0</v>
      </c>
      <c r="E13" s="23">
        <f>IFERROR(VLOOKUP($B13,'Tabelas auxiliares'!$A$111:$E$152,4,FALSE),0)</f>
        <v>0</v>
      </c>
      <c r="F13" s="24">
        <f>IFERROR(VLOOKUP($B13,'Tabelas auxiliares'!$A$111:$E$152,5,FALSE),0)</f>
        <v>0</v>
      </c>
      <c r="G13" s="40">
        <f>SUMIFS(Tabela1[VALOR],Tabela1[DE (ÁREA / ORIGEM)],'Saldos INVESTIMENTO AEO LOA 24'!A13,Tabela1[CUSTEIO ou INVESTIMENTO?],'Tabelas auxiliares'!$B$225)</f>
        <v>0</v>
      </c>
      <c r="H13" s="41">
        <f>SUMIFS(Tabela1[VALOR],Tabela1[PARA (ÁREA / DESTINO)],'Saldos INVESTIMENTO AEO LOA 24'!A13,Tabela1[CUSTEIO ou INVESTIMENTO?],'Tabelas auxiliares'!$B$225)</f>
        <v>0</v>
      </c>
      <c r="I13" s="48">
        <f t="shared" si="1"/>
        <v>0</v>
      </c>
      <c r="J13" s="25">
        <f>SUMIFS('1. Pré-Empenhos'!$S$4:$S$320,'1. Pré-Empenhos'!$D$4:$D$320,'Saldos INVESTIMENTO AEO LOA 24'!B13,'1. Pré-Empenhos'!$R$4:$R$320,'Tabelas auxiliares'!$B$225)</f>
        <v>0</v>
      </c>
      <c r="K13" s="10">
        <f>SUMIFS('2. Empenho LOA 2024'!$Z$4:$Z$1480,'2. Empenho LOA 2024'!$D$4:$D$1480,'Saldos INVESTIMENTO AEO LOA 24'!B13,'2. Empenho LOA 2024'!$Y$4:$Y$1480,'Tabelas auxiliares'!$B$225)</f>
        <v>0</v>
      </c>
      <c r="L13" s="20">
        <f t="shared" si="0"/>
        <v>0</v>
      </c>
    </row>
    <row r="14" spans="1:12" x14ac:dyDescent="0.25">
      <c r="A14" t="s">
        <v>317</v>
      </c>
      <c r="B14" s="21" t="s">
        <v>28</v>
      </c>
      <c r="C14" s="21" t="s">
        <v>29</v>
      </c>
      <c r="D14" s="49">
        <f>IFERROR(VLOOKUP($B14,'Orçamento Distribuído'!$X$5:$Y$13,2,FALSE),0)</f>
        <v>500000</v>
      </c>
      <c r="E14" s="23">
        <f>IFERROR(VLOOKUP($B14,'Tabelas auxiliares'!$A$111:$E$152,4,FALSE),0)</f>
        <v>0</v>
      </c>
      <c r="F14" s="24">
        <f>IFERROR(VLOOKUP($B14,'Tabelas auxiliares'!$A$111:$E$152,5,FALSE),0)</f>
        <v>0</v>
      </c>
      <c r="G14" s="40">
        <f>SUMIFS(Tabela1[VALOR],Tabela1[DE (ÁREA / ORIGEM)],'Saldos INVESTIMENTO AEO LOA 24'!A14,Tabela1[CUSTEIO ou INVESTIMENTO?],'Tabelas auxiliares'!$B$225)</f>
        <v>0</v>
      </c>
      <c r="H14" s="41">
        <f>SUMIFS(Tabela1[VALOR],Tabela1[PARA (ÁREA / DESTINO)],'Saldos INVESTIMENTO AEO LOA 24'!A14,Tabela1[CUSTEIO ou INVESTIMENTO?],'Tabelas auxiliares'!$B$225)</f>
        <v>0</v>
      </c>
      <c r="I14" s="48">
        <f t="shared" si="1"/>
        <v>500000</v>
      </c>
      <c r="J14" s="25">
        <f>SUMIFS('1. Pré-Empenhos'!$S$4:$S$320,'1. Pré-Empenhos'!$D$4:$D$320,'Saldos INVESTIMENTO AEO LOA 24'!B14,'1. Pré-Empenhos'!$R$4:$R$320,'Tabelas auxiliares'!$B$225)</f>
        <v>0</v>
      </c>
      <c r="K14" s="10">
        <f>SUMIFS('2. Empenho LOA 2024'!$Z$4:$Z$1480,'2. Empenho LOA 2024'!$D$4:$D$1480,'Saldos INVESTIMENTO AEO LOA 24'!B14,'2. Empenho LOA 2024'!$Y$4:$Y$1480,'Tabelas auxiliares'!$B$225)</f>
        <v>0</v>
      </c>
      <c r="L14" s="20">
        <f t="shared" si="0"/>
        <v>500000</v>
      </c>
    </row>
    <row r="15" spans="1:12" x14ac:dyDescent="0.25">
      <c r="A15" t="s">
        <v>330</v>
      </c>
      <c r="B15" s="21" t="s">
        <v>30</v>
      </c>
      <c r="C15" s="21" t="s">
        <v>31</v>
      </c>
      <c r="D15" s="49">
        <f>IFERROR(VLOOKUP($B15,'Orçamento Distribuído'!$X$5:$Y$13,2,FALSE),0)</f>
        <v>0</v>
      </c>
      <c r="E15" s="23">
        <f>IFERROR(VLOOKUP($B15,'Tabelas auxiliares'!$A$111:$E$152,4,FALSE),0)</f>
        <v>0</v>
      </c>
      <c r="F15" s="24">
        <f>IFERROR(VLOOKUP($B15,'Tabelas auxiliares'!$A$111:$E$152,5,FALSE),0)</f>
        <v>0</v>
      </c>
      <c r="G15" s="40">
        <f>SUMIFS(Tabela1[VALOR],Tabela1[DE (ÁREA / ORIGEM)],'Saldos INVESTIMENTO AEO LOA 24'!A15,Tabela1[CUSTEIO ou INVESTIMENTO?],'Tabelas auxiliares'!$B$225)</f>
        <v>0</v>
      </c>
      <c r="H15" s="41">
        <f>SUMIFS(Tabela1[VALOR],Tabela1[PARA (ÁREA / DESTINO)],'Saldos INVESTIMENTO AEO LOA 24'!A15,Tabela1[CUSTEIO ou INVESTIMENTO?],'Tabelas auxiliares'!$B$225)</f>
        <v>0</v>
      </c>
      <c r="I15" s="48">
        <f t="shared" si="1"/>
        <v>0</v>
      </c>
      <c r="J15" s="25">
        <f>SUMIFS('1. Pré-Empenhos'!$S$4:$S$320,'1. Pré-Empenhos'!$D$4:$D$320,'Saldos INVESTIMENTO AEO LOA 24'!B15,'1. Pré-Empenhos'!$R$4:$R$320,'Tabelas auxiliares'!$B$225)</f>
        <v>0</v>
      </c>
      <c r="K15" s="10">
        <f>SUMIFS('2. Empenho LOA 2024'!$Z$4:$Z$1480,'2. Empenho LOA 2024'!$D$4:$D$1480,'Saldos INVESTIMENTO AEO LOA 24'!B15,'2. Empenho LOA 2024'!$Y$4:$Y$1480,'Tabelas auxiliares'!$B$225)</f>
        <v>0</v>
      </c>
      <c r="L15" s="20">
        <f t="shared" si="0"/>
        <v>0</v>
      </c>
    </row>
    <row r="16" spans="1:12" x14ac:dyDescent="0.25">
      <c r="A16" t="s">
        <v>331</v>
      </c>
      <c r="B16" s="21" t="s">
        <v>138</v>
      </c>
      <c r="C16" s="21" t="s">
        <v>142</v>
      </c>
      <c r="D16" s="49">
        <f>IFERROR(VLOOKUP($B16,'Orçamento Distribuído'!$X$5:$Y$13,2,FALSE),0)</f>
        <v>0</v>
      </c>
      <c r="E16" s="23">
        <f>IFERROR(VLOOKUP($B16,'Tabelas auxiliares'!$A$111:$E$152,4,FALSE),0)</f>
        <v>0</v>
      </c>
      <c r="F16" s="24">
        <f>IFERROR(VLOOKUP($B16,'Tabelas auxiliares'!$A$111:$E$152,5,FALSE),0)</f>
        <v>0</v>
      </c>
      <c r="G16" s="40">
        <f>SUMIFS(Tabela1[VALOR],Tabela1[DE (ÁREA / ORIGEM)],'Saldos INVESTIMENTO AEO LOA 24'!A16,Tabela1[CUSTEIO ou INVESTIMENTO?],'Tabelas auxiliares'!$B$225)</f>
        <v>0</v>
      </c>
      <c r="H16" s="41">
        <f>SUMIFS(Tabela1[VALOR],Tabela1[PARA (ÁREA / DESTINO)],'Saldos INVESTIMENTO AEO LOA 24'!A16,Tabela1[CUSTEIO ou INVESTIMENTO?],'Tabelas auxiliares'!$B$225)</f>
        <v>0</v>
      </c>
      <c r="I16" s="48">
        <f t="shared" si="1"/>
        <v>0</v>
      </c>
      <c r="J16" s="25">
        <f>SUMIFS('1. Pré-Empenhos'!$S$4:$S$320,'1. Pré-Empenhos'!$D$4:$D$320,'Saldos INVESTIMENTO AEO LOA 24'!B16,'1. Pré-Empenhos'!$R$4:$R$320,'Tabelas auxiliares'!$B$225)</f>
        <v>0</v>
      </c>
      <c r="K16" s="10">
        <f>SUMIFS('2. Empenho LOA 2024'!$Z$4:$Z$1480,'2. Empenho LOA 2024'!$D$4:$D$1480,'Saldos INVESTIMENTO AEO LOA 24'!B16,'2. Empenho LOA 2024'!$Y$4:$Y$1480,'Tabelas auxiliares'!$B$225)</f>
        <v>14728.88</v>
      </c>
      <c r="L16" s="20">
        <f t="shared" si="0"/>
        <v>-14728.88</v>
      </c>
    </row>
    <row r="17" spans="1:12" x14ac:dyDescent="0.25">
      <c r="A17" t="s">
        <v>332</v>
      </c>
      <c r="B17" s="21" t="s">
        <v>141</v>
      </c>
      <c r="C17" s="21" t="s">
        <v>143</v>
      </c>
      <c r="D17" s="49">
        <f>IFERROR(VLOOKUP($B17,'Orçamento Distribuído'!$X$5:$Y$13,2,FALSE),0)</f>
        <v>0</v>
      </c>
      <c r="E17" s="23">
        <f>IFERROR(VLOOKUP($B17,'Tabelas auxiliares'!$A$111:$E$152,4,FALSE),0)</f>
        <v>0</v>
      </c>
      <c r="F17" s="24">
        <f>IFERROR(VLOOKUP($B17,'Tabelas auxiliares'!$A$111:$E$152,5,FALSE),0)</f>
        <v>0</v>
      </c>
      <c r="G17" s="40">
        <f>SUMIFS(Tabela1[VALOR],Tabela1[DE (ÁREA / ORIGEM)],'Saldos INVESTIMENTO AEO LOA 24'!A17,Tabela1[CUSTEIO ou INVESTIMENTO?],'Tabelas auxiliares'!$B$225)</f>
        <v>0</v>
      </c>
      <c r="H17" s="41">
        <f>SUMIFS(Tabela1[VALOR],Tabela1[PARA (ÁREA / DESTINO)],'Saldos INVESTIMENTO AEO LOA 24'!A17,Tabela1[CUSTEIO ou INVESTIMENTO?],'Tabelas auxiliares'!$B$225)</f>
        <v>0</v>
      </c>
      <c r="I17" s="48">
        <f t="shared" si="1"/>
        <v>0</v>
      </c>
      <c r="J17" s="25">
        <f>SUMIFS('1. Pré-Empenhos'!$S$4:$S$320,'1. Pré-Empenhos'!$D$4:$D$320,'Saldos INVESTIMENTO AEO LOA 24'!B17,'1. Pré-Empenhos'!$R$4:$R$320,'Tabelas auxiliares'!$B$225)</f>
        <v>0</v>
      </c>
      <c r="K17" s="10">
        <f>SUMIFS('2. Empenho LOA 2024'!$Z$4:$Z$1480,'2. Empenho LOA 2024'!$D$4:$D$1480,'Saldos INVESTIMENTO AEO LOA 24'!B17,'2. Empenho LOA 2024'!$Y$4:$Y$1480,'Tabelas auxiliares'!$B$225)</f>
        <v>0</v>
      </c>
      <c r="L17" s="20">
        <f t="shared" si="0"/>
        <v>0</v>
      </c>
    </row>
    <row r="18" spans="1:12" x14ac:dyDescent="0.25">
      <c r="A18" t="s">
        <v>333</v>
      </c>
      <c r="B18" s="21" t="s">
        <v>32</v>
      </c>
      <c r="C18" s="21" t="s">
        <v>33</v>
      </c>
      <c r="D18" s="49">
        <f>IFERROR(VLOOKUP($B18,'Orçamento Distribuído'!$X$5:$Y$13,2,FALSE),0)</f>
        <v>0</v>
      </c>
      <c r="E18" s="23">
        <f>IFERROR(VLOOKUP($B18,'Tabelas auxiliares'!$A$111:$E$152,4,FALSE),0)</f>
        <v>0</v>
      </c>
      <c r="F18" s="24">
        <f>IFERROR(VLOOKUP($B18,'Tabelas auxiliares'!$A$111:$E$152,5,FALSE),0)</f>
        <v>0</v>
      </c>
      <c r="G18" s="40">
        <f>SUMIFS(Tabela1[VALOR],Tabela1[DE (ÁREA / ORIGEM)],'Saldos INVESTIMENTO AEO LOA 24'!A18,Tabela1[CUSTEIO ou INVESTIMENTO?],'Tabelas auxiliares'!$B$225)</f>
        <v>0</v>
      </c>
      <c r="H18" s="41">
        <f>SUMIFS(Tabela1[VALOR],Tabela1[PARA (ÁREA / DESTINO)],'Saldos INVESTIMENTO AEO LOA 24'!A18,Tabela1[CUSTEIO ou INVESTIMENTO?],'Tabelas auxiliares'!$B$225)</f>
        <v>0</v>
      </c>
      <c r="I18" s="48">
        <f t="shared" si="1"/>
        <v>0</v>
      </c>
      <c r="J18" s="25">
        <f>SUMIFS('1. Pré-Empenhos'!$S$4:$S$320,'1. Pré-Empenhos'!$D$4:$D$320,'Saldos INVESTIMENTO AEO LOA 24'!B18,'1. Pré-Empenhos'!$R$4:$R$320,'Tabelas auxiliares'!$B$225)</f>
        <v>0</v>
      </c>
      <c r="K18" s="10">
        <f>SUMIFS('2. Empenho LOA 2024'!$Z$4:$Z$1480,'2. Empenho LOA 2024'!$D$4:$D$1480,'Saldos INVESTIMENTO AEO LOA 24'!B18,'2. Empenho LOA 2024'!$Y$4:$Y$1480,'Tabelas auxiliares'!$B$225)</f>
        <v>0</v>
      </c>
      <c r="L18" s="20">
        <f t="shared" si="0"/>
        <v>0</v>
      </c>
    </row>
    <row r="19" spans="1:12" x14ac:dyDescent="0.25">
      <c r="A19" t="s">
        <v>334</v>
      </c>
      <c r="B19" s="21" t="s">
        <v>22</v>
      </c>
      <c r="C19" s="21" t="s">
        <v>23</v>
      </c>
      <c r="D19" s="49">
        <f>IFERROR(VLOOKUP($B19,'Orçamento Distribuído'!$X$5:$Y$13,2,FALSE),0)</f>
        <v>0</v>
      </c>
      <c r="E19" s="23">
        <f>IFERROR(VLOOKUP($B19,'Tabelas auxiliares'!$A$111:$E$152,4,FALSE),0)</f>
        <v>0</v>
      </c>
      <c r="F19" s="24">
        <f>IFERROR(VLOOKUP($B19,'Tabelas auxiliares'!$A$111:$E$152,5,FALSE),0)</f>
        <v>0</v>
      </c>
      <c r="G19" s="40">
        <f>SUMIFS(Tabela1[VALOR],Tabela1[DE (ÁREA / ORIGEM)],'Saldos INVESTIMENTO AEO LOA 24'!A19,Tabela1[CUSTEIO ou INVESTIMENTO?],'Tabelas auxiliares'!$B$225)</f>
        <v>0</v>
      </c>
      <c r="H19" s="41">
        <f>SUMIFS(Tabela1[VALOR],Tabela1[PARA (ÁREA / DESTINO)],'Saldos INVESTIMENTO AEO LOA 24'!A19,Tabela1[CUSTEIO ou INVESTIMENTO?],'Tabelas auxiliares'!$B$225)</f>
        <v>0</v>
      </c>
      <c r="I19" s="48">
        <f t="shared" si="1"/>
        <v>0</v>
      </c>
      <c r="J19" s="25">
        <f>SUMIFS('1. Pré-Empenhos'!$S$4:$S$320,'1. Pré-Empenhos'!$D$4:$D$320,'Saldos INVESTIMENTO AEO LOA 24'!B19,'1. Pré-Empenhos'!$R$4:$R$320,'Tabelas auxiliares'!$B$225)</f>
        <v>0</v>
      </c>
      <c r="K19" s="10">
        <f>SUMIFS('2. Empenho LOA 2024'!$Z$4:$Z$1480,'2. Empenho LOA 2024'!$D$4:$D$1480,'Saldos INVESTIMENTO AEO LOA 24'!B19,'2. Empenho LOA 2024'!$Y$4:$Y$1480,'Tabelas auxiliares'!$B$225)</f>
        <v>0</v>
      </c>
      <c r="L19" s="20">
        <f t="shared" si="0"/>
        <v>0</v>
      </c>
    </row>
    <row r="20" spans="1:12" ht="30" x14ac:dyDescent="0.25">
      <c r="A20" t="s">
        <v>335</v>
      </c>
      <c r="B20" s="21" t="s">
        <v>34</v>
      </c>
      <c r="C20" s="21" t="s">
        <v>35</v>
      </c>
      <c r="D20" s="49">
        <f>IFERROR(VLOOKUP($B20,'Orçamento Distribuído'!$X$5:$Y$13,2,FALSE),0)</f>
        <v>100000</v>
      </c>
      <c r="E20" s="23">
        <f>IFERROR(VLOOKUP($B20,'Tabelas auxiliares'!$A$111:$E$152,4,FALSE),0)</f>
        <v>0</v>
      </c>
      <c r="F20" s="24">
        <f>IFERROR(VLOOKUP($B20,'Tabelas auxiliares'!$A$111:$E$152,5,FALSE),0)</f>
        <v>0</v>
      </c>
      <c r="G20" s="40">
        <f>SUMIFS(Tabela1[VALOR],Tabela1[DE (ÁREA / ORIGEM)],'Saldos INVESTIMENTO AEO LOA 24'!A20,Tabela1[CUSTEIO ou INVESTIMENTO?],'Tabelas auxiliares'!$B$225)</f>
        <v>0</v>
      </c>
      <c r="H20" s="41">
        <f>SUMIFS(Tabela1[VALOR],Tabela1[PARA (ÁREA / DESTINO)],'Saldos INVESTIMENTO AEO LOA 24'!A20,Tabela1[CUSTEIO ou INVESTIMENTO?],'Tabelas auxiliares'!$B$225)</f>
        <v>0</v>
      </c>
      <c r="I20" s="48">
        <f t="shared" si="1"/>
        <v>100000</v>
      </c>
      <c r="J20" s="25">
        <f>SUMIFS('1. Pré-Empenhos'!$S$4:$S$320,'1. Pré-Empenhos'!$D$4:$D$320,'Saldos INVESTIMENTO AEO LOA 24'!B20,'1. Pré-Empenhos'!$R$4:$R$320,'Tabelas auxiliares'!$B$225)</f>
        <v>0</v>
      </c>
      <c r="K20" s="10">
        <f>SUMIFS('2. Empenho LOA 2024'!$Z$4:$Z$1480,'2. Empenho LOA 2024'!$D$4:$D$1480,'Saldos INVESTIMENTO AEO LOA 24'!B20,'2. Empenho LOA 2024'!$Y$4:$Y$1480,'Tabelas auxiliares'!$B$225)</f>
        <v>0</v>
      </c>
      <c r="L20" s="20">
        <f t="shared" si="0"/>
        <v>100000</v>
      </c>
    </row>
    <row r="21" spans="1:12" x14ac:dyDescent="0.25">
      <c r="A21" t="s">
        <v>336</v>
      </c>
      <c r="B21" s="21" t="s">
        <v>36</v>
      </c>
      <c r="C21" s="21" t="s">
        <v>37</v>
      </c>
      <c r="D21" s="49">
        <f>IFERROR(VLOOKUP($B21,'Orçamento Distribuído'!$X$5:$Y$13,2,FALSE),0)</f>
        <v>0</v>
      </c>
      <c r="E21" s="23">
        <f>IFERROR(VLOOKUP($B21,'Tabelas auxiliares'!$A$111:$E$152,4,FALSE),0)</f>
        <v>0</v>
      </c>
      <c r="F21" s="24">
        <f>IFERROR(VLOOKUP($B21,'Tabelas auxiliares'!$A$111:$E$152,5,FALSE),0)</f>
        <v>0</v>
      </c>
      <c r="G21" s="40">
        <f>SUMIFS(Tabela1[VALOR],Tabela1[DE (ÁREA / ORIGEM)],'Saldos INVESTIMENTO AEO LOA 24'!A21,Tabela1[CUSTEIO ou INVESTIMENTO?],'Tabelas auxiliares'!$B$225)</f>
        <v>0</v>
      </c>
      <c r="H21" s="41">
        <f>SUMIFS(Tabela1[VALOR],Tabela1[PARA (ÁREA / DESTINO)],'Saldos INVESTIMENTO AEO LOA 24'!A21,Tabela1[CUSTEIO ou INVESTIMENTO?],'Tabelas auxiliares'!$B$225)</f>
        <v>0</v>
      </c>
      <c r="I21" s="48">
        <f t="shared" si="1"/>
        <v>0</v>
      </c>
      <c r="J21" s="25">
        <f>SUMIFS('1. Pré-Empenhos'!$S$4:$S$320,'1. Pré-Empenhos'!$D$4:$D$320,'Saldos INVESTIMENTO AEO LOA 24'!B21,'1. Pré-Empenhos'!$R$4:$R$320,'Tabelas auxiliares'!$B$225)</f>
        <v>0</v>
      </c>
      <c r="K21" s="10">
        <f>SUMIFS('2. Empenho LOA 2024'!$Z$4:$Z$1480,'2. Empenho LOA 2024'!$D$4:$D$1480,'Saldos INVESTIMENTO AEO LOA 24'!B21,'2. Empenho LOA 2024'!$Y$4:$Y$1480,'Tabelas auxiliares'!$B$225)</f>
        <v>0</v>
      </c>
      <c r="L21" s="20">
        <f t="shared" si="0"/>
        <v>0</v>
      </c>
    </row>
    <row r="22" spans="1:12" x14ac:dyDescent="0.25">
      <c r="A22" t="s">
        <v>337</v>
      </c>
      <c r="B22" s="21" t="s">
        <v>201</v>
      </c>
      <c r="C22" s="21" t="s">
        <v>198</v>
      </c>
      <c r="D22" s="49">
        <f>IFERROR(VLOOKUP($B22,'Orçamento Distribuído'!$X$5:$Y$13,2,FALSE),0)</f>
        <v>0</v>
      </c>
      <c r="E22" s="23">
        <f>IFERROR(VLOOKUP($B22,'Tabelas auxiliares'!$A$111:$E$152,4,FALSE),0)</f>
        <v>0</v>
      </c>
      <c r="F22" s="24">
        <f>IFERROR(VLOOKUP($B22,'Tabelas auxiliares'!$A$111:$E$152,5,FALSE),0)</f>
        <v>0</v>
      </c>
      <c r="G22" s="40">
        <f>SUMIFS(Tabela1[VALOR],Tabela1[DE (ÁREA / ORIGEM)],'Saldos INVESTIMENTO AEO LOA 24'!A22,Tabela1[CUSTEIO ou INVESTIMENTO?],'Tabelas auxiliares'!$B$225)</f>
        <v>0</v>
      </c>
      <c r="H22" s="41">
        <f>SUMIFS(Tabela1[VALOR],Tabela1[PARA (ÁREA / DESTINO)],'Saldos INVESTIMENTO AEO LOA 24'!A22,Tabela1[CUSTEIO ou INVESTIMENTO?],'Tabelas auxiliares'!$B$225)</f>
        <v>0</v>
      </c>
      <c r="I22" s="48">
        <f t="shared" si="1"/>
        <v>0</v>
      </c>
      <c r="J22" s="25">
        <f>SUMIFS('1. Pré-Empenhos'!$S$4:$S$320,'1. Pré-Empenhos'!$D$4:$D$320,'Saldos INVESTIMENTO AEO LOA 24'!B22,'1. Pré-Empenhos'!$R$4:$R$320,'Tabelas auxiliares'!$B$225)</f>
        <v>0</v>
      </c>
      <c r="K22" s="10">
        <f>SUMIFS('2. Empenho LOA 2024'!$Z$4:$Z$1480,'2. Empenho LOA 2024'!$D$4:$D$1480,'Saldos INVESTIMENTO AEO LOA 24'!B22,'2. Empenho LOA 2024'!$Y$4:$Y$1480,'Tabelas auxiliares'!$B$225)</f>
        <v>0</v>
      </c>
      <c r="L22" s="20">
        <f t="shared" si="0"/>
        <v>0</v>
      </c>
    </row>
    <row r="23" spans="1:12" x14ac:dyDescent="0.25">
      <c r="A23" t="s">
        <v>338</v>
      </c>
      <c r="B23" s="21" t="s">
        <v>194</v>
      </c>
      <c r="C23" s="21" t="s">
        <v>212</v>
      </c>
      <c r="D23" s="49">
        <f>IFERROR(VLOOKUP($B23,'Orçamento Distribuído'!$X$5:$Y$13,2,FALSE),0)</f>
        <v>0</v>
      </c>
      <c r="E23" s="23">
        <f>IFERROR(VLOOKUP($B23,'Tabelas auxiliares'!$A$111:$E$152,4,FALSE),0)</f>
        <v>0</v>
      </c>
      <c r="F23" s="24">
        <f>IFERROR(VLOOKUP($B23,'Tabelas auxiliares'!$A$111:$E$152,5,FALSE),0)</f>
        <v>0</v>
      </c>
      <c r="G23" s="40">
        <f>SUMIFS(Tabela1[VALOR],Tabela1[DE (ÁREA / ORIGEM)],'Saldos INVESTIMENTO AEO LOA 24'!A23,Tabela1[CUSTEIO ou INVESTIMENTO?],'Tabelas auxiliares'!$B$225)</f>
        <v>0</v>
      </c>
      <c r="H23" s="41">
        <f>SUMIFS(Tabela1[VALOR],Tabela1[PARA (ÁREA / DESTINO)],'Saldos INVESTIMENTO AEO LOA 24'!A23,Tabela1[CUSTEIO ou INVESTIMENTO?],'Tabelas auxiliares'!$B$225)</f>
        <v>0</v>
      </c>
      <c r="I23" s="48">
        <f t="shared" si="1"/>
        <v>0</v>
      </c>
      <c r="J23" s="25">
        <f>SUMIFS('1. Pré-Empenhos'!$S$4:$S$320,'1. Pré-Empenhos'!$D$4:$D$320,'Saldos INVESTIMENTO AEO LOA 24'!B23,'1. Pré-Empenhos'!$R$4:$R$320,'Tabelas auxiliares'!$B$225)</f>
        <v>0</v>
      </c>
      <c r="K23" s="10">
        <f>SUMIFS('2. Empenho LOA 2024'!$Z$4:$Z$1480,'2. Empenho LOA 2024'!$D$4:$D$1480,'Saldos INVESTIMENTO AEO LOA 24'!B23,'2. Empenho LOA 2024'!$Y$4:$Y$1480,'Tabelas auxiliares'!$B$225)</f>
        <v>0</v>
      </c>
      <c r="L23" s="20">
        <f t="shared" si="0"/>
        <v>0</v>
      </c>
    </row>
    <row r="24" spans="1:12" ht="30" x14ac:dyDescent="0.25">
      <c r="A24" t="s">
        <v>339</v>
      </c>
      <c r="B24" s="21" t="s">
        <v>38</v>
      </c>
      <c r="C24" s="21" t="s">
        <v>39</v>
      </c>
      <c r="D24" s="49">
        <f>IFERROR(VLOOKUP($B24,'Orçamento Distribuído'!$X$5:$Y$13,2,FALSE),0)</f>
        <v>100000</v>
      </c>
      <c r="E24" s="23">
        <f>IFERROR(VLOOKUP($B24,'Tabelas auxiliares'!$A$111:$E$152,4,FALSE),0)</f>
        <v>0</v>
      </c>
      <c r="F24" s="24">
        <f>IFERROR(VLOOKUP($B24,'Tabelas auxiliares'!$A$111:$E$152,5,FALSE),0)</f>
        <v>0</v>
      </c>
      <c r="G24" s="40">
        <f>SUMIFS(Tabela1[VALOR],Tabela1[DE (ÁREA / ORIGEM)],'Saldos INVESTIMENTO AEO LOA 24'!A24,Tabela1[CUSTEIO ou INVESTIMENTO?],'Tabelas auxiliares'!$B$225)</f>
        <v>0</v>
      </c>
      <c r="H24" s="41">
        <f>SUMIFS(Tabela1[VALOR],Tabela1[PARA (ÁREA / DESTINO)],'Saldos INVESTIMENTO AEO LOA 24'!A24,Tabela1[CUSTEIO ou INVESTIMENTO?],'Tabelas auxiliares'!$B$225)</f>
        <v>0</v>
      </c>
      <c r="I24" s="48">
        <f t="shared" si="1"/>
        <v>100000</v>
      </c>
      <c r="J24" s="25">
        <f>SUMIFS('1. Pré-Empenhos'!$S$4:$S$320,'1. Pré-Empenhos'!$D$4:$D$320,'Saldos INVESTIMENTO AEO LOA 24'!B24,'1. Pré-Empenhos'!$R$4:$R$320,'Tabelas auxiliares'!$B$225)</f>
        <v>3113.68</v>
      </c>
      <c r="K24" s="10">
        <f>SUMIFS('2. Empenho LOA 2024'!$Z$4:$Z$1480,'2. Empenho LOA 2024'!$D$4:$D$1480,'Saldos INVESTIMENTO AEO LOA 24'!B24,'2. Empenho LOA 2024'!$Y$4:$Y$1480,'Tabelas auxiliares'!$B$225)</f>
        <v>0</v>
      </c>
      <c r="L24" s="20">
        <f t="shared" si="0"/>
        <v>96886.32</v>
      </c>
    </row>
    <row r="25" spans="1:12" x14ac:dyDescent="0.25">
      <c r="A25" t="s">
        <v>340</v>
      </c>
      <c r="B25" s="21" t="s">
        <v>40</v>
      </c>
      <c r="C25" s="21" t="s">
        <v>41</v>
      </c>
      <c r="D25" s="49">
        <f>IFERROR(VLOOKUP($B25,'Orçamento Distribuído'!$X$5:$Y$13,2,FALSE),0)</f>
        <v>0</v>
      </c>
      <c r="E25" s="23">
        <f>IFERROR(VLOOKUP($B25,'Tabelas auxiliares'!$A$111:$E$152,4,FALSE),0)</f>
        <v>0</v>
      </c>
      <c r="F25" s="24">
        <f>IFERROR(VLOOKUP($B25,'Tabelas auxiliares'!$A$111:$E$152,5,FALSE),0)</f>
        <v>0</v>
      </c>
      <c r="G25" s="40">
        <f>SUMIFS(Tabela1[VALOR],Tabela1[DE (ÁREA / ORIGEM)],'Saldos INVESTIMENTO AEO LOA 24'!A25,Tabela1[CUSTEIO ou INVESTIMENTO?],'Tabelas auxiliares'!$B$225)</f>
        <v>0</v>
      </c>
      <c r="H25" s="41">
        <f>SUMIFS(Tabela1[VALOR],Tabela1[PARA (ÁREA / DESTINO)],'Saldos INVESTIMENTO AEO LOA 24'!A25,Tabela1[CUSTEIO ou INVESTIMENTO?],'Tabelas auxiliares'!$B$225)</f>
        <v>0</v>
      </c>
      <c r="I25" s="48">
        <f t="shared" si="1"/>
        <v>0</v>
      </c>
      <c r="J25" s="25">
        <f>SUMIFS('1. Pré-Empenhos'!$S$4:$S$320,'1. Pré-Empenhos'!$D$4:$D$320,'Saldos INVESTIMENTO AEO LOA 24'!B25,'1. Pré-Empenhos'!$R$4:$R$320,'Tabelas auxiliares'!$B$225)</f>
        <v>0</v>
      </c>
      <c r="K25" s="10">
        <f>SUMIFS('2. Empenho LOA 2024'!$Z$4:$Z$1480,'2. Empenho LOA 2024'!$D$4:$D$1480,'Saldos INVESTIMENTO AEO LOA 24'!B25,'2. Empenho LOA 2024'!$Y$4:$Y$1480,'Tabelas auxiliares'!$B$225)</f>
        <v>0</v>
      </c>
      <c r="L25" s="20">
        <f t="shared" si="0"/>
        <v>0</v>
      </c>
    </row>
    <row r="26" spans="1:12" x14ac:dyDescent="0.25">
      <c r="A26" t="s">
        <v>341</v>
      </c>
      <c r="B26" s="21" t="s">
        <v>202</v>
      </c>
      <c r="C26" s="21" t="s">
        <v>199</v>
      </c>
      <c r="D26" s="49">
        <f>IFERROR(VLOOKUP($B26,'Orçamento Distribuído'!$X$5:$Y$13,2,FALSE),0)</f>
        <v>0</v>
      </c>
      <c r="E26" s="23">
        <f>IFERROR(VLOOKUP($B26,'Tabelas auxiliares'!$A$111:$E$152,4,FALSE),0)</f>
        <v>0</v>
      </c>
      <c r="F26" s="24">
        <f>IFERROR(VLOOKUP($B26,'Tabelas auxiliares'!$A$111:$E$152,5,FALSE),0)</f>
        <v>0</v>
      </c>
      <c r="G26" s="40">
        <f>SUMIFS(Tabela1[VALOR],Tabela1[DE (ÁREA / ORIGEM)],'Saldos INVESTIMENTO AEO LOA 24'!A26,Tabela1[CUSTEIO ou INVESTIMENTO?],'Tabelas auxiliares'!$B$225)</f>
        <v>0</v>
      </c>
      <c r="H26" s="41">
        <f>SUMIFS(Tabela1[VALOR],Tabela1[PARA (ÁREA / DESTINO)],'Saldos INVESTIMENTO AEO LOA 24'!A26,Tabela1[CUSTEIO ou INVESTIMENTO?],'Tabelas auxiliares'!$B$225)</f>
        <v>0</v>
      </c>
      <c r="I26" s="48">
        <f t="shared" si="1"/>
        <v>0</v>
      </c>
      <c r="J26" s="25">
        <f>SUMIFS('1. Pré-Empenhos'!$S$4:$S$320,'1. Pré-Empenhos'!$D$4:$D$320,'Saldos INVESTIMENTO AEO LOA 24'!B26,'1. Pré-Empenhos'!$R$4:$R$320,'Tabelas auxiliares'!$B$225)</f>
        <v>0</v>
      </c>
      <c r="K26" s="10">
        <f>SUMIFS('2. Empenho LOA 2024'!$Z$4:$Z$1480,'2. Empenho LOA 2024'!$D$4:$D$1480,'Saldos INVESTIMENTO AEO LOA 24'!B26,'2. Empenho LOA 2024'!$Y$4:$Y$1480,'Tabelas auxiliares'!$B$225)</f>
        <v>0</v>
      </c>
      <c r="L26" s="20">
        <f t="shared" si="0"/>
        <v>0</v>
      </c>
    </row>
    <row r="27" spans="1:12" x14ac:dyDescent="0.25">
      <c r="A27" t="s">
        <v>342</v>
      </c>
      <c r="B27" s="21" t="s">
        <v>313</v>
      </c>
      <c r="C27" s="21" t="s">
        <v>314</v>
      </c>
      <c r="D27" s="49">
        <f>IFERROR(VLOOKUP($B27,'Orçamento Distribuído'!$X$5:$Y$13,2,FALSE),0)</f>
        <v>0</v>
      </c>
      <c r="E27" s="23">
        <f>IFERROR(VLOOKUP($B27,'Tabelas auxiliares'!$A$111:$E$152,4,FALSE),0)</f>
        <v>0</v>
      </c>
      <c r="F27" s="24">
        <f>IFERROR(VLOOKUP($B27,'Tabelas auxiliares'!$A$111:$E$152,5,FALSE),0)</f>
        <v>0</v>
      </c>
      <c r="G27" s="40">
        <f>SUMIFS(Tabela1[VALOR],Tabela1[DE (ÁREA / ORIGEM)],'Saldos INVESTIMENTO AEO LOA 24'!A27,Tabela1[CUSTEIO ou INVESTIMENTO?],'Tabelas auxiliares'!$B$225)</f>
        <v>0</v>
      </c>
      <c r="H27" s="41">
        <f>SUMIFS(Tabela1[VALOR],Tabela1[PARA (ÁREA / DESTINO)],'Saldos INVESTIMENTO AEO LOA 24'!A27,Tabela1[CUSTEIO ou INVESTIMENTO?],'Tabelas auxiliares'!$B$225)</f>
        <v>0</v>
      </c>
      <c r="I27" s="48">
        <f t="shared" ref="I27" si="4">D27-G27+H27</f>
        <v>0</v>
      </c>
      <c r="J27" s="25">
        <f>SUMIFS('1. Pré-Empenhos'!$S$4:$S$320,'1. Pré-Empenhos'!$D$4:$D$320,'Saldos INVESTIMENTO AEO LOA 24'!B27,'1. Pré-Empenhos'!$R$4:$R$320,'Tabelas auxiliares'!$B$225)</f>
        <v>0</v>
      </c>
      <c r="K27" s="10">
        <f>SUMIFS('2. Empenho LOA 2024'!$Z$4:$Z$1480,'2. Empenho LOA 2024'!$D$4:$D$1480,'Saldos INVESTIMENTO AEO LOA 24'!B27,'2. Empenho LOA 2024'!$Y$4:$Y$1480,'Tabelas auxiliares'!$B$225)</f>
        <v>0</v>
      </c>
      <c r="L27" s="20">
        <f t="shared" ref="L27" si="5">I27-J27-K27</f>
        <v>0</v>
      </c>
    </row>
    <row r="28" spans="1:12" ht="30" x14ac:dyDescent="0.25">
      <c r="A28" t="s">
        <v>343</v>
      </c>
      <c r="B28" s="21" t="s">
        <v>42</v>
      </c>
      <c r="C28" s="21" t="s">
        <v>43</v>
      </c>
      <c r="D28" s="49">
        <f>IFERROR(VLOOKUP($B28,'Orçamento Distribuído'!$X$5:$Y$13,2,FALSE),0)</f>
        <v>100000</v>
      </c>
      <c r="E28" s="23">
        <f>IFERROR(VLOOKUP($B28,'Tabelas auxiliares'!$A$111:$E$152,4,FALSE),0)</f>
        <v>0</v>
      </c>
      <c r="F28" s="24">
        <f>IFERROR(VLOOKUP($B28,'Tabelas auxiliares'!$A$111:$E$152,5,FALSE),0)</f>
        <v>0</v>
      </c>
      <c r="G28" s="40">
        <f>SUMIFS(Tabela1[VALOR],Tabela1[DE (ÁREA / ORIGEM)],'Saldos INVESTIMENTO AEO LOA 24'!A28,Tabela1[CUSTEIO ou INVESTIMENTO?],'Tabelas auxiliares'!$B$225)</f>
        <v>0</v>
      </c>
      <c r="H28" s="41">
        <f>SUMIFS(Tabela1[VALOR],Tabela1[PARA (ÁREA / DESTINO)],'Saldos INVESTIMENTO AEO LOA 24'!A28,Tabela1[CUSTEIO ou INVESTIMENTO?],'Tabelas auxiliares'!$B$225)</f>
        <v>0</v>
      </c>
      <c r="I28" s="48">
        <f t="shared" si="1"/>
        <v>100000</v>
      </c>
      <c r="J28" s="25">
        <f>SUMIFS('1. Pré-Empenhos'!$S$4:$S$320,'1. Pré-Empenhos'!$D$4:$D$320,'Saldos INVESTIMENTO AEO LOA 24'!B28,'1. Pré-Empenhos'!$R$4:$R$320,'Tabelas auxiliares'!$B$225)</f>
        <v>0</v>
      </c>
      <c r="K28" s="10">
        <f>SUMIFS('2. Empenho LOA 2024'!$Z$4:$Z$1480,'2. Empenho LOA 2024'!$D$4:$D$1480,'Saldos INVESTIMENTO AEO LOA 24'!B28,'2. Empenho LOA 2024'!$Y$4:$Y$1480,'Tabelas auxiliares'!$B$225)</f>
        <v>0</v>
      </c>
      <c r="L28" s="20">
        <f t="shared" si="0"/>
        <v>100000</v>
      </c>
    </row>
    <row r="29" spans="1:12" x14ac:dyDescent="0.25">
      <c r="A29" t="s">
        <v>344</v>
      </c>
      <c r="B29" s="21" t="s">
        <v>44</v>
      </c>
      <c r="C29" s="21" t="s">
        <v>45</v>
      </c>
      <c r="D29" s="49">
        <f>IFERROR(VLOOKUP($B29,'Orçamento Distribuído'!$X$5:$Y$13,2,FALSE),0)</f>
        <v>0</v>
      </c>
      <c r="E29" s="23">
        <f>IFERROR(VLOOKUP($B29,'Tabelas auxiliares'!$A$111:$E$152,4,FALSE),0)</f>
        <v>0</v>
      </c>
      <c r="F29" s="24">
        <f>IFERROR(VLOOKUP($B29,'Tabelas auxiliares'!$A$111:$E$152,5,FALSE),0)</f>
        <v>0</v>
      </c>
      <c r="G29" s="40">
        <f>SUMIFS(Tabela1[VALOR],Tabela1[DE (ÁREA / ORIGEM)],'Saldos INVESTIMENTO AEO LOA 24'!A29,Tabela1[CUSTEIO ou INVESTIMENTO?],'Tabelas auxiliares'!$B$225)</f>
        <v>0</v>
      </c>
      <c r="H29" s="41">
        <f>SUMIFS(Tabela1[VALOR],Tabela1[PARA (ÁREA / DESTINO)],'Saldos INVESTIMENTO AEO LOA 24'!A29,Tabela1[CUSTEIO ou INVESTIMENTO?],'Tabelas auxiliares'!$B$225)</f>
        <v>0</v>
      </c>
      <c r="I29" s="48">
        <f t="shared" si="1"/>
        <v>0</v>
      </c>
      <c r="J29" s="25">
        <f>SUMIFS('1. Pré-Empenhos'!$S$4:$S$320,'1. Pré-Empenhos'!$D$4:$D$320,'Saldos INVESTIMENTO AEO LOA 24'!B29,'1. Pré-Empenhos'!$R$4:$R$320,'Tabelas auxiliares'!$B$225)</f>
        <v>0</v>
      </c>
      <c r="K29" s="10">
        <f>SUMIFS('2. Empenho LOA 2024'!$Z$4:$Z$1480,'2. Empenho LOA 2024'!$D$4:$D$1480,'Saldos INVESTIMENTO AEO LOA 24'!B29,'2. Empenho LOA 2024'!$Y$4:$Y$1480,'Tabelas auxiliares'!$B$225)</f>
        <v>0</v>
      </c>
      <c r="L29" s="20">
        <f t="shared" si="0"/>
        <v>0</v>
      </c>
    </row>
    <row r="30" spans="1:12" x14ac:dyDescent="0.25">
      <c r="A30" t="s">
        <v>345</v>
      </c>
      <c r="B30" s="21" t="s">
        <v>203</v>
      </c>
      <c r="C30" s="21" t="s">
        <v>200</v>
      </c>
      <c r="D30" s="49">
        <f>IFERROR(VLOOKUP($B30,'Orçamento Distribuído'!$X$5:$Y$13,2,FALSE),0)</f>
        <v>0</v>
      </c>
      <c r="E30" s="23">
        <f>IFERROR(VLOOKUP($B30,'Tabelas auxiliares'!$A$111:$E$152,4,FALSE),0)</f>
        <v>0</v>
      </c>
      <c r="F30" s="24">
        <f>IFERROR(VLOOKUP($B30,'Tabelas auxiliares'!$A$111:$E$152,5,FALSE),0)</f>
        <v>0</v>
      </c>
      <c r="G30" s="40">
        <f>SUMIFS(Tabela1[VALOR],Tabela1[DE (ÁREA / ORIGEM)],'Saldos INVESTIMENTO AEO LOA 24'!A30,Tabela1[CUSTEIO ou INVESTIMENTO?],'Tabelas auxiliares'!$B$225)</f>
        <v>0</v>
      </c>
      <c r="H30" s="41">
        <f>SUMIFS(Tabela1[VALOR],Tabela1[PARA (ÁREA / DESTINO)],'Saldos INVESTIMENTO AEO LOA 24'!A30,Tabela1[CUSTEIO ou INVESTIMENTO?],'Tabelas auxiliares'!$B$225)</f>
        <v>0</v>
      </c>
      <c r="I30" s="48">
        <f t="shared" si="1"/>
        <v>0</v>
      </c>
      <c r="J30" s="25">
        <f>SUMIFS('1. Pré-Empenhos'!$S$4:$S$320,'1. Pré-Empenhos'!$D$4:$D$320,'Saldos INVESTIMENTO AEO LOA 24'!B30,'1. Pré-Empenhos'!$R$4:$R$320,'Tabelas auxiliares'!$B$225)</f>
        <v>0</v>
      </c>
      <c r="K30" s="10">
        <f>SUMIFS('2. Empenho LOA 2024'!$Z$4:$Z$1480,'2. Empenho LOA 2024'!$D$4:$D$1480,'Saldos INVESTIMENTO AEO LOA 24'!B30,'2. Empenho LOA 2024'!$Y$4:$Y$1480,'Tabelas auxiliares'!$B$225)</f>
        <v>0</v>
      </c>
      <c r="L30" s="20">
        <f t="shared" si="0"/>
        <v>0</v>
      </c>
    </row>
    <row r="31" spans="1:12" x14ac:dyDescent="0.25">
      <c r="A31" t="s">
        <v>346</v>
      </c>
      <c r="B31" s="21" t="s">
        <v>315</v>
      </c>
      <c r="C31" s="21" t="s">
        <v>316</v>
      </c>
      <c r="D31" s="49">
        <f>IFERROR(VLOOKUP($B31,'Orçamento Distribuído'!$X$5:$Y$13,2,FALSE),0)</f>
        <v>0</v>
      </c>
      <c r="E31" s="23">
        <f>IFERROR(VLOOKUP($B31,'Tabelas auxiliares'!$A$111:$E$152,4,FALSE),0)</f>
        <v>0</v>
      </c>
      <c r="F31" s="24">
        <f>IFERROR(VLOOKUP($B31,'Tabelas auxiliares'!$A$111:$E$152,5,FALSE),0)</f>
        <v>0</v>
      </c>
      <c r="G31" s="40">
        <f>SUMIFS(Tabela1[VALOR],Tabela1[DE (ÁREA / ORIGEM)],'Saldos INVESTIMENTO AEO LOA 24'!A31,Tabela1[CUSTEIO ou INVESTIMENTO?],'Tabelas auxiliares'!$B$225)</f>
        <v>0</v>
      </c>
      <c r="H31" s="41">
        <f>SUMIFS(Tabela1[VALOR],Tabela1[PARA (ÁREA / DESTINO)],'Saldos INVESTIMENTO AEO LOA 24'!A31,Tabela1[CUSTEIO ou INVESTIMENTO?],'Tabelas auxiliares'!$B$225)</f>
        <v>0</v>
      </c>
      <c r="I31" s="48">
        <f t="shared" ref="I31" si="6">D31-G31+H31</f>
        <v>0</v>
      </c>
      <c r="J31" s="25">
        <f>SUMIFS('1. Pré-Empenhos'!$S$4:$S$320,'1. Pré-Empenhos'!$D$4:$D$320,'Saldos INVESTIMENTO AEO LOA 24'!B31,'1. Pré-Empenhos'!$R$4:$R$320,'Tabelas auxiliares'!$B$225)</f>
        <v>0</v>
      </c>
      <c r="K31" s="10">
        <f>SUMIFS('2. Empenho LOA 2024'!$Z$4:$Z$1480,'2. Empenho LOA 2024'!$D$4:$D$1480,'Saldos INVESTIMENTO AEO LOA 24'!B31,'2. Empenho LOA 2024'!$Y$4:$Y$1480,'Tabelas auxiliares'!$B$225)</f>
        <v>0</v>
      </c>
      <c r="L31" s="20">
        <f t="shared" ref="L31" si="7">I31-J31-K31</f>
        <v>0</v>
      </c>
    </row>
    <row r="32" spans="1:12" ht="30" x14ac:dyDescent="0.25">
      <c r="A32" t="s">
        <v>347</v>
      </c>
      <c r="B32" s="21" t="s">
        <v>46</v>
      </c>
      <c r="C32" s="21" t="s">
        <v>47</v>
      </c>
      <c r="D32" s="49">
        <f>IFERROR(VLOOKUP($B32,'Orçamento Distribuído'!$X$5:$Y$13,2,FALSE),0)</f>
        <v>230000</v>
      </c>
      <c r="E32" s="23">
        <f>IFERROR(VLOOKUP($B32,'Tabelas auxiliares'!$A$111:$E$152,4,FALSE),0)</f>
        <v>0</v>
      </c>
      <c r="F32" s="24">
        <f>IFERROR(VLOOKUP($B32,'Tabelas auxiliares'!$A$111:$E$152,5,FALSE),0)</f>
        <v>0</v>
      </c>
      <c r="G32" s="40">
        <f>SUMIFS(Tabela1[VALOR],Tabela1[DE (ÁREA / ORIGEM)],'Saldos INVESTIMENTO AEO LOA 24'!A32,Tabela1[CUSTEIO ou INVESTIMENTO?],'Tabelas auxiliares'!$B$225)</f>
        <v>0</v>
      </c>
      <c r="H32" s="41">
        <f>SUMIFS(Tabela1[VALOR],Tabela1[PARA (ÁREA / DESTINO)],'Saldos INVESTIMENTO AEO LOA 24'!A32,Tabela1[CUSTEIO ou INVESTIMENTO?],'Tabelas auxiliares'!$B$225)</f>
        <v>0</v>
      </c>
      <c r="I32" s="48">
        <f t="shared" si="1"/>
        <v>230000</v>
      </c>
      <c r="J32" s="25">
        <f>SUMIFS('1. Pré-Empenhos'!$S$4:$S$320,'1. Pré-Empenhos'!$D$4:$D$320,'Saldos INVESTIMENTO AEO LOA 24'!B32,'1. Pré-Empenhos'!$R$4:$R$320,'Tabelas auxiliares'!$B$225)</f>
        <v>0</v>
      </c>
      <c r="K32" s="10">
        <f>SUMIFS('2. Empenho LOA 2024'!$Z$4:$Z$1480,'2. Empenho LOA 2024'!$D$4:$D$1480,'Saldos INVESTIMENTO AEO LOA 24'!B32,'2. Empenho LOA 2024'!$Y$4:$Y$1480,'Tabelas auxiliares'!$B$225)</f>
        <v>0</v>
      </c>
      <c r="L32" s="20">
        <f t="shared" si="0"/>
        <v>230000</v>
      </c>
    </row>
    <row r="33" spans="1:12" x14ac:dyDescent="0.25">
      <c r="A33" t="s">
        <v>348</v>
      </c>
      <c r="B33" s="21" t="s">
        <v>204</v>
      </c>
      <c r="C33" s="21" t="s">
        <v>205</v>
      </c>
      <c r="D33" s="49">
        <f>IFERROR(VLOOKUP($B33,'Orçamento Distribuído'!$X$5:$Y$13,2,FALSE),0)</f>
        <v>0</v>
      </c>
      <c r="E33" s="23">
        <f>IFERROR(VLOOKUP($B33,'Tabelas auxiliares'!$A$111:$E$152,4,FALSE),0)</f>
        <v>0</v>
      </c>
      <c r="F33" s="24">
        <f>IFERROR(VLOOKUP($B33,'Tabelas auxiliares'!$A$111:$E$152,5,FALSE),0)</f>
        <v>0</v>
      </c>
      <c r="G33" s="40">
        <f>SUMIFS(Tabela1[VALOR],Tabela1[DE (ÁREA / ORIGEM)],'Saldos INVESTIMENTO AEO LOA 24'!A33,Tabela1[CUSTEIO ou INVESTIMENTO?],'Tabelas auxiliares'!$B$225)</f>
        <v>0</v>
      </c>
      <c r="H33" s="41">
        <f>SUMIFS(Tabela1[VALOR],Tabela1[PARA (ÁREA / DESTINO)],'Saldos INVESTIMENTO AEO LOA 24'!A33,Tabela1[CUSTEIO ou INVESTIMENTO?],'Tabelas auxiliares'!$B$225)</f>
        <v>0</v>
      </c>
      <c r="I33" s="48">
        <f t="shared" si="1"/>
        <v>0</v>
      </c>
      <c r="J33" s="25">
        <f>SUMIFS('1. Pré-Empenhos'!$S$4:$S$320,'1. Pré-Empenhos'!$D$4:$D$320,'Saldos INVESTIMENTO AEO LOA 24'!B33,'1. Pré-Empenhos'!$R$4:$R$320,'Tabelas auxiliares'!$B$225)</f>
        <v>0</v>
      </c>
      <c r="K33" s="10">
        <f>SUMIFS('2. Empenho LOA 2024'!$Z$4:$Z$1480,'2. Empenho LOA 2024'!$D$4:$D$1480,'Saldos INVESTIMENTO AEO LOA 24'!B33,'2. Empenho LOA 2024'!$Y$4:$Y$1480,'Tabelas auxiliares'!$B$225)</f>
        <v>0</v>
      </c>
      <c r="L33" s="20">
        <f t="shared" si="0"/>
        <v>0</v>
      </c>
    </row>
    <row r="34" spans="1:12" ht="30" x14ac:dyDescent="0.25">
      <c r="A34" t="s">
        <v>349</v>
      </c>
      <c r="B34" s="21" t="s">
        <v>48</v>
      </c>
      <c r="C34" s="21" t="s">
        <v>49</v>
      </c>
      <c r="D34" s="49">
        <f>IFERROR(VLOOKUP($B34,'Orçamento Distribuído'!$X$5:$Y$13,2,FALSE),0)</f>
        <v>0</v>
      </c>
      <c r="E34" s="23">
        <f>IFERROR(VLOOKUP($B34,'Tabelas auxiliares'!$A$111:$E$152,4,FALSE),0)</f>
        <v>0</v>
      </c>
      <c r="F34" s="24">
        <f>IFERROR(VLOOKUP($B34,'Tabelas auxiliares'!$A$111:$E$152,5,FALSE),0)</f>
        <v>0</v>
      </c>
      <c r="G34" s="40">
        <f>SUMIFS(Tabela1[VALOR],Tabela1[DE (ÁREA / ORIGEM)],'Saldos INVESTIMENTO AEO LOA 24'!A34,Tabela1[CUSTEIO ou INVESTIMENTO?],'Tabelas auxiliares'!$B$225)</f>
        <v>0</v>
      </c>
      <c r="H34" s="41">
        <f>SUMIFS(Tabela1[VALOR],Tabela1[PARA (ÁREA / DESTINO)],'Saldos INVESTIMENTO AEO LOA 24'!A34,Tabela1[CUSTEIO ou INVESTIMENTO?],'Tabelas auxiliares'!$B$225)</f>
        <v>0</v>
      </c>
      <c r="I34" s="48">
        <f t="shared" si="1"/>
        <v>0</v>
      </c>
      <c r="J34" s="25">
        <f>SUMIFS('1. Pré-Empenhos'!$S$4:$S$320,'1. Pré-Empenhos'!$D$4:$D$320,'Saldos INVESTIMENTO AEO LOA 24'!B34,'1. Pré-Empenhos'!$R$4:$R$320,'Tabelas auxiliares'!$B$225)</f>
        <v>0</v>
      </c>
      <c r="K34" s="10">
        <f>SUMIFS('2. Empenho LOA 2024'!$Z$4:$Z$1480,'2. Empenho LOA 2024'!$D$4:$D$1480,'Saldos INVESTIMENTO AEO LOA 24'!B34,'2. Empenho LOA 2024'!$Y$4:$Y$1480,'Tabelas auxiliares'!$B$225)</f>
        <v>0</v>
      </c>
      <c r="L34" s="20">
        <f t="shared" si="0"/>
        <v>0</v>
      </c>
    </row>
    <row r="35" spans="1:12" x14ac:dyDescent="0.25">
      <c r="A35" t="s">
        <v>350</v>
      </c>
      <c r="B35" s="21" t="s">
        <v>50</v>
      </c>
      <c r="C35" s="21" t="s">
        <v>51</v>
      </c>
      <c r="D35" s="49">
        <f>IFERROR(VLOOKUP($B35,'Orçamento Distribuído'!$X$5:$Y$13,2,FALSE),0)</f>
        <v>0</v>
      </c>
      <c r="E35" s="23">
        <f>IFERROR(VLOOKUP($B35,'Tabelas auxiliares'!$A$111:$E$152,4,FALSE),0)</f>
        <v>0</v>
      </c>
      <c r="F35" s="24">
        <f>IFERROR(VLOOKUP($B35,'Tabelas auxiliares'!$A$111:$E$152,5,FALSE),0)</f>
        <v>0</v>
      </c>
      <c r="G35" s="40">
        <f>SUMIFS(Tabela1[VALOR],Tabela1[DE (ÁREA / ORIGEM)],'Saldos INVESTIMENTO AEO LOA 24'!A35,Tabela1[CUSTEIO ou INVESTIMENTO?],'Tabelas auxiliares'!$B$225)</f>
        <v>0</v>
      </c>
      <c r="H35" s="41">
        <f>SUMIFS(Tabela1[VALOR],Tabela1[PARA (ÁREA / DESTINO)],'Saldos INVESTIMENTO AEO LOA 24'!A35,Tabela1[CUSTEIO ou INVESTIMENTO?],'Tabelas auxiliares'!$B$225)</f>
        <v>0</v>
      </c>
      <c r="I35" s="48">
        <f t="shared" si="1"/>
        <v>0</v>
      </c>
      <c r="J35" s="25">
        <f>SUMIFS('1. Pré-Empenhos'!$S$4:$S$320,'1. Pré-Empenhos'!$D$4:$D$320,'Saldos INVESTIMENTO AEO LOA 24'!B35,'1. Pré-Empenhos'!$R$4:$R$320,'Tabelas auxiliares'!$B$225)</f>
        <v>0</v>
      </c>
      <c r="K35" s="10">
        <f>SUMIFS('2. Empenho LOA 2024'!$Z$4:$Z$1480,'2. Empenho LOA 2024'!$D$4:$D$1480,'Saldos INVESTIMENTO AEO LOA 24'!B35,'2. Empenho LOA 2024'!$Y$4:$Y$1480,'Tabelas auxiliares'!$B$225)</f>
        <v>424</v>
      </c>
      <c r="L35" s="20">
        <f t="shared" si="0"/>
        <v>-424</v>
      </c>
    </row>
    <row r="36" spans="1:12" ht="30" x14ac:dyDescent="0.25">
      <c r="A36" t="s">
        <v>351</v>
      </c>
      <c r="B36" s="21" t="s">
        <v>52</v>
      </c>
      <c r="C36" s="21" t="s">
        <v>53</v>
      </c>
      <c r="D36" s="49">
        <f>IFERROR(VLOOKUP($B36,'Orçamento Distribuído'!$X$5:$Y$13,2,FALSE),0)</f>
        <v>0</v>
      </c>
      <c r="E36" s="23">
        <f>IFERROR(VLOOKUP($B36,'Tabelas auxiliares'!$A$111:$E$152,4,FALSE),0)</f>
        <v>0</v>
      </c>
      <c r="F36" s="24">
        <f>IFERROR(VLOOKUP($B36,'Tabelas auxiliares'!$A$111:$E$152,5,FALSE),0)</f>
        <v>0</v>
      </c>
      <c r="G36" s="40">
        <f>SUMIFS(Tabela1[VALOR],Tabela1[DE (ÁREA / ORIGEM)],'Saldos INVESTIMENTO AEO LOA 24'!A36,Tabela1[CUSTEIO ou INVESTIMENTO?],'Tabelas auxiliares'!$B$225)</f>
        <v>0</v>
      </c>
      <c r="H36" s="41">
        <f>SUMIFS(Tabela1[VALOR],Tabela1[PARA (ÁREA / DESTINO)],'Saldos INVESTIMENTO AEO LOA 24'!A36,Tabela1[CUSTEIO ou INVESTIMENTO?],'Tabelas auxiliares'!$B$225)</f>
        <v>0</v>
      </c>
      <c r="I36" s="48">
        <f t="shared" si="1"/>
        <v>0</v>
      </c>
      <c r="J36" s="25">
        <f>SUMIFS('1. Pré-Empenhos'!$S$4:$S$320,'1. Pré-Empenhos'!$D$4:$D$320,'Saldos INVESTIMENTO AEO LOA 24'!B36,'1. Pré-Empenhos'!$R$4:$R$320,'Tabelas auxiliares'!$B$225)</f>
        <v>0</v>
      </c>
      <c r="K36" s="10">
        <f>SUMIFS('2. Empenho LOA 2024'!$Z$4:$Z$1480,'2. Empenho LOA 2024'!$D$4:$D$1480,'Saldos INVESTIMENTO AEO LOA 24'!B36,'2. Empenho LOA 2024'!$Y$4:$Y$1480,'Tabelas auxiliares'!$B$225)</f>
        <v>0</v>
      </c>
      <c r="L36" s="20">
        <f t="shared" si="0"/>
        <v>0</v>
      </c>
    </row>
    <row r="37" spans="1:12" x14ac:dyDescent="0.25">
      <c r="A37" t="s">
        <v>352</v>
      </c>
      <c r="B37" s="21" t="s">
        <v>197</v>
      </c>
      <c r="C37" s="21" t="s">
        <v>206</v>
      </c>
      <c r="D37" s="49">
        <f>IFERROR(VLOOKUP($B37,'Orçamento Distribuído'!$X$5:$Y$13,2,FALSE),0)</f>
        <v>0</v>
      </c>
      <c r="E37" s="23">
        <f>IFERROR(VLOOKUP($B37,'Tabelas auxiliares'!$A$111:$E$152,4,FALSE),0)</f>
        <v>0</v>
      </c>
      <c r="F37" s="24">
        <f>IFERROR(VLOOKUP($B37,'Tabelas auxiliares'!$A$111:$E$152,5,FALSE),0)</f>
        <v>0</v>
      </c>
      <c r="G37" s="40">
        <f>SUMIFS(Tabela1[VALOR],Tabela1[DE (ÁREA / ORIGEM)],'Saldos INVESTIMENTO AEO LOA 24'!A37,Tabela1[CUSTEIO ou INVESTIMENTO?],'Tabelas auxiliares'!$B$225)</f>
        <v>0</v>
      </c>
      <c r="H37" s="41">
        <f>SUMIFS(Tabela1[VALOR],Tabela1[PARA (ÁREA / DESTINO)],'Saldos INVESTIMENTO AEO LOA 24'!A37,Tabela1[CUSTEIO ou INVESTIMENTO?],'Tabelas auxiliares'!$B$225)</f>
        <v>0</v>
      </c>
      <c r="I37" s="48">
        <f t="shared" si="1"/>
        <v>0</v>
      </c>
      <c r="J37" s="25">
        <f>SUMIFS('1. Pré-Empenhos'!$S$4:$S$320,'1. Pré-Empenhos'!$D$4:$D$320,'Saldos INVESTIMENTO AEO LOA 24'!B37,'1. Pré-Empenhos'!$R$4:$R$320,'Tabelas auxiliares'!$B$225)</f>
        <v>0</v>
      </c>
      <c r="K37" s="10">
        <f>SUMIFS('2. Empenho LOA 2024'!$Z$4:$Z$1480,'2. Empenho LOA 2024'!$D$4:$D$1480,'Saldos INVESTIMENTO AEO LOA 24'!B37,'2. Empenho LOA 2024'!$Y$4:$Y$1480,'Tabelas auxiliares'!$B$225)</f>
        <v>0</v>
      </c>
      <c r="L37" s="20">
        <f t="shared" si="0"/>
        <v>0</v>
      </c>
    </row>
    <row r="38" spans="1:12" ht="30" x14ac:dyDescent="0.25">
      <c r="A38" t="s">
        <v>353</v>
      </c>
      <c r="B38" s="21" t="s">
        <v>54</v>
      </c>
      <c r="C38" s="21" t="s">
        <v>55</v>
      </c>
      <c r="D38" s="49">
        <f>IFERROR(VLOOKUP($B38,'Orçamento Distribuído'!$X$5:$Y$13,2,FALSE),0)</f>
        <v>0</v>
      </c>
      <c r="E38" s="23">
        <f>IFERROR(VLOOKUP($B38,'Tabelas auxiliares'!$A$111:$E$152,4,FALSE),0)</f>
        <v>0</v>
      </c>
      <c r="F38" s="24">
        <f>IFERROR(VLOOKUP($B38,'Tabelas auxiliares'!$A$111:$E$152,5,FALSE),0)</f>
        <v>0</v>
      </c>
      <c r="G38" s="40">
        <f>SUMIFS(Tabela1[VALOR],Tabela1[DE (ÁREA / ORIGEM)],'Saldos INVESTIMENTO AEO LOA 24'!A38,Tabela1[CUSTEIO ou INVESTIMENTO?],'Tabelas auxiliares'!$B$225)</f>
        <v>0</v>
      </c>
      <c r="H38" s="41">
        <f>SUMIFS(Tabela1[VALOR],Tabela1[PARA (ÁREA / DESTINO)],'Saldos INVESTIMENTO AEO LOA 24'!A38,Tabela1[CUSTEIO ou INVESTIMENTO?],'Tabelas auxiliares'!$B$225)</f>
        <v>0</v>
      </c>
      <c r="I38" s="48">
        <f t="shared" si="1"/>
        <v>0</v>
      </c>
      <c r="J38" s="25">
        <f>SUMIFS('1. Pré-Empenhos'!$S$4:$S$320,'1. Pré-Empenhos'!$D$4:$D$320,'Saldos INVESTIMENTO AEO LOA 24'!B38,'1. Pré-Empenhos'!$R$4:$R$320,'Tabelas auxiliares'!$B$225)</f>
        <v>0</v>
      </c>
      <c r="K38" s="10">
        <f>SUMIFS('2. Empenho LOA 2024'!$Z$4:$Z$1480,'2. Empenho LOA 2024'!$D$4:$D$1480,'Saldos INVESTIMENTO AEO LOA 24'!B38,'2. Empenho LOA 2024'!$Y$4:$Y$1480,'Tabelas auxiliares'!$B$225)</f>
        <v>0</v>
      </c>
      <c r="L38" s="20">
        <f t="shared" si="0"/>
        <v>0</v>
      </c>
    </row>
    <row r="39" spans="1:12" x14ac:dyDescent="0.25">
      <c r="A39" t="s">
        <v>354</v>
      </c>
      <c r="B39" s="21" t="s">
        <v>56</v>
      </c>
      <c r="C39" s="21" t="s">
        <v>57</v>
      </c>
      <c r="D39" s="49">
        <f>IFERROR(VLOOKUP($B39,'Orçamento Distribuído'!$X$5:$Y$13,2,FALSE),0)</f>
        <v>0</v>
      </c>
      <c r="E39" s="23">
        <f>IFERROR(VLOOKUP($B39,'Tabelas auxiliares'!$A$111:$E$152,4,FALSE),0)</f>
        <v>0</v>
      </c>
      <c r="F39" s="24">
        <f>IFERROR(VLOOKUP($B39,'Tabelas auxiliares'!$A$111:$E$152,5,FALSE),0)</f>
        <v>0</v>
      </c>
      <c r="G39" s="40">
        <f>SUMIFS(Tabela1[VALOR],Tabela1[DE (ÁREA / ORIGEM)],'Saldos INVESTIMENTO AEO LOA 24'!A39,Tabela1[CUSTEIO ou INVESTIMENTO?],'Tabelas auxiliares'!$B$225)</f>
        <v>0</v>
      </c>
      <c r="H39" s="41">
        <f>SUMIFS(Tabela1[VALOR],Tabela1[PARA (ÁREA / DESTINO)],'Saldos INVESTIMENTO AEO LOA 24'!A39,Tabela1[CUSTEIO ou INVESTIMENTO?],'Tabelas auxiliares'!$B$225)</f>
        <v>0</v>
      </c>
      <c r="I39" s="48">
        <f t="shared" si="1"/>
        <v>0</v>
      </c>
      <c r="J39" s="25">
        <f>SUMIFS('1. Pré-Empenhos'!$S$4:$S$320,'1. Pré-Empenhos'!$D$4:$D$320,'Saldos INVESTIMENTO AEO LOA 24'!B39,'1. Pré-Empenhos'!$R$4:$R$320,'Tabelas auxiliares'!$B$225)</f>
        <v>0</v>
      </c>
      <c r="K39" s="10">
        <f>SUMIFS('2. Empenho LOA 2024'!$Z$4:$Z$1480,'2. Empenho LOA 2024'!$D$4:$D$1480,'Saldos INVESTIMENTO AEO LOA 24'!B39,'2. Empenho LOA 2024'!$Y$4:$Y$1480,'Tabelas auxiliares'!$B$225)</f>
        <v>0</v>
      </c>
      <c r="L39" s="20">
        <f t="shared" si="0"/>
        <v>0</v>
      </c>
    </row>
    <row r="40" spans="1:12" ht="30" x14ac:dyDescent="0.25">
      <c r="A40" t="s">
        <v>355</v>
      </c>
      <c r="B40" s="21" t="s">
        <v>58</v>
      </c>
      <c r="C40" s="21" t="s">
        <v>59</v>
      </c>
      <c r="D40" s="49">
        <f>IFERROR(VLOOKUP($B40,'Orçamento Distribuído'!$X$5:$Y$13,2,FALSE),0)</f>
        <v>0</v>
      </c>
      <c r="E40" s="23">
        <f>IFERROR(VLOOKUP($B40,'Tabelas auxiliares'!$A$111:$E$152,4,FALSE),0)</f>
        <v>0</v>
      </c>
      <c r="F40" s="24">
        <f>IFERROR(VLOOKUP($B40,'Tabelas auxiliares'!$A$111:$E$152,5,FALSE),0)</f>
        <v>0</v>
      </c>
      <c r="G40" s="40">
        <f>SUMIFS(Tabela1[VALOR],Tabela1[DE (ÁREA / ORIGEM)],'Saldos INVESTIMENTO AEO LOA 24'!A40,Tabela1[CUSTEIO ou INVESTIMENTO?],'Tabelas auxiliares'!$B$225)</f>
        <v>0</v>
      </c>
      <c r="H40" s="41">
        <f>SUMIFS(Tabela1[VALOR],Tabela1[PARA (ÁREA / DESTINO)],'Saldos INVESTIMENTO AEO LOA 24'!A40,Tabela1[CUSTEIO ou INVESTIMENTO?],'Tabelas auxiliares'!$B$225)</f>
        <v>0</v>
      </c>
      <c r="I40" s="48">
        <f t="shared" si="1"/>
        <v>0</v>
      </c>
      <c r="J40" s="25">
        <f>SUMIFS('1. Pré-Empenhos'!$S$4:$S$320,'1. Pré-Empenhos'!$D$4:$D$320,'Saldos INVESTIMENTO AEO LOA 24'!B40,'1. Pré-Empenhos'!$R$4:$R$320,'Tabelas auxiliares'!$B$225)</f>
        <v>0</v>
      </c>
      <c r="K40" s="10">
        <f>SUMIFS('2. Empenho LOA 2024'!$Z$4:$Z$1480,'2. Empenho LOA 2024'!$D$4:$D$1480,'Saldos INVESTIMENTO AEO LOA 24'!B40,'2. Empenho LOA 2024'!$Y$4:$Y$1480,'Tabelas auxiliares'!$B$225)</f>
        <v>0</v>
      </c>
      <c r="L40" s="20">
        <f t="shared" si="0"/>
        <v>0</v>
      </c>
    </row>
    <row r="41" spans="1:12" x14ac:dyDescent="0.25">
      <c r="A41" t="s">
        <v>356</v>
      </c>
      <c r="B41" s="21" t="s">
        <v>62</v>
      </c>
      <c r="C41" s="21" t="s">
        <v>63</v>
      </c>
      <c r="D41" s="49">
        <f>IFERROR(VLOOKUP($B41,'Orçamento Distribuído'!$X$5:$Y$13,2,FALSE),0)</f>
        <v>0</v>
      </c>
      <c r="E41" s="23">
        <f>IFERROR(VLOOKUP($B41,'Tabelas auxiliares'!$A$111:$E$152,4,FALSE),0)</f>
        <v>0</v>
      </c>
      <c r="F41" s="24">
        <f>IFERROR(VLOOKUP($B41,'Tabelas auxiliares'!$A$111:$E$152,5,FALSE),0)</f>
        <v>0</v>
      </c>
      <c r="G41" s="40">
        <f>SUMIFS(Tabela1[VALOR],Tabela1[DE (ÁREA / ORIGEM)],'Saldos INVESTIMENTO AEO LOA 24'!A41,Tabela1[CUSTEIO ou INVESTIMENTO?],'Tabelas auxiliares'!$B$225)</f>
        <v>0</v>
      </c>
      <c r="H41" s="41">
        <f>SUMIFS(Tabela1[VALOR],Tabela1[PARA (ÁREA / DESTINO)],'Saldos INVESTIMENTO AEO LOA 24'!A41,Tabela1[CUSTEIO ou INVESTIMENTO?],'Tabelas auxiliares'!$B$225)</f>
        <v>0</v>
      </c>
      <c r="I41" s="48">
        <f t="shared" si="1"/>
        <v>0</v>
      </c>
      <c r="J41" s="25">
        <f>SUMIFS('1. Pré-Empenhos'!$S$4:$S$320,'1. Pré-Empenhos'!$D$4:$D$320,'Saldos INVESTIMENTO AEO LOA 24'!B41,'1. Pré-Empenhos'!$R$4:$R$320,'Tabelas auxiliares'!$B$225)</f>
        <v>0</v>
      </c>
      <c r="K41" s="10">
        <f>SUMIFS('2. Empenho LOA 2024'!$Z$4:$Z$1480,'2. Empenho LOA 2024'!$D$4:$D$1480,'Saldos INVESTIMENTO AEO LOA 24'!B41,'2. Empenho LOA 2024'!$Y$4:$Y$1480,'Tabelas auxiliares'!$B$225)</f>
        <v>0</v>
      </c>
      <c r="L41" s="20">
        <f t="shared" si="0"/>
        <v>0</v>
      </c>
    </row>
    <row r="42" spans="1:12" ht="30" x14ac:dyDescent="0.25">
      <c r="A42" t="s">
        <v>357</v>
      </c>
      <c r="B42" s="21" t="s">
        <v>60</v>
      </c>
      <c r="C42" s="21" t="s">
        <v>61</v>
      </c>
      <c r="D42" s="49">
        <f>IFERROR(VLOOKUP($B42,'Orçamento Distribuído'!$X$5:$Y$13,2,FALSE),0)</f>
        <v>0</v>
      </c>
      <c r="E42" s="23">
        <f>IFERROR(VLOOKUP($B42,'Tabelas auxiliares'!$A$111:$E$152,4,FALSE),0)</f>
        <v>0</v>
      </c>
      <c r="F42" s="24">
        <f>IFERROR(VLOOKUP($B42,'Tabelas auxiliares'!$A$111:$E$152,5,FALSE),0)</f>
        <v>0</v>
      </c>
      <c r="G42" s="40">
        <f>SUMIFS(Tabela1[VALOR],Tabela1[DE (ÁREA / ORIGEM)],'Saldos INVESTIMENTO AEO LOA 24'!A42,Tabela1[CUSTEIO ou INVESTIMENTO?],'Tabelas auxiliares'!$B$225)</f>
        <v>0</v>
      </c>
      <c r="H42" s="41">
        <f>SUMIFS(Tabela1[VALOR],Tabela1[PARA (ÁREA / DESTINO)],'Saldos INVESTIMENTO AEO LOA 24'!A42,Tabela1[CUSTEIO ou INVESTIMENTO?],'Tabelas auxiliares'!$B$225)</f>
        <v>0</v>
      </c>
      <c r="I42" s="48">
        <f t="shared" si="1"/>
        <v>0</v>
      </c>
      <c r="J42" s="25">
        <f>SUMIFS('1. Pré-Empenhos'!$S$4:$S$320,'1. Pré-Empenhos'!$D$4:$D$320,'Saldos INVESTIMENTO AEO LOA 24'!B42,'1. Pré-Empenhos'!$R$4:$R$320,'Tabelas auxiliares'!$B$225)</f>
        <v>0</v>
      </c>
      <c r="K42" s="10">
        <f>SUMIFS('2. Empenho LOA 2024'!$Z$4:$Z$1480,'2. Empenho LOA 2024'!$D$4:$D$1480,'Saldos INVESTIMENTO AEO LOA 24'!B42,'2. Empenho LOA 2024'!$Y$4:$Y$1480,'Tabelas auxiliares'!$B$225)</f>
        <v>0</v>
      </c>
      <c r="L42" s="20">
        <f t="shared" si="0"/>
        <v>0</v>
      </c>
    </row>
    <row r="43" spans="1:12" x14ac:dyDescent="0.25">
      <c r="A43" t="s">
        <v>358</v>
      </c>
      <c r="B43" s="21" t="s">
        <v>207</v>
      </c>
      <c r="C43" s="21" t="s">
        <v>208</v>
      </c>
      <c r="D43" s="49">
        <f>IFERROR(VLOOKUP($B43,'Orçamento Distribuído'!$X$5:$Y$13,2,FALSE),0)</f>
        <v>0</v>
      </c>
      <c r="E43" s="23">
        <f>IFERROR(VLOOKUP($B43,'Tabelas auxiliares'!$A$111:$E$152,4,FALSE),0)</f>
        <v>0</v>
      </c>
      <c r="F43" s="24">
        <f>IFERROR(VLOOKUP($B43,'Tabelas auxiliares'!$A$111:$E$152,5,FALSE),0)</f>
        <v>0</v>
      </c>
      <c r="G43" s="40">
        <f>SUMIFS(Tabela1[VALOR],Tabela1[DE (ÁREA / ORIGEM)],'Saldos INVESTIMENTO AEO LOA 24'!A43,Tabela1[CUSTEIO ou INVESTIMENTO?],'Tabelas auxiliares'!$B$225)</f>
        <v>0</v>
      </c>
      <c r="H43" s="41">
        <f>SUMIFS(Tabela1[VALOR],Tabela1[PARA (ÁREA / DESTINO)],'Saldos INVESTIMENTO AEO LOA 24'!A43,Tabela1[CUSTEIO ou INVESTIMENTO?],'Tabelas auxiliares'!$B$225)</f>
        <v>0</v>
      </c>
      <c r="I43" s="48">
        <f t="shared" si="1"/>
        <v>0</v>
      </c>
      <c r="J43" s="25">
        <f>SUMIFS('1. Pré-Empenhos'!$S$4:$S$320,'1. Pré-Empenhos'!$D$4:$D$320,'Saldos INVESTIMENTO AEO LOA 24'!B43,'1. Pré-Empenhos'!$R$4:$R$320,'Tabelas auxiliares'!$B$225)</f>
        <v>0</v>
      </c>
      <c r="K43" s="10">
        <f>SUMIFS('2. Empenho LOA 2024'!$Z$4:$Z$1480,'2. Empenho LOA 2024'!$D$4:$D$1480,'Saldos INVESTIMENTO AEO LOA 24'!B43,'2. Empenho LOA 2024'!$Y$4:$Y$1480,'Tabelas auxiliares'!$B$225)</f>
        <v>0</v>
      </c>
      <c r="L43" s="20">
        <f t="shared" si="0"/>
        <v>0</v>
      </c>
    </row>
    <row r="44" spans="1:12" ht="30" x14ac:dyDescent="0.25">
      <c r="A44" t="s">
        <v>359</v>
      </c>
      <c r="B44" s="21" t="s">
        <v>64</v>
      </c>
      <c r="C44" s="21" t="s">
        <v>65</v>
      </c>
      <c r="D44" s="49">
        <f>IFERROR(VLOOKUP($B44,'Orçamento Distribuído'!$X$5:$Y$13,2,FALSE),0)</f>
        <v>0</v>
      </c>
      <c r="E44" s="23">
        <f>IFERROR(VLOOKUP($B44,'Tabelas auxiliares'!$A$111:$E$152,4,FALSE),0)</f>
        <v>0</v>
      </c>
      <c r="F44" s="24">
        <f>IFERROR(VLOOKUP($B44,'Tabelas auxiliares'!$A$111:$E$152,5,FALSE),0)</f>
        <v>0</v>
      </c>
      <c r="G44" s="40">
        <f>SUMIFS(Tabela1[VALOR],Tabela1[DE (ÁREA / ORIGEM)],'Saldos INVESTIMENTO AEO LOA 24'!A44,Tabela1[CUSTEIO ou INVESTIMENTO?],'Tabelas auxiliares'!$B$225)</f>
        <v>0</v>
      </c>
      <c r="H44" s="41">
        <f>SUMIFS(Tabela1[VALOR],Tabela1[PARA (ÁREA / DESTINO)],'Saldos INVESTIMENTO AEO LOA 24'!A44,Tabela1[CUSTEIO ou INVESTIMENTO?],'Tabelas auxiliares'!$B$225)</f>
        <v>0</v>
      </c>
      <c r="I44" s="48">
        <f t="shared" si="1"/>
        <v>0</v>
      </c>
      <c r="J44" s="25">
        <f>SUMIFS('1. Pré-Empenhos'!$S$4:$S$320,'1. Pré-Empenhos'!$D$4:$D$320,'Saldos INVESTIMENTO AEO LOA 24'!B44,'1. Pré-Empenhos'!$R$4:$R$320,'Tabelas auxiliares'!$B$225)</f>
        <v>0</v>
      </c>
      <c r="K44" s="10">
        <f>SUMIFS('2. Empenho LOA 2024'!$Z$4:$Z$1480,'2. Empenho LOA 2024'!$D$4:$D$1480,'Saldos INVESTIMENTO AEO LOA 24'!B44,'2. Empenho LOA 2024'!$Y$4:$Y$1480,'Tabelas auxiliares'!$B$225)</f>
        <v>0</v>
      </c>
      <c r="L44" s="20">
        <f t="shared" si="0"/>
        <v>0</v>
      </c>
    </row>
    <row r="45" spans="1:12" ht="30" x14ac:dyDescent="0.25">
      <c r="A45" t="s">
        <v>360</v>
      </c>
      <c r="B45" s="21" t="s">
        <v>66</v>
      </c>
      <c r="C45" s="21" t="s">
        <v>67</v>
      </c>
      <c r="D45" s="49">
        <f>IFERROR(VLOOKUP($B45,'Orçamento Distribuído'!$X$5:$Y$13,2,FALSE),0)</f>
        <v>0</v>
      </c>
      <c r="E45" s="23">
        <f>IFERROR(VLOOKUP($B45,'Tabelas auxiliares'!$A$111:$E$152,4,FALSE),0)</f>
        <v>0</v>
      </c>
      <c r="F45" s="24">
        <f>IFERROR(VLOOKUP($B45,'Tabelas auxiliares'!$A$111:$E$152,5,FALSE),0)</f>
        <v>0</v>
      </c>
      <c r="G45" s="40">
        <f>SUMIFS(Tabela1[VALOR],Tabela1[DE (ÁREA / ORIGEM)],'Saldos INVESTIMENTO AEO LOA 24'!A45,Tabela1[CUSTEIO ou INVESTIMENTO?],'Tabelas auxiliares'!$B$225)</f>
        <v>0</v>
      </c>
      <c r="H45" s="41">
        <f>SUMIFS(Tabela1[VALOR],Tabela1[PARA (ÁREA / DESTINO)],'Saldos INVESTIMENTO AEO LOA 24'!A45,Tabela1[CUSTEIO ou INVESTIMENTO?],'Tabelas auxiliares'!$B$225)</f>
        <v>0</v>
      </c>
      <c r="I45" s="48">
        <f t="shared" si="1"/>
        <v>0</v>
      </c>
      <c r="J45" s="25">
        <f>SUMIFS('1. Pré-Empenhos'!$S$4:$S$320,'1. Pré-Empenhos'!$D$4:$D$320,'Saldos INVESTIMENTO AEO LOA 24'!B45,'1. Pré-Empenhos'!$R$4:$R$320,'Tabelas auxiliares'!$B$225)</f>
        <v>0</v>
      </c>
      <c r="K45" s="10">
        <f>SUMIFS('2. Empenho LOA 2024'!$Z$4:$Z$1480,'2. Empenho LOA 2024'!$D$4:$D$1480,'Saldos INVESTIMENTO AEO LOA 24'!B45,'2. Empenho LOA 2024'!$Y$4:$Y$1480,'Tabelas auxiliares'!$B$225)</f>
        <v>0</v>
      </c>
      <c r="L45" s="20">
        <f t="shared" si="0"/>
        <v>0</v>
      </c>
    </row>
    <row r="46" spans="1:12" x14ac:dyDescent="0.25">
      <c r="A46" t="s">
        <v>361</v>
      </c>
      <c r="B46" s="21" t="s">
        <v>209</v>
      </c>
      <c r="C46" s="21" t="s">
        <v>210</v>
      </c>
      <c r="D46" s="49">
        <f>IFERROR(VLOOKUP($B46,'Orçamento Distribuído'!$X$5:$Y$13,2,FALSE),0)</f>
        <v>0</v>
      </c>
      <c r="E46" s="23">
        <f>IFERROR(VLOOKUP($B46,'Tabelas auxiliares'!$A$111:$E$152,4,FALSE),0)</f>
        <v>0</v>
      </c>
      <c r="F46" s="24">
        <f>IFERROR(VLOOKUP($B46,'Tabelas auxiliares'!$A$111:$E$152,5,FALSE),0)</f>
        <v>0</v>
      </c>
      <c r="G46" s="40">
        <f>SUMIFS(Tabela1[VALOR],Tabela1[DE (ÁREA / ORIGEM)],'Saldos INVESTIMENTO AEO LOA 24'!A46,Tabela1[CUSTEIO ou INVESTIMENTO?],'Tabelas auxiliares'!$B$225)</f>
        <v>0</v>
      </c>
      <c r="H46" s="41">
        <f>SUMIFS(Tabela1[VALOR],Tabela1[PARA (ÁREA / DESTINO)],'Saldos INVESTIMENTO AEO LOA 24'!A46,Tabela1[CUSTEIO ou INVESTIMENTO?],'Tabelas auxiliares'!$B$225)</f>
        <v>0</v>
      </c>
      <c r="I46" s="48">
        <f t="shared" si="1"/>
        <v>0</v>
      </c>
      <c r="J46" s="25">
        <f>SUMIFS('1. Pré-Empenhos'!$S$4:$S$320,'1. Pré-Empenhos'!$D$4:$D$320,'Saldos INVESTIMENTO AEO LOA 24'!B46,'1. Pré-Empenhos'!$R$4:$R$320,'Tabelas auxiliares'!$B$225)</f>
        <v>0</v>
      </c>
      <c r="K46" s="10">
        <f>SUMIFS('2. Empenho LOA 2024'!$Z$4:$Z$1480,'2. Empenho LOA 2024'!$D$4:$D$1480,'Saldos INVESTIMENTO AEO LOA 24'!B46,'2. Empenho LOA 2024'!$Y$4:$Y$1480,'Tabelas auxiliares'!$B$225)</f>
        <v>0</v>
      </c>
      <c r="L46" s="20">
        <f t="shared" si="0"/>
        <v>0</v>
      </c>
    </row>
    <row r="47" spans="1:12" ht="15.75" customHeight="1" x14ac:dyDescent="0.25">
      <c r="A47" t="s">
        <v>362</v>
      </c>
      <c r="B47" s="21" t="s">
        <v>68</v>
      </c>
      <c r="C47" s="21" t="s">
        <v>69</v>
      </c>
      <c r="D47" s="49">
        <f>IFERROR(VLOOKUP($B47,'Orçamento Distribuído'!$X$5:$Y$13,2,FALSE),0)</f>
        <v>0</v>
      </c>
      <c r="E47" s="23">
        <f>IFERROR(VLOOKUP($B47,'Tabelas auxiliares'!$A$111:$E$152,4,FALSE),0)</f>
        <v>0</v>
      </c>
      <c r="F47" s="24">
        <f>IFERROR(VLOOKUP($B47,'Tabelas auxiliares'!$A$111:$E$152,5,FALSE),0)</f>
        <v>0</v>
      </c>
      <c r="G47" s="40">
        <f>SUMIFS(Tabela1[VALOR],Tabela1[DE (ÁREA / ORIGEM)],'Saldos INVESTIMENTO AEO LOA 24'!A47,Tabela1[CUSTEIO ou INVESTIMENTO?],'Tabelas auxiliares'!$B$225)</f>
        <v>0</v>
      </c>
      <c r="H47" s="41">
        <f>SUMIFS(Tabela1[VALOR],Tabela1[PARA (ÁREA / DESTINO)],'Saldos INVESTIMENTO AEO LOA 24'!A47,Tabela1[CUSTEIO ou INVESTIMENTO?],'Tabelas auxiliares'!$B$225)</f>
        <v>0</v>
      </c>
      <c r="I47" s="48">
        <f t="shared" si="1"/>
        <v>0</v>
      </c>
      <c r="J47" s="25">
        <f>SUMIFS('1. Pré-Empenhos'!$S$4:$S$320,'1. Pré-Empenhos'!$D$4:$D$320,'Saldos INVESTIMENTO AEO LOA 24'!B47,'1. Pré-Empenhos'!$R$4:$R$320,'Tabelas auxiliares'!$B$225)</f>
        <v>0</v>
      </c>
      <c r="K47" s="10">
        <f>SUMIFS('2. Empenho LOA 2024'!$Z$4:$Z$1480,'2. Empenho LOA 2024'!$D$4:$D$1480,'Saldos INVESTIMENTO AEO LOA 24'!B47,'2. Empenho LOA 2024'!$Y$4:$Y$1480,'Tabelas auxiliares'!$B$225)</f>
        <v>0</v>
      </c>
      <c r="L47" s="20">
        <f t="shared" si="0"/>
        <v>0</v>
      </c>
    </row>
    <row r="48" spans="1:12" ht="30" x14ac:dyDescent="0.25">
      <c r="A48" t="s">
        <v>363</v>
      </c>
      <c r="B48" s="21" t="s">
        <v>70</v>
      </c>
      <c r="C48" s="21" t="s">
        <v>71</v>
      </c>
      <c r="D48" s="49">
        <f>IFERROR(VLOOKUP($B48,'Orçamento Distribuído'!$X$5:$Y$13,2,FALSE),0)</f>
        <v>600000</v>
      </c>
      <c r="E48" s="23">
        <f>IFERROR(VLOOKUP($B48,'Tabelas auxiliares'!$A$111:$E$152,4,FALSE),0)</f>
        <v>0</v>
      </c>
      <c r="F48" s="24">
        <f>IFERROR(VLOOKUP($B48,'Tabelas auxiliares'!$A$111:$E$152,5,FALSE),0)</f>
        <v>0</v>
      </c>
      <c r="G48" s="40">
        <f>SUMIFS(Tabela1[VALOR],Tabela1[DE (ÁREA / ORIGEM)],'Saldos INVESTIMENTO AEO LOA 24'!A48,Tabela1[CUSTEIO ou INVESTIMENTO?],'Tabelas auxiliares'!$B$225)</f>
        <v>0</v>
      </c>
      <c r="H48" s="41">
        <f>SUMIFS(Tabela1[VALOR],Tabela1[PARA (ÁREA / DESTINO)],'Saldos INVESTIMENTO AEO LOA 24'!A48,Tabela1[CUSTEIO ou INVESTIMENTO?],'Tabelas auxiliares'!$B$225)</f>
        <v>0</v>
      </c>
      <c r="I48" s="48">
        <f t="shared" si="1"/>
        <v>600000</v>
      </c>
      <c r="J48" s="25">
        <f>SUMIFS('1. Pré-Empenhos'!$S$4:$S$320,'1. Pré-Empenhos'!$D$4:$D$320,'Saldos INVESTIMENTO AEO LOA 24'!B48,'1. Pré-Empenhos'!$R$4:$R$320,'Tabelas auxiliares'!$B$225)</f>
        <v>0</v>
      </c>
      <c r="K48" s="10">
        <f>SUMIFS('2. Empenho LOA 2024'!$Z$4:$Z$1480,'2. Empenho LOA 2024'!$D$4:$D$1480,'Saldos INVESTIMENTO AEO LOA 24'!B48,'2. Empenho LOA 2024'!$Y$4:$Y$1480,'Tabelas auxiliares'!$B$225)</f>
        <v>0</v>
      </c>
      <c r="L48" s="20">
        <f t="shared" si="0"/>
        <v>600000</v>
      </c>
    </row>
    <row r="49" spans="1:12" ht="30" x14ac:dyDescent="0.25">
      <c r="A49" t="s">
        <v>364</v>
      </c>
      <c r="B49" s="21" t="s">
        <v>139</v>
      </c>
      <c r="C49" s="21" t="s">
        <v>140</v>
      </c>
      <c r="D49" s="49">
        <f>IFERROR(VLOOKUP($B49,'Orçamento Distribuído'!$X$5:$Y$13,2,FALSE),0)</f>
        <v>0</v>
      </c>
      <c r="E49" s="23">
        <f>IFERROR(VLOOKUP($B49,'Tabelas auxiliares'!$A$111:$E$152,4,FALSE),0)</f>
        <v>0</v>
      </c>
      <c r="F49" s="24">
        <f>IFERROR(VLOOKUP($B49,'Tabelas auxiliares'!$A$111:$E$152,5,FALSE),0)</f>
        <v>0</v>
      </c>
      <c r="G49" s="40">
        <f>SUMIFS(Tabela1[VALOR],Tabela1[DE (ÁREA / ORIGEM)],'Saldos INVESTIMENTO AEO LOA 24'!A49,Tabela1[CUSTEIO ou INVESTIMENTO?],'Tabelas auxiliares'!$B$225)</f>
        <v>0</v>
      </c>
      <c r="H49" s="41">
        <f>SUMIFS(Tabela1[VALOR],Tabela1[PARA (ÁREA / DESTINO)],'Saldos INVESTIMENTO AEO LOA 24'!A49,Tabela1[CUSTEIO ou INVESTIMENTO?],'Tabelas auxiliares'!$B$225)</f>
        <v>0</v>
      </c>
      <c r="I49" s="48">
        <f t="shared" si="1"/>
        <v>0</v>
      </c>
      <c r="J49" s="25">
        <f>SUMIFS('1. Pré-Empenhos'!$S$4:$S$320,'1. Pré-Empenhos'!$D$4:$D$320,'Saldos INVESTIMENTO AEO LOA 24'!B49,'1. Pré-Empenhos'!$R$4:$R$320,'Tabelas auxiliares'!$B$225)</f>
        <v>0</v>
      </c>
      <c r="K49" s="10">
        <f>SUMIFS('2. Empenho LOA 2024'!$Z$4:$Z$1480,'2. Empenho LOA 2024'!$D$4:$D$1480,'Saldos INVESTIMENTO AEO LOA 24'!B49,'2. Empenho LOA 2024'!$Y$4:$Y$1480,'Tabelas auxiliares'!$B$225)</f>
        <v>0</v>
      </c>
      <c r="L49" s="20">
        <f t="shared" si="0"/>
        <v>0</v>
      </c>
    </row>
    <row r="50" spans="1:12" ht="30" x14ac:dyDescent="0.25">
      <c r="A50" t="s">
        <v>365</v>
      </c>
      <c r="B50" s="21" t="s">
        <v>72</v>
      </c>
      <c r="C50" s="21" t="s">
        <v>73</v>
      </c>
      <c r="D50" s="49">
        <f>IFERROR(VLOOKUP($B50,'Orçamento Distribuído'!$X$5:$Y$13,2,FALSE),0)</f>
        <v>0</v>
      </c>
      <c r="E50" s="23">
        <f>IFERROR(VLOOKUP($B50,'Tabelas auxiliares'!$A$111:$E$152,4,FALSE),0)</f>
        <v>0</v>
      </c>
      <c r="F50" s="24">
        <f>IFERROR(VLOOKUP($B50,'Tabelas auxiliares'!$A$111:$E$152,5,FALSE),0)</f>
        <v>0</v>
      </c>
      <c r="G50" s="40">
        <f>SUMIFS(Tabela1[VALOR],Tabela1[DE (ÁREA / ORIGEM)],'Saldos INVESTIMENTO AEO LOA 24'!A50,Tabela1[CUSTEIO ou INVESTIMENTO?],'Tabelas auxiliares'!$B$225)</f>
        <v>0</v>
      </c>
      <c r="H50" s="41">
        <f>SUMIFS(Tabela1[VALOR],Tabela1[PARA (ÁREA / DESTINO)],'Saldos INVESTIMENTO AEO LOA 24'!A50,Tabela1[CUSTEIO ou INVESTIMENTO?],'Tabelas auxiliares'!$B$225)</f>
        <v>0</v>
      </c>
      <c r="I50" s="48">
        <f t="shared" si="1"/>
        <v>0</v>
      </c>
      <c r="J50" s="25">
        <f>SUMIFS('1. Pré-Empenhos'!$S$4:$S$320,'1. Pré-Empenhos'!$D$4:$D$320,'Saldos INVESTIMENTO AEO LOA 24'!B50,'1. Pré-Empenhos'!$R$4:$R$320,'Tabelas auxiliares'!$B$225)</f>
        <v>0</v>
      </c>
      <c r="K50" s="10">
        <f>SUMIFS('2. Empenho LOA 2024'!$Z$4:$Z$1480,'2. Empenho LOA 2024'!$D$4:$D$1480,'Saldos INVESTIMENTO AEO LOA 24'!B50,'2. Empenho LOA 2024'!$Y$4:$Y$1480,'Tabelas auxiliares'!$B$225)</f>
        <v>0</v>
      </c>
      <c r="L50" s="20">
        <f t="shared" si="0"/>
        <v>0</v>
      </c>
    </row>
    <row r="51" spans="1:12" x14ac:dyDescent="0.25">
      <c r="A51" t="s">
        <v>366</v>
      </c>
      <c r="B51" s="21" t="s">
        <v>74</v>
      </c>
      <c r="C51" s="21" t="s">
        <v>237</v>
      </c>
      <c r="D51" s="49">
        <f>IFERROR(VLOOKUP($B51,'Orçamento Distribuído'!$X$5:$Y$13,2,FALSE),0)</f>
        <v>1384549</v>
      </c>
      <c r="E51" s="23">
        <f>IFERROR(VLOOKUP($B51,'Tabelas auxiliares'!$A$111:$E$152,4,FALSE),0)</f>
        <v>0</v>
      </c>
      <c r="F51" s="24">
        <f>IFERROR(VLOOKUP($B51,'Tabelas auxiliares'!$A$111:$E$152,5,FALSE),0)</f>
        <v>0</v>
      </c>
      <c r="G51" s="40">
        <f>SUMIFS(Tabela1[VALOR],Tabela1[DE (ÁREA / ORIGEM)],'Saldos INVESTIMENTO AEO LOA 24'!A51,Tabela1[CUSTEIO ou INVESTIMENTO?],'Tabelas auxiliares'!$B$225)</f>
        <v>0</v>
      </c>
      <c r="H51" s="41">
        <f>SUMIFS(Tabela1[VALOR],Tabela1[PARA (ÁREA / DESTINO)],'Saldos INVESTIMENTO AEO LOA 24'!A51,Tabela1[CUSTEIO ou INVESTIMENTO?],'Tabelas auxiliares'!$B$225)</f>
        <v>0</v>
      </c>
      <c r="I51" s="48">
        <f t="shared" si="1"/>
        <v>1384549</v>
      </c>
      <c r="J51" s="25">
        <f>SUMIFS('1. Pré-Empenhos'!$S$4:$S$320,'1. Pré-Empenhos'!$D$4:$D$320,'Saldos INVESTIMENTO AEO LOA 24'!B51,'1. Pré-Empenhos'!$R$4:$R$320,'Tabelas auxiliares'!$B$225)</f>
        <v>0</v>
      </c>
      <c r="K51" s="10">
        <f>SUMIFS('2. Empenho LOA 2024'!$Z$4:$Z$1480,'2. Empenho LOA 2024'!$D$4:$D$1480,'Saldos INVESTIMENTO AEO LOA 24'!B51,'2. Empenho LOA 2024'!$Y$4:$Y$1480,'Tabelas auxiliares'!$B$225)</f>
        <v>0</v>
      </c>
      <c r="L51" s="20">
        <f t="shared" si="0"/>
        <v>1384549</v>
      </c>
    </row>
    <row r="52" spans="1:12" x14ac:dyDescent="0.25">
      <c r="A52" t="s">
        <v>367</v>
      </c>
      <c r="B52" s="21" t="s">
        <v>196</v>
      </c>
      <c r="C52" s="21" t="s">
        <v>214</v>
      </c>
      <c r="D52" s="49">
        <f>IFERROR(VLOOKUP($B52,'Orçamento Distribuído'!$X$5:$Y$13,2,FALSE),0)</f>
        <v>0</v>
      </c>
      <c r="E52" s="23">
        <f>IFERROR(VLOOKUP($B52,'Tabelas auxiliares'!$A$111:$E$152,4,FALSE),0)</f>
        <v>0</v>
      </c>
      <c r="F52" s="24">
        <f>IFERROR(VLOOKUP($B52,'Tabelas auxiliares'!$A$111:$E$152,5,FALSE),0)</f>
        <v>0</v>
      </c>
      <c r="G52" s="40">
        <f>SUMIFS(Tabela1[VALOR],Tabela1[DE (ÁREA / ORIGEM)],'Saldos INVESTIMENTO AEO LOA 24'!A52,Tabela1[CUSTEIO ou INVESTIMENTO?],'Tabelas auxiliares'!$B$225)</f>
        <v>0</v>
      </c>
      <c r="H52" s="41">
        <f>SUMIFS(Tabela1[VALOR],Tabela1[PARA (ÁREA / DESTINO)],'Saldos INVESTIMENTO AEO LOA 24'!A52,Tabela1[CUSTEIO ou INVESTIMENTO?],'Tabelas auxiliares'!$B$225)</f>
        <v>0</v>
      </c>
      <c r="I52" s="48">
        <f t="shared" si="1"/>
        <v>0</v>
      </c>
      <c r="J52" s="25">
        <f>SUMIFS('1. Pré-Empenhos'!$S$4:$S$320,'1. Pré-Empenhos'!$D$4:$D$320,'Saldos INVESTIMENTO AEO LOA 24'!B52,'1. Pré-Empenhos'!$R$4:$R$320,'Tabelas auxiliares'!$B$225)</f>
        <v>0</v>
      </c>
      <c r="K52" s="10">
        <f>SUMIFS('2. Empenho LOA 2024'!$Z$4:$Z$1480,'2. Empenho LOA 2024'!$D$4:$D$1480,'Saldos INVESTIMENTO AEO LOA 24'!B52,'2. Empenho LOA 2024'!$Y$4:$Y$1480,'Tabelas auxiliares'!$B$225)</f>
        <v>0</v>
      </c>
      <c r="L52" s="20">
        <f t="shared" si="0"/>
        <v>0</v>
      </c>
    </row>
    <row r="53" spans="1:12" ht="30" x14ac:dyDescent="0.25">
      <c r="A53" t="s">
        <v>368</v>
      </c>
      <c r="B53" s="21" t="s">
        <v>213</v>
      </c>
      <c r="C53" s="21" t="s">
        <v>215</v>
      </c>
      <c r="D53" s="49">
        <f>IFERROR(VLOOKUP($B53,'Orçamento Distribuído'!$X$5:$Y$13,2,FALSE),0)</f>
        <v>0</v>
      </c>
      <c r="E53" s="23">
        <f>IFERROR(VLOOKUP($B53,'Tabelas auxiliares'!$A$111:$E$152,4,FALSE),0)</f>
        <v>0</v>
      </c>
      <c r="F53" s="24">
        <f>IFERROR(VLOOKUP($B53,'Tabelas auxiliares'!$A$111:$E$152,5,FALSE),0)</f>
        <v>0</v>
      </c>
      <c r="G53" s="40">
        <f>SUMIFS(Tabela1[VALOR],Tabela1[DE (ÁREA / ORIGEM)],'Saldos INVESTIMENTO AEO LOA 24'!A53,Tabela1[CUSTEIO ou INVESTIMENTO?],'Tabelas auxiliares'!$B$225)</f>
        <v>0</v>
      </c>
      <c r="H53" s="41">
        <f>SUMIFS(Tabela1[VALOR],Tabela1[PARA (ÁREA / DESTINO)],'Saldos INVESTIMENTO AEO LOA 24'!A53,Tabela1[CUSTEIO ou INVESTIMENTO?],'Tabelas auxiliares'!$B$225)</f>
        <v>0</v>
      </c>
      <c r="I53" s="48">
        <f t="shared" si="1"/>
        <v>0</v>
      </c>
      <c r="J53" s="25">
        <f>SUMIFS('1. Pré-Empenhos'!$S$4:$S$320,'1. Pré-Empenhos'!$D$4:$D$320,'Saldos INVESTIMENTO AEO LOA 24'!B53,'1. Pré-Empenhos'!$R$4:$R$320,'Tabelas auxiliares'!$B$225)</f>
        <v>0</v>
      </c>
      <c r="K53" s="10">
        <f>SUMIFS('2. Empenho LOA 2024'!$Z$4:$Z$1480,'2. Empenho LOA 2024'!$D$4:$D$1480,'Saldos INVESTIMENTO AEO LOA 24'!B53,'2. Empenho LOA 2024'!$Y$4:$Y$1480,'Tabelas auxiliares'!$B$225)</f>
        <v>0</v>
      </c>
      <c r="L53" s="20">
        <f t="shared" si="0"/>
        <v>0</v>
      </c>
    </row>
    <row r="54" spans="1:12" ht="30" x14ac:dyDescent="0.25">
      <c r="A54" t="s">
        <v>369</v>
      </c>
      <c r="B54" s="21" t="s">
        <v>76</v>
      </c>
      <c r="C54" s="21" t="s">
        <v>236</v>
      </c>
      <c r="D54" s="49">
        <f>IFERROR(VLOOKUP($B54,'Orçamento Distribuído'!$X$5:$Y$13,2,FALSE),0)</f>
        <v>0</v>
      </c>
      <c r="E54" s="23">
        <f>IFERROR(VLOOKUP($B54,'Tabelas auxiliares'!$A$111:$E$152,4,FALSE),0)</f>
        <v>0</v>
      </c>
      <c r="F54" s="24">
        <f>IFERROR(VLOOKUP($B54,'Tabelas auxiliares'!$A$111:$E$152,5,FALSE),0)</f>
        <v>0</v>
      </c>
      <c r="G54" s="40">
        <f>SUMIFS(Tabela1[VALOR],Tabela1[DE (ÁREA / ORIGEM)],'Saldos INVESTIMENTO AEO LOA 24'!A54,Tabela1[CUSTEIO ou INVESTIMENTO?],'Tabelas auxiliares'!$B$225)</f>
        <v>0</v>
      </c>
      <c r="H54" s="41">
        <f>SUMIFS(Tabela1[VALOR],Tabela1[PARA (ÁREA / DESTINO)],'Saldos INVESTIMENTO AEO LOA 24'!A54,Tabela1[CUSTEIO ou INVESTIMENTO?],'Tabelas auxiliares'!$B$225)</f>
        <v>0</v>
      </c>
      <c r="I54" s="48">
        <f t="shared" si="1"/>
        <v>0</v>
      </c>
      <c r="J54" s="25">
        <f>SUMIFS('1. Pré-Empenhos'!$S$4:$S$320,'1. Pré-Empenhos'!$D$4:$D$320,'Saldos INVESTIMENTO AEO LOA 24'!B54,'1. Pré-Empenhos'!$R$4:$R$320,'Tabelas auxiliares'!$B$225)</f>
        <v>0</v>
      </c>
      <c r="K54" s="10">
        <f>SUMIFS('2. Empenho LOA 2024'!$Z$4:$Z$1480,'2. Empenho LOA 2024'!$D$4:$D$1480,'Saldos INVESTIMENTO AEO LOA 24'!B54,'2. Empenho LOA 2024'!$Y$4:$Y$1480,'Tabelas auxiliares'!$B$225)</f>
        <v>0</v>
      </c>
      <c r="L54" s="20">
        <f t="shared" si="0"/>
        <v>0</v>
      </c>
    </row>
    <row r="55" spans="1:12" x14ac:dyDescent="0.25">
      <c r="A55" t="s">
        <v>370</v>
      </c>
      <c r="B55" s="21" t="s">
        <v>77</v>
      </c>
      <c r="C55" s="21" t="s">
        <v>78</v>
      </c>
      <c r="D55" s="49">
        <f>IFERROR(VLOOKUP($B55,'Orçamento Distribuído'!$X$5:$Y$13,2,FALSE),0)</f>
        <v>0</v>
      </c>
      <c r="E55" s="23">
        <f>IFERROR(VLOOKUP($B55,'Tabelas auxiliares'!$A$111:$E$152,4,FALSE),0)</f>
        <v>0</v>
      </c>
      <c r="F55" s="24">
        <f>IFERROR(VLOOKUP($B55,'Tabelas auxiliares'!$A$111:$E$152,5,FALSE),0)</f>
        <v>0</v>
      </c>
      <c r="G55" s="40">
        <f>SUMIFS(Tabela1[VALOR],Tabela1[DE (ÁREA / ORIGEM)],'Saldos INVESTIMENTO AEO LOA 24'!A55,Tabela1[CUSTEIO ou INVESTIMENTO?],'Tabelas auxiliares'!$B$225)</f>
        <v>0</v>
      </c>
      <c r="H55" s="41">
        <f>SUMIFS(Tabela1[VALOR],Tabela1[PARA (ÁREA / DESTINO)],'Saldos INVESTIMENTO AEO LOA 24'!A55,Tabela1[CUSTEIO ou INVESTIMENTO?],'Tabelas auxiliares'!$B$225)</f>
        <v>0</v>
      </c>
      <c r="I55" s="48">
        <f t="shared" si="1"/>
        <v>0</v>
      </c>
      <c r="J55" s="25">
        <f>SUMIFS('1. Pré-Empenhos'!$S$4:$S$320,'1. Pré-Empenhos'!$D$4:$D$320,'Saldos INVESTIMENTO AEO LOA 24'!B55,'1. Pré-Empenhos'!$R$4:$R$320,'Tabelas auxiliares'!$B$225)</f>
        <v>0</v>
      </c>
      <c r="K55" s="10">
        <f>SUMIFS('2. Empenho LOA 2024'!$Z$4:$Z$1480,'2. Empenho LOA 2024'!$D$4:$D$1480,'Saldos INVESTIMENTO AEO LOA 24'!B55,'2. Empenho LOA 2024'!$Y$4:$Y$1480,'Tabelas auxiliares'!$B$225)</f>
        <v>0</v>
      </c>
      <c r="L55" s="20">
        <f t="shared" si="0"/>
        <v>0</v>
      </c>
    </row>
    <row r="56" spans="1:12" ht="30" x14ac:dyDescent="0.25">
      <c r="A56" t="s">
        <v>371</v>
      </c>
      <c r="B56" s="21" t="s">
        <v>81</v>
      </c>
      <c r="C56" s="21" t="s">
        <v>82</v>
      </c>
      <c r="D56" s="49">
        <f>IFERROR(VLOOKUP($B56,'Orçamento Distribuído'!$X$5:$Y$13,2,FALSE),0)</f>
        <v>0</v>
      </c>
      <c r="E56" s="23">
        <f>IFERROR(VLOOKUP($B56,'Tabelas auxiliares'!$A$111:$E$152,4,FALSE),0)</f>
        <v>0</v>
      </c>
      <c r="F56" s="24">
        <f>IFERROR(VLOOKUP($B56,'Tabelas auxiliares'!$A$111:$E$152,5,FALSE),0)</f>
        <v>0</v>
      </c>
      <c r="G56" s="40">
        <f>SUMIFS(Tabela1[VALOR],Tabela1[DE (ÁREA / ORIGEM)],'Saldos INVESTIMENTO AEO LOA 24'!A56,Tabela1[CUSTEIO ou INVESTIMENTO?],'Tabelas auxiliares'!$B$225)</f>
        <v>0</v>
      </c>
      <c r="H56" s="41">
        <f>SUMIFS(Tabela1[VALOR],Tabela1[PARA (ÁREA / DESTINO)],'Saldos INVESTIMENTO AEO LOA 24'!A56,Tabela1[CUSTEIO ou INVESTIMENTO?],'Tabelas auxiliares'!$B$225)</f>
        <v>0</v>
      </c>
      <c r="I56" s="48">
        <f t="shared" si="1"/>
        <v>0</v>
      </c>
      <c r="J56" s="25">
        <f>SUMIFS('1. Pré-Empenhos'!$S$4:$S$320,'1. Pré-Empenhos'!$D$4:$D$320,'Saldos INVESTIMENTO AEO LOA 24'!B56,'1. Pré-Empenhos'!$R$4:$R$320,'Tabelas auxiliares'!$B$225)</f>
        <v>0</v>
      </c>
      <c r="K56" s="10">
        <f>SUMIFS('2. Empenho LOA 2024'!$Z$4:$Z$1480,'2. Empenho LOA 2024'!$D$4:$D$1480,'Saldos INVESTIMENTO AEO LOA 24'!B56,'2. Empenho LOA 2024'!$Y$4:$Y$1480,'Tabelas auxiliares'!$B$225)</f>
        <v>0</v>
      </c>
      <c r="L56" s="20">
        <f t="shared" si="0"/>
        <v>0</v>
      </c>
    </row>
    <row r="57" spans="1:12" ht="30" x14ac:dyDescent="0.25">
      <c r="A57" t="s">
        <v>372</v>
      </c>
      <c r="B57" s="21" t="s">
        <v>83</v>
      </c>
      <c r="C57" s="21" t="s">
        <v>84</v>
      </c>
      <c r="D57" s="49">
        <f>IFERROR(VLOOKUP($B57,'Orçamento Distribuído'!$X$5:$Y$13,2,FALSE),0)</f>
        <v>0</v>
      </c>
      <c r="E57" s="23">
        <f>IFERROR(VLOOKUP($B57,'Tabelas auxiliares'!$A$111:$E$152,4,FALSE),0)</f>
        <v>0</v>
      </c>
      <c r="F57" s="24">
        <f>IFERROR(VLOOKUP($B57,'Tabelas auxiliares'!$A$111:$E$152,5,FALSE),0)</f>
        <v>0</v>
      </c>
      <c r="G57" s="40">
        <f>SUMIFS(Tabela1[VALOR],Tabela1[DE (ÁREA / ORIGEM)],'Saldos INVESTIMENTO AEO LOA 24'!A57,Tabela1[CUSTEIO ou INVESTIMENTO?],'Tabelas auxiliares'!$B$225)</f>
        <v>0</v>
      </c>
      <c r="H57" s="41">
        <f>SUMIFS(Tabela1[VALOR],Tabela1[PARA (ÁREA / DESTINO)],'Saldos INVESTIMENTO AEO LOA 24'!A57,Tabela1[CUSTEIO ou INVESTIMENTO?],'Tabelas auxiliares'!$B$225)</f>
        <v>0</v>
      </c>
      <c r="I57" s="48">
        <f t="shared" si="1"/>
        <v>0</v>
      </c>
      <c r="J57" s="25">
        <f>SUMIFS('1. Pré-Empenhos'!$S$4:$S$320,'1. Pré-Empenhos'!$D$4:$D$320,'Saldos INVESTIMENTO AEO LOA 24'!B57,'1. Pré-Empenhos'!$R$4:$R$320,'Tabelas auxiliares'!$B$225)</f>
        <v>0</v>
      </c>
      <c r="K57" s="10">
        <f>SUMIFS('2. Empenho LOA 2024'!$Z$4:$Z$1480,'2. Empenho LOA 2024'!$D$4:$D$1480,'Saldos INVESTIMENTO AEO LOA 24'!B57,'2. Empenho LOA 2024'!$Y$4:$Y$1480,'Tabelas auxiliares'!$B$225)</f>
        <v>0</v>
      </c>
      <c r="L57" s="20">
        <f t="shared" si="0"/>
        <v>0</v>
      </c>
    </row>
    <row r="58" spans="1:12" ht="30" x14ac:dyDescent="0.25">
      <c r="A58" t="s">
        <v>373</v>
      </c>
      <c r="B58" s="21" t="s">
        <v>85</v>
      </c>
      <c r="C58" s="21" t="s">
        <v>86</v>
      </c>
      <c r="D58" s="49">
        <f>IFERROR(VLOOKUP($B58,'Orçamento Distribuído'!$X$5:$Y$13,2,FALSE),0)</f>
        <v>0</v>
      </c>
      <c r="E58" s="23">
        <f>IFERROR(VLOOKUP($B58,'Tabelas auxiliares'!$A$111:$E$152,4,FALSE),0)</f>
        <v>0</v>
      </c>
      <c r="F58" s="24">
        <f>IFERROR(VLOOKUP($B58,'Tabelas auxiliares'!$A$111:$E$152,5,FALSE),0)</f>
        <v>0</v>
      </c>
      <c r="G58" s="40">
        <f>SUMIFS(Tabela1[VALOR],Tabela1[DE (ÁREA / ORIGEM)],'Saldos INVESTIMENTO AEO LOA 24'!A58,Tabela1[CUSTEIO ou INVESTIMENTO?],'Tabelas auxiliares'!$B$225)</f>
        <v>0</v>
      </c>
      <c r="H58" s="41">
        <f>SUMIFS(Tabela1[VALOR],Tabela1[PARA (ÁREA / DESTINO)],'Saldos INVESTIMENTO AEO LOA 24'!A58,Tabela1[CUSTEIO ou INVESTIMENTO?],'Tabelas auxiliares'!$B$225)</f>
        <v>0</v>
      </c>
      <c r="I58" s="48">
        <f t="shared" si="1"/>
        <v>0</v>
      </c>
      <c r="J58" s="25">
        <f>SUMIFS('1. Pré-Empenhos'!$S$4:$S$320,'1. Pré-Empenhos'!$D$4:$D$320,'Saldos INVESTIMENTO AEO LOA 24'!B58,'1. Pré-Empenhos'!$R$4:$R$320,'Tabelas auxiliares'!$B$225)</f>
        <v>0</v>
      </c>
      <c r="K58" s="10">
        <f>SUMIFS('2. Empenho LOA 2024'!$Z$4:$Z$1480,'2. Empenho LOA 2024'!$D$4:$D$1480,'Saldos INVESTIMENTO AEO LOA 24'!B58,'2. Empenho LOA 2024'!$Y$4:$Y$1480,'Tabelas auxiliares'!$B$225)</f>
        <v>0</v>
      </c>
      <c r="L58" s="20">
        <f t="shared" si="0"/>
        <v>0</v>
      </c>
    </row>
    <row r="59" spans="1:12" x14ac:dyDescent="0.25">
      <c r="A59" t="s">
        <v>374</v>
      </c>
      <c r="B59" s="21" t="s">
        <v>79</v>
      </c>
      <c r="C59" s="21" t="s">
        <v>80</v>
      </c>
      <c r="D59" s="49">
        <f>IFERROR(VLOOKUP($B59,'Orçamento Distribuído'!$X$5:$Y$13,2,FALSE),0)</f>
        <v>0</v>
      </c>
      <c r="E59" s="23">
        <f>IFERROR(VLOOKUP($B59,'Tabelas auxiliares'!$A$111:$E$152,4,FALSE),0)</f>
        <v>0</v>
      </c>
      <c r="F59" s="24">
        <f>IFERROR(VLOOKUP($B59,'Tabelas auxiliares'!$A$111:$E$152,5,FALSE),0)</f>
        <v>0</v>
      </c>
      <c r="G59" s="40">
        <f>SUMIFS(Tabela1[VALOR],Tabela1[DE (ÁREA / ORIGEM)],'Saldos INVESTIMENTO AEO LOA 24'!A59,Tabela1[CUSTEIO ou INVESTIMENTO?],'Tabelas auxiliares'!$B$225)</f>
        <v>0</v>
      </c>
      <c r="H59" s="41">
        <f>SUMIFS(Tabela1[VALOR],Tabela1[PARA (ÁREA / DESTINO)],'Saldos INVESTIMENTO AEO LOA 24'!A59,Tabela1[CUSTEIO ou INVESTIMENTO?],'Tabelas auxiliares'!$B$225)</f>
        <v>0</v>
      </c>
      <c r="I59" s="48">
        <f t="shared" si="1"/>
        <v>0</v>
      </c>
      <c r="J59" s="25">
        <f>SUMIFS('1. Pré-Empenhos'!$S$4:$S$320,'1. Pré-Empenhos'!$D$4:$D$320,'Saldos INVESTIMENTO AEO LOA 24'!B59,'1. Pré-Empenhos'!$R$4:$R$320,'Tabelas auxiliares'!$B$225)</f>
        <v>0</v>
      </c>
      <c r="K59" s="10">
        <f>SUMIFS('2. Empenho LOA 2024'!$Z$4:$Z$1480,'2. Empenho LOA 2024'!$D$4:$D$1480,'Saldos INVESTIMENTO AEO LOA 24'!B59,'2. Empenho LOA 2024'!$Y$4:$Y$1480,'Tabelas auxiliares'!$B$225)</f>
        <v>0</v>
      </c>
      <c r="L59" s="20">
        <f t="shared" si="0"/>
        <v>0</v>
      </c>
    </row>
    <row r="60" spans="1:12" x14ac:dyDescent="0.25">
      <c r="A60" t="s">
        <v>318</v>
      </c>
      <c r="B60" s="21" t="s">
        <v>89</v>
      </c>
      <c r="C60" s="21" t="s">
        <v>90</v>
      </c>
      <c r="D60" s="49">
        <f>IFERROR(VLOOKUP($B60,'Orçamento Distribuído'!$X$5:$Y$13,2,FALSE),0)</f>
        <v>1199973.666666666</v>
      </c>
      <c r="E60" s="23">
        <f>IFERROR(VLOOKUP($B60,'Tabelas auxiliares'!$A$111:$E$152,4,FALSE),0)</f>
        <v>0</v>
      </c>
      <c r="F60" s="24">
        <f>IFERROR(VLOOKUP($B60,'Tabelas auxiliares'!$A$111:$E$152,5,FALSE),0)</f>
        <v>0</v>
      </c>
      <c r="G60" s="40">
        <f>SUMIFS(Tabela1[VALOR],Tabela1[DE (ÁREA / ORIGEM)],'Saldos INVESTIMENTO AEO LOA 24'!A60,Tabela1[CUSTEIO ou INVESTIMENTO?],'Tabelas auxiliares'!$B$225)</f>
        <v>0</v>
      </c>
      <c r="H60" s="41">
        <f>SUMIFS(Tabela1[VALOR],Tabela1[PARA (ÁREA / DESTINO)],'Saldos INVESTIMENTO AEO LOA 24'!A60,Tabela1[CUSTEIO ou INVESTIMENTO?],'Tabelas auxiliares'!$B$225)</f>
        <v>0</v>
      </c>
      <c r="I60" s="48">
        <f t="shared" si="1"/>
        <v>1199973.666666666</v>
      </c>
      <c r="J60" s="25">
        <f>SUMIFS('1. Pré-Empenhos'!$S$4:$S$320,'1. Pré-Empenhos'!$D$4:$D$320,'Saldos INVESTIMENTO AEO LOA 24'!B60,'1. Pré-Empenhos'!$R$4:$R$320,'Tabelas auxiliares'!$B$225)</f>
        <v>0</v>
      </c>
      <c r="K60" s="10">
        <f>SUMIFS('2. Empenho LOA 2024'!$Z$4:$Z$1480,'2. Empenho LOA 2024'!$D$4:$D$1480,'Saldos INVESTIMENTO AEO LOA 24'!B60,'2. Empenho LOA 2024'!$Y$4:$Y$1480,'Tabelas auxiliares'!$B$225)</f>
        <v>0</v>
      </c>
      <c r="L60" s="20">
        <f t="shared" si="0"/>
        <v>1199973.666666666</v>
      </c>
    </row>
    <row r="61" spans="1:12" x14ac:dyDescent="0.25">
      <c r="A61" s="33"/>
      <c r="B61" s="33"/>
      <c r="C61" s="79" t="s">
        <v>91</v>
      </c>
      <c r="D61" s="80">
        <f t="shared" ref="D61:L61" si="8">SUBTOTAL(9,D2:D60)</f>
        <v>4290956.666666666</v>
      </c>
      <c r="E61" s="80">
        <f t="shared" si="8"/>
        <v>0</v>
      </c>
      <c r="F61" s="80">
        <f t="shared" si="8"/>
        <v>0</v>
      </c>
      <c r="G61" s="80">
        <f t="shared" si="8"/>
        <v>0</v>
      </c>
      <c r="H61" s="80">
        <f t="shared" si="8"/>
        <v>0</v>
      </c>
      <c r="I61" s="80">
        <f t="shared" si="8"/>
        <v>4290956.666666666</v>
      </c>
      <c r="J61" s="80">
        <f t="shared" si="8"/>
        <v>247989.43</v>
      </c>
      <c r="K61" s="80">
        <f t="shared" si="8"/>
        <v>15152.88</v>
      </c>
      <c r="L61" s="20">
        <f t="shared" si="8"/>
        <v>4027814.356666666</v>
      </c>
    </row>
    <row r="62" spans="1:12" hidden="1" x14ac:dyDescent="0.25">
      <c r="D62" s="55"/>
      <c r="E62" s="55">
        <f>SUBTOTAL(9,E2:E60)</f>
        <v>0</v>
      </c>
      <c r="F62" s="55">
        <f>SUBTOTAL(9,F2:F60)</f>
        <v>0</v>
      </c>
    </row>
  </sheetData>
  <sheetProtection algorithmName="SHA-512" hashValue="uTrVNadycoRm1ifVhCujubZlMZY1BCQNo/6Wv8TAN/RQTXMc7v4oldCsYn2CzjR/3mBMcjRKabsCFphsxEfvRQ==" saltValue="TnDJuli5PZXwQyXX4aSSRg==" spinCount="100000" sheet="1" autoFilter="0"/>
  <autoFilter ref="A1:L1" xr:uid="{00000000-0009-0000-0000-000007000000}">
    <filterColumn colId="1" showButton="0"/>
  </autoFilter>
  <mergeCells count="1">
    <mergeCell ref="B1:C1"/>
  </mergeCells>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X1001"/>
  <sheetViews>
    <sheetView topLeftCell="P1" workbookViewId="0">
      <selection activeCell="T6" sqref="T6"/>
    </sheetView>
  </sheetViews>
  <sheetFormatPr defaultColWidth="0" defaultRowHeight="15" zeroHeight="1" x14ac:dyDescent="0.25"/>
  <cols>
    <col min="1" max="1" width="15" customWidth="1"/>
    <col min="2" max="2" width="23.28515625" customWidth="1"/>
    <col min="3" max="3" width="23.5703125" customWidth="1"/>
    <col min="4" max="4" width="21.28515625" customWidth="1"/>
    <col min="5" max="5" width="47.85546875" customWidth="1"/>
    <col min="6" max="10" width="25" customWidth="1"/>
    <col min="11" max="11" width="29.28515625" customWidth="1"/>
    <col min="12" max="12" width="22.85546875" customWidth="1"/>
    <col min="13" max="13" width="13.140625" customWidth="1"/>
    <col min="14" max="16" width="17.140625" customWidth="1"/>
    <col min="17" max="17" width="19.5703125" customWidth="1"/>
    <col min="18" max="19" width="18.7109375" customWidth="1"/>
    <col min="20" max="21" width="21.85546875" customWidth="1"/>
    <col min="22" max="22" width="18" customWidth="1"/>
    <col min="23" max="23" width="24.5703125" customWidth="1"/>
    <col min="24" max="24" width="19" customWidth="1"/>
    <col min="25" max="16384" width="9.140625" hidden="1"/>
  </cols>
  <sheetData>
    <row r="1" spans="1:24" ht="28.5" customHeight="1" x14ac:dyDescent="0.25">
      <c r="A1" s="226" t="s">
        <v>451</v>
      </c>
      <c r="B1" s="226"/>
      <c r="M1" s="36"/>
      <c r="N1" s="36"/>
      <c r="O1" s="36"/>
      <c r="P1" s="36"/>
      <c r="Q1" s="36"/>
      <c r="T1" s="229" t="s">
        <v>437</v>
      </c>
    </row>
    <row r="2" spans="1:24" ht="47.25" customHeight="1" x14ac:dyDescent="0.25">
      <c r="A2" s="226"/>
      <c r="B2" s="226"/>
      <c r="O2" s="36"/>
      <c r="P2" s="36"/>
      <c r="Q2" s="36"/>
      <c r="T2" s="229"/>
    </row>
    <row r="3" spans="1:24" s="83" customFormat="1" ht="47.25" customHeight="1" x14ac:dyDescent="0.25">
      <c r="A3" s="82" t="s">
        <v>187</v>
      </c>
      <c r="B3" s="82" t="s">
        <v>189</v>
      </c>
      <c r="C3" s="82" t="s">
        <v>184</v>
      </c>
      <c r="D3" s="82" t="s">
        <v>0</v>
      </c>
      <c r="E3" s="82" t="s">
        <v>144</v>
      </c>
      <c r="F3" s="82" t="s">
        <v>1</v>
      </c>
      <c r="G3" s="82" t="s">
        <v>145</v>
      </c>
      <c r="H3" s="81" t="s">
        <v>146</v>
      </c>
      <c r="I3" s="81" t="s">
        <v>147</v>
      </c>
      <c r="J3" s="81" t="s">
        <v>148</v>
      </c>
      <c r="K3" s="82" t="s">
        <v>110</v>
      </c>
      <c r="L3" s="81" t="s">
        <v>104</v>
      </c>
      <c r="M3" s="81" t="s">
        <v>151</v>
      </c>
      <c r="N3" s="81" t="s">
        <v>109</v>
      </c>
      <c r="O3" s="81" t="s">
        <v>375</v>
      </c>
      <c r="P3" s="82" t="s">
        <v>376</v>
      </c>
      <c r="Q3" s="81" t="s">
        <v>132</v>
      </c>
      <c r="R3" s="82" t="s">
        <v>133</v>
      </c>
      <c r="S3" s="82"/>
      <c r="T3" s="82" t="s">
        <v>235</v>
      </c>
      <c r="U3" s="82" t="s">
        <v>242</v>
      </c>
      <c r="V3" s="82" t="s">
        <v>181</v>
      </c>
      <c r="W3" s="82" t="s">
        <v>182</v>
      </c>
      <c r="X3" s="82" t="s">
        <v>183</v>
      </c>
    </row>
    <row r="4" spans="1:24" x14ac:dyDescent="0.25">
      <c r="A4" s="232" t="s">
        <v>1742</v>
      </c>
      <c r="B4" s="232" t="s">
        <v>1743</v>
      </c>
      <c r="C4" s="232" t="s">
        <v>1744</v>
      </c>
      <c r="D4" s="232" t="s">
        <v>1745</v>
      </c>
      <c r="E4" s="232" t="s">
        <v>1745</v>
      </c>
      <c r="F4" s="232" t="s">
        <v>1744</v>
      </c>
      <c r="G4" s="232" t="s">
        <v>1744</v>
      </c>
      <c r="H4" s="232" t="s">
        <v>1746</v>
      </c>
      <c r="I4" s="232" t="s">
        <v>1069</v>
      </c>
      <c r="J4" s="232" t="s">
        <v>1747</v>
      </c>
      <c r="K4" s="232" t="s">
        <v>1748</v>
      </c>
      <c r="L4" s="232" t="s">
        <v>1749</v>
      </c>
      <c r="M4" s="232" t="s">
        <v>152</v>
      </c>
      <c r="N4" s="232" t="s">
        <v>1750</v>
      </c>
      <c r="O4" s="232" t="s">
        <v>1751</v>
      </c>
      <c r="P4" s="232" t="s">
        <v>1744</v>
      </c>
      <c r="Q4" s="33" t="str">
        <f t="shared" ref="Q4:Q67" si="0">LEFT(O4,1)</f>
        <v>3</v>
      </c>
      <c r="R4" s="33" t="str">
        <f>IF(M4="","",IF(AND(M4&lt;&gt;'Tabelas auxiliares'!$B$239,M4&lt;&gt;'Tabelas auxiliares'!$B$240,M4&lt;&gt;'Tabelas auxiliares'!$C$239,M4&lt;&gt;'Tabelas auxiliares'!$C$240,M4&lt;&gt;'Tabelas auxiliares'!$D$239),"FOLHA DE PESSOAL",IF(Q4='Tabelas auxiliares'!$A$240,"CUSTEIO",IF(Q4='Tabelas auxiliares'!$A$239,"INVESTIMENTO","ERRO - VERIFICAR"))))</f>
        <v>CUSTEIO</v>
      </c>
      <c r="S4" s="46">
        <f>IF(SUM(T4:X4)=0,"",SUM(T4:X4))</f>
        <v>493830.09</v>
      </c>
      <c r="T4" s="233">
        <v>493830.09</v>
      </c>
      <c r="U4" s="26"/>
    </row>
    <row r="5" spans="1:24" x14ac:dyDescent="0.25">
      <c r="Q5" s="33" t="str">
        <f t="shared" si="0"/>
        <v/>
      </c>
      <c r="R5" s="33" t="str">
        <f>IF(M5="","",IF(AND(M5&lt;&gt;'Tabelas auxiliares'!$B$239,M5&lt;&gt;'Tabelas auxiliares'!$B$240,M5&lt;&gt;'Tabelas auxiliares'!$C$239,M5&lt;&gt;'Tabelas auxiliares'!$C$240,M5&lt;&gt;'Tabelas auxiliares'!$D$239),"FOLHA DE PESSOAL",IF(Q5='Tabelas auxiliares'!$A$240,"CUSTEIO",IF(Q5='Tabelas auxiliares'!$A$239,"INVESTIMENTO","ERRO - VERIFICAR"))))</f>
        <v/>
      </c>
      <c r="S5" s="46" t="str">
        <f t="shared" ref="S5:S68" si="1">IF(SUM(T5:X5)=0,"",SUM(T5:X5))</f>
        <v/>
      </c>
      <c r="T5" s="26"/>
      <c r="U5" s="26"/>
    </row>
    <row r="6" spans="1:24" x14ac:dyDescent="0.25">
      <c r="Q6" s="33" t="str">
        <f t="shared" si="0"/>
        <v/>
      </c>
      <c r="R6" s="33" t="str">
        <f>IF(M6="","",IF(AND(M6&lt;&gt;'Tabelas auxiliares'!$B$239,M6&lt;&gt;'Tabelas auxiliares'!$B$240,M6&lt;&gt;'Tabelas auxiliares'!$C$239,M6&lt;&gt;'Tabelas auxiliares'!$C$240,M6&lt;&gt;'Tabelas auxiliares'!$D$239),"FOLHA DE PESSOAL",IF(Q6='Tabelas auxiliares'!$A$240,"CUSTEIO",IF(Q6='Tabelas auxiliares'!$A$239,"INVESTIMENTO","ERRO - VERIFICAR"))))</f>
        <v/>
      </c>
      <c r="S6" s="46" t="str">
        <f t="shared" si="1"/>
        <v/>
      </c>
      <c r="V6" s="26"/>
      <c r="X6" s="26"/>
    </row>
    <row r="7" spans="1:24" x14ac:dyDescent="0.25">
      <c r="Q7" s="33" t="str">
        <f t="shared" si="0"/>
        <v/>
      </c>
      <c r="R7" s="33" t="str">
        <f>IF(M7="","",IF(AND(M7&lt;&gt;'Tabelas auxiliares'!$B$239,M7&lt;&gt;'Tabelas auxiliares'!$B$240,M7&lt;&gt;'Tabelas auxiliares'!$C$239,M7&lt;&gt;'Tabelas auxiliares'!$C$240,M7&lt;&gt;'Tabelas auxiliares'!$D$239),"FOLHA DE PESSOAL",IF(Q7='Tabelas auxiliares'!$A$240,"CUSTEIO",IF(Q7='Tabelas auxiliares'!$A$239,"INVESTIMENTO","ERRO - VERIFICAR"))))</f>
        <v/>
      </c>
      <c r="S7" s="46" t="str">
        <f t="shared" si="1"/>
        <v/>
      </c>
      <c r="V7" s="26"/>
      <c r="X7" s="26"/>
    </row>
    <row r="8" spans="1:24" x14ac:dyDescent="0.25">
      <c r="Q8" s="33" t="str">
        <f t="shared" si="0"/>
        <v/>
      </c>
      <c r="R8" s="33" t="str">
        <f>IF(M8="","",IF(AND(M8&lt;&gt;'Tabelas auxiliares'!$B$239,M8&lt;&gt;'Tabelas auxiliares'!$B$240,M8&lt;&gt;'Tabelas auxiliares'!$C$239,M8&lt;&gt;'Tabelas auxiliares'!$C$240,M8&lt;&gt;'Tabelas auxiliares'!$D$239),"FOLHA DE PESSOAL",IF(Q8='Tabelas auxiliares'!$A$240,"CUSTEIO",IF(Q8='Tabelas auxiliares'!$A$239,"INVESTIMENTO","ERRO - VERIFICAR"))))</f>
        <v/>
      </c>
      <c r="S8" s="46" t="str">
        <f t="shared" si="1"/>
        <v/>
      </c>
      <c r="V8" s="26"/>
      <c r="W8" s="26"/>
      <c r="X8" s="26"/>
    </row>
    <row r="9" spans="1:24" x14ac:dyDescent="0.25">
      <c r="Q9" s="33" t="str">
        <f t="shared" si="0"/>
        <v/>
      </c>
      <c r="R9" s="33" t="str">
        <f>IF(M9="","",IF(AND(M9&lt;&gt;'Tabelas auxiliares'!$B$239,M9&lt;&gt;'Tabelas auxiliares'!$B$240,M9&lt;&gt;'Tabelas auxiliares'!$C$239,M9&lt;&gt;'Tabelas auxiliares'!$C$240,M9&lt;&gt;'Tabelas auxiliares'!$D$239),"FOLHA DE PESSOAL",IF(Q9='Tabelas auxiliares'!$A$240,"CUSTEIO",IF(Q9='Tabelas auxiliares'!$A$239,"INVESTIMENTO","ERRO - VERIFICAR"))))</f>
        <v/>
      </c>
      <c r="S9" s="46" t="str">
        <f t="shared" si="1"/>
        <v/>
      </c>
      <c r="T9" s="26"/>
      <c r="U9" s="26"/>
    </row>
    <row r="10" spans="1:24" x14ac:dyDescent="0.25">
      <c r="Q10" s="33" t="str">
        <f t="shared" si="0"/>
        <v/>
      </c>
      <c r="R10" s="33" t="str">
        <f>IF(M10="","",IF(AND(M10&lt;&gt;'Tabelas auxiliares'!$B$239,M10&lt;&gt;'Tabelas auxiliares'!$B$240,M10&lt;&gt;'Tabelas auxiliares'!$C$239,M10&lt;&gt;'Tabelas auxiliares'!$C$240,M10&lt;&gt;'Tabelas auxiliares'!$D$239),"FOLHA DE PESSOAL",IF(Q10='Tabelas auxiliares'!$A$240,"CUSTEIO",IF(Q10='Tabelas auxiliares'!$A$239,"INVESTIMENTO","ERRO - VERIFICAR"))))</f>
        <v/>
      </c>
      <c r="S10" s="46" t="str">
        <f t="shared" si="1"/>
        <v/>
      </c>
      <c r="T10" s="26"/>
    </row>
    <row r="11" spans="1:24" x14ac:dyDescent="0.25">
      <c r="Q11" s="33" t="str">
        <f t="shared" si="0"/>
        <v/>
      </c>
      <c r="R11" s="33" t="str">
        <f>IF(M11="","",IF(AND(M11&lt;&gt;'Tabelas auxiliares'!$B$239,M11&lt;&gt;'Tabelas auxiliares'!$B$240,M11&lt;&gt;'Tabelas auxiliares'!$C$239,M11&lt;&gt;'Tabelas auxiliares'!$C$240,M11&lt;&gt;'Tabelas auxiliares'!$D$239),"FOLHA DE PESSOAL",IF(Q11='Tabelas auxiliares'!$A$240,"CUSTEIO",IF(Q11='Tabelas auxiliares'!$A$239,"INVESTIMENTO","ERRO - VERIFICAR"))))</f>
        <v/>
      </c>
      <c r="S11" s="46" t="str">
        <f t="shared" si="1"/>
        <v/>
      </c>
      <c r="V11" s="26"/>
    </row>
    <row r="12" spans="1:24" x14ac:dyDescent="0.25">
      <c r="Q12" s="33" t="str">
        <f t="shared" si="0"/>
        <v/>
      </c>
      <c r="R12" s="33" t="str">
        <f>IF(M12="","",IF(AND(M12&lt;&gt;'Tabelas auxiliares'!$B$239,M12&lt;&gt;'Tabelas auxiliares'!$B$240,M12&lt;&gt;'Tabelas auxiliares'!$C$239,M12&lt;&gt;'Tabelas auxiliares'!$C$240,M12&lt;&gt;'Tabelas auxiliares'!$D$239),"FOLHA DE PESSOAL",IF(Q12='Tabelas auxiliares'!$A$240,"CUSTEIO",IF(Q12='Tabelas auxiliares'!$A$239,"INVESTIMENTO","ERRO - VERIFICAR"))))</f>
        <v/>
      </c>
      <c r="S12" s="46" t="str">
        <f t="shared" si="1"/>
        <v/>
      </c>
      <c r="V12" s="26"/>
    </row>
    <row r="13" spans="1:24" x14ac:dyDescent="0.25">
      <c r="Q13" s="33" t="str">
        <f t="shared" si="0"/>
        <v/>
      </c>
      <c r="R13" s="33" t="str">
        <f>IF(M13="","",IF(AND(M13&lt;&gt;'Tabelas auxiliares'!$B$239,M13&lt;&gt;'Tabelas auxiliares'!$B$240,M13&lt;&gt;'Tabelas auxiliares'!$C$239,M13&lt;&gt;'Tabelas auxiliares'!$C$240,M13&lt;&gt;'Tabelas auxiliares'!$D$239),"FOLHA DE PESSOAL",IF(Q13='Tabelas auxiliares'!$A$240,"CUSTEIO",IF(Q13='Tabelas auxiliares'!$A$239,"INVESTIMENTO","ERRO - VERIFICAR"))))</f>
        <v/>
      </c>
      <c r="S13" s="46" t="str">
        <f t="shared" si="1"/>
        <v/>
      </c>
      <c r="V13" s="26"/>
    </row>
    <row r="14" spans="1:24" x14ac:dyDescent="0.25">
      <c r="Q14" s="33" t="str">
        <f t="shared" si="0"/>
        <v/>
      </c>
      <c r="R14" s="33" t="str">
        <f>IF(M14="","",IF(AND(M14&lt;&gt;'Tabelas auxiliares'!$B$239,M14&lt;&gt;'Tabelas auxiliares'!$B$240,M14&lt;&gt;'Tabelas auxiliares'!$C$239,M14&lt;&gt;'Tabelas auxiliares'!$C$240,M14&lt;&gt;'Tabelas auxiliares'!$D$239),"FOLHA DE PESSOAL",IF(Q14='Tabelas auxiliares'!$A$240,"CUSTEIO",IF(Q14='Tabelas auxiliares'!$A$239,"INVESTIMENTO","ERRO - VERIFICAR"))))</f>
        <v/>
      </c>
      <c r="S14" s="46" t="str">
        <f t="shared" si="1"/>
        <v/>
      </c>
      <c r="T14" s="26"/>
    </row>
    <row r="15" spans="1:24" x14ac:dyDescent="0.25">
      <c r="Q15" s="33" t="str">
        <f t="shared" si="0"/>
        <v/>
      </c>
      <c r="R15" s="33" t="str">
        <f>IF(M15="","",IF(AND(M15&lt;&gt;'Tabelas auxiliares'!$B$239,M15&lt;&gt;'Tabelas auxiliares'!$B$240,M15&lt;&gt;'Tabelas auxiliares'!$C$239,M15&lt;&gt;'Tabelas auxiliares'!$C$240,M15&lt;&gt;'Tabelas auxiliares'!$D$239),"FOLHA DE PESSOAL",IF(Q15='Tabelas auxiliares'!$A$240,"CUSTEIO",IF(Q15='Tabelas auxiliares'!$A$239,"INVESTIMENTO","ERRO - VERIFICAR"))))</f>
        <v/>
      </c>
      <c r="S15" s="46" t="str">
        <f t="shared" si="1"/>
        <v/>
      </c>
      <c r="X15" s="26"/>
    </row>
    <row r="16" spans="1:24" x14ac:dyDescent="0.25">
      <c r="Q16" s="33" t="str">
        <f t="shared" si="0"/>
        <v/>
      </c>
      <c r="R16" s="33" t="str">
        <f>IF(M16="","",IF(AND(M16&lt;&gt;'Tabelas auxiliares'!$B$239,M16&lt;&gt;'Tabelas auxiliares'!$B$240,M16&lt;&gt;'Tabelas auxiliares'!$C$239,M16&lt;&gt;'Tabelas auxiliares'!$C$240,M16&lt;&gt;'Tabelas auxiliares'!$D$239),"FOLHA DE PESSOAL",IF(Q16='Tabelas auxiliares'!$A$240,"CUSTEIO",IF(Q16='Tabelas auxiliares'!$A$239,"INVESTIMENTO","ERRO - VERIFICAR"))))</f>
        <v/>
      </c>
      <c r="S16" s="46" t="str">
        <f t="shared" si="1"/>
        <v/>
      </c>
      <c r="T16" s="26"/>
    </row>
    <row r="17" spans="17:24" x14ac:dyDescent="0.25">
      <c r="Q17" s="33" t="str">
        <f t="shared" si="0"/>
        <v/>
      </c>
      <c r="R17" s="33" t="str">
        <f>IF(M17="","",IF(AND(M17&lt;&gt;'Tabelas auxiliares'!$B$239,M17&lt;&gt;'Tabelas auxiliares'!$B$240,M17&lt;&gt;'Tabelas auxiliares'!$C$239,M17&lt;&gt;'Tabelas auxiliares'!$C$240,M17&lt;&gt;'Tabelas auxiliares'!$D$239),"FOLHA DE PESSOAL",IF(Q17='Tabelas auxiliares'!$A$240,"CUSTEIO",IF(Q17='Tabelas auxiliares'!$A$239,"INVESTIMENTO","ERRO - VERIFICAR"))))</f>
        <v/>
      </c>
      <c r="S17" s="46" t="str">
        <f t="shared" si="1"/>
        <v/>
      </c>
      <c r="T17" s="26"/>
    </row>
    <row r="18" spans="17:24" x14ac:dyDescent="0.25">
      <c r="Q18" s="33" t="str">
        <f t="shared" si="0"/>
        <v/>
      </c>
      <c r="R18" s="33" t="str">
        <f>IF(M18="","",IF(AND(M18&lt;&gt;'Tabelas auxiliares'!$B$239,M18&lt;&gt;'Tabelas auxiliares'!$B$240,M18&lt;&gt;'Tabelas auxiliares'!$C$239,M18&lt;&gt;'Tabelas auxiliares'!$C$240,M18&lt;&gt;'Tabelas auxiliares'!$D$239),"FOLHA DE PESSOAL",IF(Q18='Tabelas auxiliares'!$A$240,"CUSTEIO",IF(Q18='Tabelas auxiliares'!$A$239,"INVESTIMENTO","ERRO - VERIFICAR"))))</f>
        <v/>
      </c>
      <c r="S18" s="46" t="str">
        <f t="shared" si="1"/>
        <v/>
      </c>
      <c r="T18" s="26"/>
    </row>
    <row r="19" spans="17:24" x14ac:dyDescent="0.25">
      <c r="Q19" s="33" t="str">
        <f t="shared" si="0"/>
        <v/>
      </c>
      <c r="R19" s="33" t="str">
        <f>IF(M19="","",IF(AND(M19&lt;&gt;'Tabelas auxiliares'!$B$239,M19&lt;&gt;'Tabelas auxiliares'!$B$240,M19&lt;&gt;'Tabelas auxiliares'!$C$239,M19&lt;&gt;'Tabelas auxiliares'!$C$240,M19&lt;&gt;'Tabelas auxiliares'!$D$239),"FOLHA DE PESSOAL",IF(Q19='Tabelas auxiliares'!$A$240,"CUSTEIO",IF(Q19='Tabelas auxiliares'!$A$239,"INVESTIMENTO","ERRO - VERIFICAR"))))</f>
        <v/>
      </c>
      <c r="S19" s="46" t="str">
        <f t="shared" si="1"/>
        <v/>
      </c>
      <c r="V19" s="26"/>
    </row>
    <row r="20" spans="17:24" x14ac:dyDescent="0.25">
      <c r="Q20" s="33" t="str">
        <f t="shared" si="0"/>
        <v/>
      </c>
      <c r="R20" s="33" t="str">
        <f>IF(M20="","",IF(AND(M20&lt;&gt;'Tabelas auxiliares'!$B$239,M20&lt;&gt;'Tabelas auxiliares'!$B$240,M20&lt;&gt;'Tabelas auxiliares'!$C$239,M20&lt;&gt;'Tabelas auxiliares'!$C$240,M20&lt;&gt;'Tabelas auxiliares'!$D$239),"FOLHA DE PESSOAL",IF(Q20='Tabelas auxiliares'!$A$240,"CUSTEIO",IF(Q20='Tabelas auxiliares'!$A$239,"INVESTIMENTO","ERRO - VERIFICAR"))))</f>
        <v/>
      </c>
      <c r="S20" s="46" t="str">
        <f t="shared" si="1"/>
        <v/>
      </c>
      <c r="X20" s="26"/>
    </row>
    <row r="21" spans="17:24" x14ac:dyDescent="0.25">
      <c r="Q21" s="33" t="str">
        <f t="shared" si="0"/>
        <v/>
      </c>
      <c r="R21" s="33" t="str">
        <f>IF(M21="","",IF(AND(M21&lt;&gt;'Tabelas auxiliares'!$B$239,M21&lt;&gt;'Tabelas auxiliares'!$B$240,M21&lt;&gt;'Tabelas auxiliares'!$C$239,M21&lt;&gt;'Tabelas auxiliares'!$C$240,M21&lt;&gt;'Tabelas auxiliares'!$D$239),"FOLHA DE PESSOAL",IF(Q21='Tabelas auxiliares'!$A$240,"CUSTEIO",IF(Q21='Tabelas auxiliares'!$A$239,"INVESTIMENTO","ERRO - VERIFICAR"))))</f>
        <v/>
      </c>
      <c r="S21" s="46" t="str">
        <f t="shared" si="1"/>
        <v/>
      </c>
      <c r="X21" s="26"/>
    </row>
    <row r="22" spans="17:24" x14ac:dyDescent="0.25">
      <c r="Q22" s="33" t="str">
        <f t="shared" si="0"/>
        <v/>
      </c>
      <c r="R22" s="33" t="str">
        <f>IF(M22="","",IF(AND(M22&lt;&gt;'Tabelas auxiliares'!$B$239,M22&lt;&gt;'Tabelas auxiliares'!$B$240,M22&lt;&gt;'Tabelas auxiliares'!$C$239,M22&lt;&gt;'Tabelas auxiliares'!$C$240,M22&lt;&gt;'Tabelas auxiliares'!$D$239),"FOLHA DE PESSOAL",IF(Q22='Tabelas auxiliares'!$A$240,"CUSTEIO",IF(Q22='Tabelas auxiliares'!$A$239,"INVESTIMENTO","ERRO - VERIFICAR"))))</f>
        <v/>
      </c>
      <c r="S22" s="46" t="str">
        <f t="shared" si="1"/>
        <v/>
      </c>
      <c r="V22" s="26"/>
    </row>
    <row r="23" spans="17:24" x14ac:dyDescent="0.25">
      <c r="Q23" s="33" t="str">
        <f t="shared" si="0"/>
        <v/>
      </c>
      <c r="R23" s="33" t="str">
        <f>IF(M23="","",IF(AND(M23&lt;&gt;'Tabelas auxiliares'!$B$239,M23&lt;&gt;'Tabelas auxiliares'!$B$240,M23&lt;&gt;'Tabelas auxiliares'!$C$239,M23&lt;&gt;'Tabelas auxiliares'!$C$240,M23&lt;&gt;'Tabelas auxiliares'!$D$239),"FOLHA DE PESSOAL",IF(Q23='Tabelas auxiliares'!$A$240,"CUSTEIO",IF(Q23='Tabelas auxiliares'!$A$239,"INVESTIMENTO","ERRO - VERIFICAR"))))</f>
        <v/>
      </c>
      <c r="S23" s="46" t="str">
        <f t="shared" si="1"/>
        <v/>
      </c>
      <c r="V23" s="26"/>
    </row>
    <row r="24" spans="17:24" x14ac:dyDescent="0.25">
      <c r="Q24" s="33" t="str">
        <f t="shared" si="0"/>
        <v/>
      </c>
      <c r="R24" s="33" t="str">
        <f>IF(M24="","",IF(AND(M24&lt;&gt;'Tabelas auxiliares'!$B$239,M24&lt;&gt;'Tabelas auxiliares'!$B$240,M24&lt;&gt;'Tabelas auxiliares'!$C$239,M24&lt;&gt;'Tabelas auxiliares'!$C$240,M24&lt;&gt;'Tabelas auxiliares'!$D$239),"FOLHA DE PESSOAL",IF(Q24='Tabelas auxiliares'!$A$240,"CUSTEIO",IF(Q24='Tabelas auxiliares'!$A$239,"INVESTIMENTO","ERRO - VERIFICAR"))))</f>
        <v/>
      </c>
      <c r="S24" s="46" t="str">
        <f t="shared" si="1"/>
        <v/>
      </c>
      <c r="V24" s="26"/>
    </row>
    <row r="25" spans="17:24" x14ac:dyDescent="0.25">
      <c r="Q25" s="33" t="str">
        <f t="shared" si="0"/>
        <v/>
      </c>
      <c r="R25" s="33" t="str">
        <f>IF(M25="","",IF(AND(M25&lt;&gt;'Tabelas auxiliares'!$B$239,M25&lt;&gt;'Tabelas auxiliares'!$B$240,M25&lt;&gt;'Tabelas auxiliares'!$C$239,M25&lt;&gt;'Tabelas auxiliares'!$C$240,M25&lt;&gt;'Tabelas auxiliares'!$D$239),"FOLHA DE PESSOAL",IF(Q25='Tabelas auxiliares'!$A$240,"CUSTEIO",IF(Q25='Tabelas auxiliares'!$A$239,"INVESTIMENTO","ERRO - VERIFICAR"))))</f>
        <v/>
      </c>
      <c r="S25" s="46" t="str">
        <f t="shared" si="1"/>
        <v/>
      </c>
      <c r="T25" s="26"/>
    </row>
    <row r="26" spans="17:24" x14ac:dyDescent="0.25">
      <c r="Q26" s="33" t="str">
        <f t="shared" si="0"/>
        <v/>
      </c>
      <c r="R26" s="33" t="str">
        <f>IF(M26="","",IF(AND(M26&lt;&gt;'Tabelas auxiliares'!$B$239,M26&lt;&gt;'Tabelas auxiliares'!$B$240,M26&lt;&gt;'Tabelas auxiliares'!$C$239,M26&lt;&gt;'Tabelas auxiliares'!$C$240,M26&lt;&gt;'Tabelas auxiliares'!$D$239),"FOLHA DE PESSOAL",IF(Q26='Tabelas auxiliares'!$A$240,"CUSTEIO",IF(Q26='Tabelas auxiliares'!$A$239,"INVESTIMENTO","ERRO - VERIFICAR"))))</f>
        <v/>
      </c>
      <c r="S26" s="46" t="str">
        <f t="shared" si="1"/>
        <v/>
      </c>
      <c r="X26" s="26"/>
    </row>
    <row r="27" spans="17:24" x14ac:dyDescent="0.25">
      <c r="Q27" s="33" t="str">
        <f t="shared" si="0"/>
        <v/>
      </c>
      <c r="R27" s="33" t="str">
        <f>IF(M27="","",IF(AND(M27&lt;&gt;'Tabelas auxiliares'!$B$239,M27&lt;&gt;'Tabelas auxiliares'!$B$240,M27&lt;&gt;'Tabelas auxiliares'!$C$239,M27&lt;&gt;'Tabelas auxiliares'!$C$240,M27&lt;&gt;'Tabelas auxiliares'!$D$239),"FOLHA DE PESSOAL",IF(Q27='Tabelas auxiliares'!$A$240,"CUSTEIO",IF(Q27='Tabelas auxiliares'!$A$239,"INVESTIMENTO","ERRO - VERIFICAR"))))</f>
        <v/>
      </c>
      <c r="S27" s="46" t="str">
        <f t="shared" si="1"/>
        <v/>
      </c>
      <c r="T27" s="26"/>
      <c r="U27" s="26"/>
    </row>
    <row r="28" spans="17:24" x14ac:dyDescent="0.25">
      <c r="Q28" s="33" t="str">
        <f t="shared" si="0"/>
        <v/>
      </c>
      <c r="R28" s="33" t="str">
        <f>IF(M28="","",IF(AND(M28&lt;&gt;'Tabelas auxiliares'!$B$239,M28&lt;&gt;'Tabelas auxiliares'!$B$240,M28&lt;&gt;'Tabelas auxiliares'!$C$239,M28&lt;&gt;'Tabelas auxiliares'!$C$240,M28&lt;&gt;'Tabelas auxiliares'!$D$239),"FOLHA DE PESSOAL",IF(Q28='Tabelas auxiliares'!$A$240,"CUSTEIO",IF(Q28='Tabelas auxiliares'!$A$239,"INVESTIMENTO","ERRO - VERIFICAR"))))</f>
        <v/>
      </c>
      <c r="S28" s="46" t="str">
        <f t="shared" si="1"/>
        <v/>
      </c>
      <c r="T28" s="26"/>
    </row>
    <row r="29" spans="17:24" x14ac:dyDescent="0.25">
      <c r="Q29" s="33" t="str">
        <f t="shared" si="0"/>
        <v/>
      </c>
      <c r="R29" s="33" t="str">
        <f>IF(M29="","",IF(AND(M29&lt;&gt;'Tabelas auxiliares'!$B$239,M29&lt;&gt;'Tabelas auxiliares'!$B$240,M29&lt;&gt;'Tabelas auxiliares'!$C$239,M29&lt;&gt;'Tabelas auxiliares'!$C$240,M29&lt;&gt;'Tabelas auxiliares'!$D$239),"FOLHA DE PESSOAL",IF(Q29='Tabelas auxiliares'!$A$240,"CUSTEIO",IF(Q29='Tabelas auxiliares'!$A$239,"INVESTIMENTO","ERRO - VERIFICAR"))))</f>
        <v/>
      </c>
      <c r="S29" s="46" t="str">
        <f t="shared" si="1"/>
        <v/>
      </c>
      <c r="T29" s="26"/>
      <c r="U29" s="26"/>
    </row>
    <row r="30" spans="17:24" x14ac:dyDescent="0.25">
      <c r="Q30" s="33" t="str">
        <f t="shared" si="0"/>
        <v/>
      </c>
      <c r="R30" s="33" t="str">
        <f>IF(M30="","",IF(AND(M30&lt;&gt;'Tabelas auxiliares'!$B$239,M30&lt;&gt;'Tabelas auxiliares'!$B$240,M30&lt;&gt;'Tabelas auxiliares'!$C$239,M30&lt;&gt;'Tabelas auxiliares'!$C$240,M30&lt;&gt;'Tabelas auxiliares'!$D$239),"FOLHA DE PESSOAL",IF(Q30='Tabelas auxiliares'!$A$240,"CUSTEIO",IF(Q30='Tabelas auxiliares'!$A$239,"INVESTIMENTO","ERRO - VERIFICAR"))))</f>
        <v/>
      </c>
      <c r="S30" s="46" t="str">
        <f t="shared" si="1"/>
        <v/>
      </c>
      <c r="T30" s="26"/>
    </row>
    <row r="31" spans="17:24" x14ac:dyDescent="0.25">
      <c r="Q31" s="33" t="str">
        <f t="shared" si="0"/>
        <v/>
      </c>
      <c r="R31" s="33" t="str">
        <f>IF(M31="","",IF(AND(M31&lt;&gt;'Tabelas auxiliares'!$B$239,M31&lt;&gt;'Tabelas auxiliares'!$B$240,M31&lt;&gt;'Tabelas auxiliares'!$C$239,M31&lt;&gt;'Tabelas auxiliares'!$C$240,M31&lt;&gt;'Tabelas auxiliares'!$D$239),"FOLHA DE PESSOAL",IF(Q31='Tabelas auxiliares'!$A$240,"CUSTEIO",IF(Q31='Tabelas auxiliares'!$A$239,"INVESTIMENTO","ERRO - VERIFICAR"))))</f>
        <v/>
      </c>
      <c r="S31" s="46" t="str">
        <f t="shared" si="1"/>
        <v/>
      </c>
      <c r="T31" s="26"/>
      <c r="U31" s="26"/>
    </row>
    <row r="32" spans="17:24" x14ac:dyDescent="0.25">
      <c r="Q32" s="33" t="str">
        <f t="shared" si="0"/>
        <v/>
      </c>
      <c r="R32" s="33" t="str">
        <f>IF(M32="","",IF(AND(M32&lt;&gt;'Tabelas auxiliares'!$B$239,M32&lt;&gt;'Tabelas auxiliares'!$B$240,M32&lt;&gt;'Tabelas auxiliares'!$C$239,M32&lt;&gt;'Tabelas auxiliares'!$C$240,M32&lt;&gt;'Tabelas auxiliares'!$D$239),"FOLHA DE PESSOAL",IF(Q32='Tabelas auxiliares'!$A$240,"CUSTEIO",IF(Q32='Tabelas auxiliares'!$A$239,"INVESTIMENTO","ERRO - VERIFICAR"))))</f>
        <v/>
      </c>
      <c r="S32" s="46" t="str">
        <f t="shared" si="1"/>
        <v/>
      </c>
      <c r="V32" s="26"/>
      <c r="X32" s="26"/>
    </row>
    <row r="33" spans="17:24" x14ac:dyDescent="0.25">
      <c r="Q33" s="33" t="str">
        <f t="shared" si="0"/>
        <v/>
      </c>
      <c r="R33" s="33" t="str">
        <f>IF(M33="","",IF(AND(M33&lt;&gt;'Tabelas auxiliares'!$B$239,M33&lt;&gt;'Tabelas auxiliares'!$B$240,M33&lt;&gt;'Tabelas auxiliares'!$C$239,M33&lt;&gt;'Tabelas auxiliares'!$C$240,M33&lt;&gt;'Tabelas auxiliares'!$D$239),"FOLHA DE PESSOAL",IF(Q33='Tabelas auxiliares'!$A$240,"CUSTEIO",IF(Q33='Tabelas auxiliares'!$A$239,"INVESTIMENTO","ERRO - VERIFICAR"))))</f>
        <v/>
      </c>
      <c r="S33" s="46" t="str">
        <f t="shared" si="1"/>
        <v/>
      </c>
      <c r="V33" s="26"/>
      <c r="X33" s="26"/>
    </row>
    <row r="34" spans="17:24" x14ac:dyDescent="0.25">
      <c r="Q34" s="33" t="str">
        <f t="shared" si="0"/>
        <v/>
      </c>
      <c r="R34" s="33" t="str">
        <f>IF(M34="","",IF(AND(M34&lt;&gt;'Tabelas auxiliares'!$B$239,M34&lt;&gt;'Tabelas auxiliares'!$B$240,M34&lt;&gt;'Tabelas auxiliares'!$C$239,M34&lt;&gt;'Tabelas auxiliares'!$C$240,M34&lt;&gt;'Tabelas auxiliares'!$D$239),"FOLHA DE PESSOAL",IF(Q34='Tabelas auxiliares'!$A$240,"CUSTEIO",IF(Q34='Tabelas auxiliares'!$A$239,"INVESTIMENTO","ERRO - VERIFICAR"))))</f>
        <v/>
      </c>
      <c r="S34" s="46" t="str">
        <f t="shared" si="1"/>
        <v/>
      </c>
      <c r="V34" s="26"/>
    </row>
    <row r="35" spans="17:24" x14ac:dyDescent="0.25">
      <c r="Q35" s="33" t="str">
        <f t="shared" si="0"/>
        <v/>
      </c>
      <c r="R35" s="33" t="str">
        <f>IF(M35="","",IF(AND(M35&lt;&gt;'Tabelas auxiliares'!$B$239,M35&lt;&gt;'Tabelas auxiliares'!$B$240,M35&lt;&gt;'Tabelas auxiliares'!$C$239,M35&lt;&gt;'Tabelas auxiliares'!$C$240,M35&lt;&gt;'Tabelas auxiliares'!$D$239),"FOLHA DE PESSOAL",IF(Q35='Tabelas auxiliares'!$A$240,"CUSTEIO",IF(Q35='Tabelas auxiliares'!$A$239,"INVESTIMENTO","ERRO - VERIFICAR"))))</f>
        <v/>
      </c>
      <c r="S35" s="46" t="str">
        <f t="shared" si="1"/>
        <v/>
      </c>
      <c r="V35" s="26"/>
      <c r="X35" s="26"/>
    </row>
    <row r="36" spans="17:24" x14ac:dyDescent="0.25">
      <c r="Q36" s="33" t="str">
        <f t="shared" si="0"/>
        <v/>
      </c>
      <c r="R36" s="33" t="str">
        <f>IF(M36="","",IF(AND(M36&lt;&gt;'Tabelas auxiliares'!$B$239,M36&lt;&gt;'Tabelas auxiliares'!$B$240,M36&lt;&gt;'Tabelas auxiliares'!$C$239,M36&lt;&gt;'Tabelas auxiliares'!$C$240,M36&lt;&gt;'Tabelas auxiliares'!$D$239),"FOLHA DE PESSOAL",IF(Q36='Tabelas auxiliares'!$A$240,"CUSTEIO",IF(Q36='Tabelas auxiliares'!$A$239,"INVESTIMENTO","ERRO - VERIFICAR"))))</f>
        <v/>
      </c>
      <c r="S36" s="46" t="str">
        <f t="shared" si="1"/>
        <v/>
      </c>
      <c r="V36" s="26"/>
      <c r="X36" s="26"/>
    </row>
    <row r="37" spans="17:24" x14ac:dyDescent="0.25">
      <c r="Q37" s="33" t="str">
        <f t="shared" si="0"/>
        <v/>
      </c>
      <c r="R37" s="33" t="str">
        <f>IF(M37="","",IF(AND(M37&lt;&gt;'Tabelas auxiliares'!$B$239,M37&lt;&gt;'Tabelas auxiliares'!$B$240,M37&lt;&gt;'Tabelas auxiliares'!$C$239,M37&lt;&gt;'Tabelas auxiliares'!$C$240,M37&lt;&gt;'Tabelas auxiliares'!$D$239),"FOLHA DE PESSOAL",IF(Q37='Tabelas auxiliares'!$A$240,"CUSTEIO",IF(Q37='Tabelas auxiliares'!$A$239,"INVESTIMENTO","ERRO - VERIFICAR"))))</f>
        <v/>
      </c>
      <c r="S37" s="46" t="str">
        <f t="shared" si="1"/>
        <v/>
      </c>
      <c r="X37" s="26"/>
    </row>
    <row r="38" spans="17:24" x14ac:dyDescent="0.25">
      <c r="Q38" s="33" t="str">
        <f t="shared" si="0"/>
        <v/>
      </c>
      <c r="R38" s="33" t="str">
        <f>IF(M38="","",IF(AND(M38&lt;&gt;'Tabelas auxiliares'!$B$239,M38&lt;&gt;'Tabelas auxiliares'!$B$240,M38&lt;&gt;'Tabelas auxiliares'!$C$239,M38&lt;&gt;'Tabelas auxiliares'!$C$240,M38&lt;&gt;'Tabelas auxiliares'!$D$239),"FOLHA DE PESSOAL",IF(Q38='Tabelas auxiliares'!$A$240,"CUSTEIO",IF(Q38='Tabelas auxiliares'!$A$239,"INVESTIMENTO","ERRO - VERIFICAR"))))</f>
        <v/>
      </c>
      <c r="S38" s="46" t="str">
        <f t="shared" si="1"/>
        <v/>
      </c>
      <c r="X38" s="26"/>
    </row>
    <row r="39" spans="17:24" x14ac:dyDescent="0.25">
      <c r="Q39" s="33" t="str">
        <f t="shared" si="0"/>
        <v/>
      </c>
      <c r="R39" s="33" t="str">
        <f>IF(M39="","",IF(AND(M39&lt;&gt;'Tabelas auxiliares'!$B$239,M39&lt;&gt;'Tabelas auxiliares'!$B$240,M39&lt;&gt;'Tabelas auxiliares'!$C$239,M39&lt;&gt;'Tabelas auxiliares'!$C$240,M39&lt;&gt;'Tabelas auxiliares'!$D$239),"FOLHA DE PESSOAL",IF(Q39='Tabelas auxiliares'!$A$240,"CUSTEIO",IF(Q39='Tabelas auxiliares'!$A$239,"INVESTIMENTO","ERRO - VERIFICAR"))))</f>
        <v/>
      </c>
      <c r="S39" s="46" t="str">
        <f t="shared" si="1"/>
        <v/>
      </c>
      <c r="X39" s="26"/>
    </row>
    <row r="40" spans="17:24" x14ac:dyDescent="0.25">
      <c r="Q40" s="33" t="str">
        <f t="shared" si="0"/>
        <v/>
      </c>
      <c r="R40" s="33" t="str">
        <f>IF(M40="","",IF(AND(M40&lt;&gt;'Tabelas auxiliares'!$B$239,M40&lt;&gt;'Tabelas auxiliares'!$B$240,M40&lt;&gt;'Tabelas auxiliares'!$C$239,M40&lt;&gt;'Tabelas auxiliares'!$C$240,M40&lt;&gt;'Tabelas auxiliares'!$D$239),"FOLHA DE PESSOAL",IF(Q40='Tabelas auxiliares'!$A$240,"CUSTEIO",IF(Q40='Tabelas auxiliares'!$A$239,"INVESTIMENTO","ERRO - VERIFICAR"))))</f>
        <v/>
      </c>
      <c r="S40" s="46" t="str">
        <f t="shared" si="1"/>
        <v/>
      </c>
      <c r="X40" s="26"/>
    </row>
    <row r="41" spans="17:24" x14ac:dyDescent="0.25">
      <c r="Q41" s="33" t="str">
        <f t="shared" si="0"/>
        <v/>
      </c>
      <c r="R41" s="33" t="str">
        <f>IF(M41="","",IF(AND(M41&lt;&gt;'Tabelas auxiliares'!$B$239,M41&lt;&gt;'Tabelas auxiliares'!$B$240,M41&lt;&gt;'Tabelas auxiliares'!$C$239,M41&lt;&gt;'Tabelas auxiliares'!$C$240,M41&lt;&gt;'Tabelas auxiliares'!$D$239),"FOLHA DE PESSOAL",IF(Q41='Tabelas auxiliares'!$A$240,"CUSTEIO",IF(Q41='Tabelas auxiliares'!$A$239,"INVESTIMENTO","ERRO - VERIFICAR"))))</f>
        <v/>
      </c>
      <c r="S41" s="46" t="str">
        <f t="shared" si="1"/>
        <v/>
      </c>
      <c r="X41" s="26"/>
    </row>
    <row r="42" spans="17:24" x14ac:dyDescent="0.25">
      <c r="Q42" s="33" t="str">
        <f t="shared" si="0"/>
        <v/>
      </c>
      <c r="R42" s="33" t="str">
        <f>IF(M42="","",IF(AND(M42&lt;&gt;'Tabelas auxiliares'!$B$239,M42&lt;&gt;'Tabelas auxiliares'!$B$240,M42&lt;&gt;'Tabelas auxiliares'!$C$239,M42&lt;&gt;'Tabelas auxiliares'!$C$240,M42&lt;&gt;'Tabelas auxiliares'!$D$239),"FOLHA DE PESSOAL",IF(Q42='Tabelas auxiliares'!$A$240,"CUSTEIO",IF(Q42='Tabelas auxiliares'!$A$239,"INVESTIMENTO","ERRO - VERIFICAR"))))</f>
        <v/>
      </c>
      <c r="S42" s="46" t="str">
        <f t="shared" si="1"/>
        <v/>
      </c>
      <c r="X42" s="26"/>
    </row>
    <row r="43" spans="17:24" x14ac:dyDescent="0.25">
      <c r="Q43" s="33" t="str">
        <f t="shared" si="0"/>
        <v/>
      </c>
      <c r="R43" s="33" t="str">
        <f>IF(M43="","",IF(AND(M43&lt;&gt;'Tabelas auxiliares'!$B$239,M43&lt;&gt;'Tabelas auxiliares'!$B$240,M43&lt;&gt;'Tabelas auxiliares'!$C$239,M43&lt;&gt;'Tabelas auxiliares'!$C$240,M43&lt;&gt;'Tabelas auxiliares'!$D$239),"FOLHA DE PESSOAL",IF(Q43='Tabelas auxiliares'!$A$240,"CUSTEIO",IF(Q43='Tabelas auxiliares'!$A$239,"INVESTIMENTO","ERRO - VERIFICAR"))))</f>
        <v/>
      </c>
      <c r="S43" s="46" t="str">
        <f t="shared" si="1"/>
        <v/>
      </c>
      <c r="X43" s="26"/>
    </row>
    <row r="44" spans="17:24" x14ac:dyDescent="0.25">
      <c r="Q44" s="33" t="str">
        <f t="shared" si="0"/>
        <v/>
      </c>
      <c r="R44" s="33" t="str">
        <f>IF(M44="","",IF(AND(M44&lt;&gt;'Tabelas auxiliares'!$B$239,M44&lt;&gt;'Tabelas auxiliares'!$B$240,M44&lt;&gt;'Tabelas auxiliares'!$C$239,M44&lt;&gt;'Tabelas auxiliares'!$C$240,M44&lt;&gt;'Tabelas auxiliares'!$D$239),"FOLHA DE PESSOAL",IF(Q44='Tabelas auxiliares'!$A$240,"CUSTEIO",IF(Q44='Tabelas auxiliares'!$A$239,"INVESTIMENTO","ERRO - VERIFICAR"))))</f>
        <v/>
      </c>
      <c r="S44" s="46" t="str">
        <f t="shared" si="1"/>
        <v/>
      </c>
      <c r="X44" s="26"/>
    </row>
    <row r="45" spans="17:24" x14ac:dyDescent="0.25">
      <c r="Q45" s="33" t="str">
        <f t="shared" si="0"/>
        <v/>
      </c>
      <c r="R45" s="33" t="str">
        <f>IF(M45="","",IF(AND(M45&lt;&gt;'Tabelas auxiliares'!$B$239,M45&lt;&gt;'Tabelas auxiliares'!$B$240,M45&lt;&gt;'Tabelas auxiliares'!$C$239,M45&lt;&gt;'Tabelas auxiliares'!$C$240,M45&lt;&gt;'Tabelas auxiliares'!$D$239),"FOLHA DE PESSOAL",IF(Q45='Tabelas auxiliares'!$A$240,"CUSTEIO",IF(Q45='Tabelas auxiliares'!$A$239,"INVESTIMENTO","ERRO - VERIFICAR"))))</f>
        <v/>
      </c>
      <c r="S45" s="46" t="str">
        <f t="shared" si="1"/>
        <v/>
      </c>
      <c r="X45" s="26"/>
    </row>
    <row r="46" spans="17:24" x14ac:dyDescent="0.25">
      <c r="Q46" s="33" t="str">
        <f t="shared" si="0"/>
        <v/>
      </c>
      <c r="R46" s="33" t="str">
        <f>IF(M46="","",IF(AND(M46&lt;&gt;'Tabelas auxiliares'!$B$239,M46&lt;&gt;'Tabelas auxiliares'!$B$240,M46&lt;&gt;'Tabelas auxiliares'!$C$239,M46&lt;&gt;'Tabelas auxiliares'!$C$240,M46&lt;&gt;'Tabelas auxiliares'!$D$239),"FOLHA DE PESSOAL",IF(Q46='Tabelas auxiliares'!$A$240,"CUSTEIO",IF(Q46='Tabelas auxiliares'!$A$239,"INVESTIMENTO","ERRO - VERIFICAR"))))</f>
        <v/>
      </c>
      <c r="S46" s="46" t="str">
        <f t="shared" si="1"/>
        <v/>
      </c>
      <c r="X46" s="26"/>
    </row>
    <row r="47" spans="17:24" x14ac:dyDescent="0.25">
      <c r="Q47" s="33" t="str">
        <f t="shared" si="0"/>
        <v/>
      </c>
      <c r="R47" s="33" t="str">
        <f>IF(M47="","",IF(AND(M47&lt;&gt;'Tabelas auxiliares'!$B$239,M47&lt;&gt;'Tabelas auxiliares'!$B$240,M47&lt;&gt;'Tabelas auxiliares'!$C$239,M47&lt;&gt;'Tabelas auxiliares'!$C$240,M47&lt;&gt;'Tabelas auxiliares'!$D$239),"FOLHA DE PESSOAL",IF(Q47='Tabelas auxiliares'!$A$240,"CUSTEIO",IF(Q47='Tabelas auxiliares'!$A$239,"INVESTIMENTO","ERRO - VERIFICAR"))))</f>
        <v/>
      </c>
      <c r="S47" s="46" t="str">
        <f t="shared" si="1"/>
        <v/>
      </c>
      <c r="X47" s="26"/>
    </row>
    <row r="48" spans="17:24" x14ac:dyDescent="0.25">
      <c r="Q48" s="33" t="str">
        <f t="shared" si="0"/>
        <v/>
      </c>
      <c r="R48" s="33" t="str">
        <f>IF(M48="","",IF(AND(M48&lt;&gt;'Tabelas auxiliares'!$B$239,M48&lt;&gt;'Tabelas auxiliares'!$B$240,M48&lt;&gt;'Tabelas auxiliares'!$C$239,M48&lt;&gt;'Tabelas auxiliares'!$C$240,M48&lt;&gt;'Tabelas auxiliares'!$D$239),"FOLHA DE PESSOAL",IF(Q48='Tabelas auxiliares'!$A$240,"CUSTEIO",IF(Q48='Tabelas auxiliares'!$A$239,"INVESTIMENTO","ERRO - VERIFICAR"))))</f>
        <v/>
      </c>
      <c r="S48" s="46" t="str">
        <f t="shared" si="1"/>
        <v/>
      </c>
      <c r="X48" s="26"/>
    </row>
    <row r="49" spans="17:24" x14ac:dyDescent="0.25">
      <c r="Q49" s="33" t="str">
        <f t="shared" si="0"/>
        <v/>
      </c>
      <c r="R49" s="33" t="str">
        <f>IF(M49="","",IF(AND(M49&lt;&gt;'Tabelas auxiliares'!$B$239,M49&lt;&gt;'Tabelas auxiliares'!$B$240,M49&lt;&gt;'Tabelas auxiliares'!$C$239,M49&lt;&gt;'Tabelas auxiliares'!$C$240,M49&lt;&gt;'Tabelas auxiliares'!$D$239),"FOLHA DE PESSOAL",IF(Q49='Tabelas auxiliares'!$A$240,"CUSTEIO",IF(Q49='Tabelas auxiliares'!$A$239,"INVESTIMENTO","ERRO - VERIFICAR"))))</f>
        <v/>
      </c>
      <c r="S49" s="46" t="str">
        <f t="shared" si="1"/>
        <v/>
      </c>
      <c r="X49" s="26"/>
    </row>
    <row r="50" spans="17:24" x14ac:dyDescent="0.25">
      <c r="Q50" s="33" t="str">
        <f t="shared" si="0"/>
        <v/>
      </c>
      <c r="R50" s="33" t="str">
        <f>IF(M50="","",IF(AND(M50&lt;&gt;'Tabelas auxiliares'!$B$239,M50&lt;&gt;'Tabelas auxiliares'!$B$240,M50&lt;&gt;'Tabelas auxiliares'!$C$239,M50&lt;&gt;'Tabelas auxiliares'!$C$240,M50&lt;&gt;'Tabelas auxiliares'!$D$239),"FOLHA DE PESSOAL",IF(Q50='Tabelas auxiliares'!$A$240,"CUSTEIO",IF(Q50='Tabelas auxiliares'!$A$239,"INVESTIMENTO","ERRO - VERIFICAR"))))</f>
        <v/>
      </c>
      <c r="S50" s="46" t="str">
        <f t="shared" si="1"/>
        <v/>
      </c>
      <c r="X50" s="26"/>
    </row>
    <row r="51" spans="17:24" x14ac:dyDescent="0.25">
      <c r="Q51" s="33" t="str">
        <f t="shared" si="0"/>
        <v/>
      </c>
      <c r="R51" s="33" t="str">
        <f>IF(M51="","",IF(AND(M51&lt;&gt;'Tabelas auxiliares'!$B$239,M51&lt;&gt;'Tabelas auxiliares'!$B$240,M51&lt;&gt;'Tabelas auxiliares'!$C$239,M51&lt;&gt;'Tabelas auxiliares'!$C$240,M51&lt;&gt;'Tabelas auxiliares'!$D$239),"FOLHA DE PESSOAL",IF(Q51='Tabelas auxiliares'!$A$240,"CUSTEIO",IF(Q51='Tabelas auxiliares'!$A$239,"INVESTIMENTO","ERRO - VERIFICAR"))))</f>
        <v/>
      </c>
      <c r="S51" s="46" t="str">
        <f t="shared" si="1"/>
        <v/>
      </c>
      <c r="X51" s="26"/>
    </row>
    <row r="52" spans="17:24" x14ac:dyDescent="0.25">
      <c r="Q52" s="33" t="str">
        <f t="shared" si="0"/>
        <v/>
      </c>
      <c r="R52" s="33" t="str">
        <f>IF(M52="","",IF(AND(M52&lt;&gt;'Tabelas auxiliares'!$B$239,M52&lt;&gt;'Tabelas auxiliares'!$B$240,M52&lt;&gt;'Tabelas auxiliares'!$C$239,M52&lt;&gt;'Tabelas auxiliares'!$C$240,M52&lt;&gt;'Tabelas auxiliares'!$D$239),"FOLHA DE PESSOAL",IF(Q52='Tabelas auxiliares'!$A$240,"CUSTEIO",IF(Q52='Tabelas auxiliares'!$A$239,"INVESTIMENTO","ERRO - VERIFICAR"))))</f>
        <v/>
      </c>
      <c r="S52" s="46" t="str">
        <f t="shared" si="1"/>
        <v/>
      </c>
      <c r="X52" s="26"/>
    </row>
    <row r="53" spans="17:24" x14ac:dyDescent="0.25">
      <c r="Q53" s="33" t="str">
        <f t="shared" si="0"/>
        <v/>
      </c>
      <c r="R53" s="33" t="str">
        <f>IF(M53="","",IF(AND(M53&lt;&gt;'Tabelas auxiliares'!$B$239,M53&lt;&gt;'Tabelas auxiliares'!$B$240,M53&lt;&gt;'Tabelas auxiliares'!$C$239,M53&lt;&gt;'Tabelas auxiliares'!$C$240,M53&lt;&gt;'Tabelas auxiliares'!$D$239),"FOLHA DE PESSOAL",IF(Q53='Tabelas auxiliares'!$A$240,"CUSTEIO",IF(Q53='Tabelas auxiliares'!$A$239,"INVESTIMENTO","ERRO - VERIFICAR"))))</f>
        <v/>
      </c>
      <c r="S53" s="46" t="str">
        <f t="shared" si="1"/>
        <v/>
      </c>
      <c r="X53" s="26"/>
    </row>
    <row r="54" spans="17:24" x14ac:dyDescent="0.25">
      <c r="Q54" s="33" t="str">
        <f t="shared" si="0"/>
        <v/>
      </c>
      <c r="R54" s="33" t="str">
        <f>IF(M54="","",IF(AND(M54&lt;&gt;'Tabelas auxiliares'!$B$239,M54&lt;&gt;'Tabelas auxiliares'!$B$240,M54&lt;&gt;'Tabelas auxiliares'!$C$239,M54&lt;&gt;'Tabelas auxiliares'!$C$240,M54&lt;&gt;'Tabelas auxiliares'!$D$239),"FOLHA DE PESSOAL",IF(Q54='Tabelas auxiliares'!$A$240,"CUSTEIO",IF(Q54='Tabelas auxiliares'!$A$239,"INVESTIMENTO","ERRO - VERIFICAR"))))</f>
        <v/>
      </c>
      <c r="S54" s="46" t="str">
        <f t="shared" si="1"/>
        <v/>
      </c>
      <c r="X54" s="26"/>
    </row>
    <row r="55" spans="17:24" x14ac:dyDescent="0.25">
      <c r="Q55" s="33" t="str">
        <f t="shared" si="0"/>
        <v/>
      </c>
      <c r="R55" s="33" t="str">
        <f>IF(M55="","",IF(AND(M55&lt;&gt;'Tabelas auxiliares'!$B$239,M55&lt;&gt;'Tabelas auxiliares'!$B$240,M55&lt;&gt;'Tabelas auxiliares'!$C$239,M55&lt;&gt;'Tabelas auxiliares'!$C$240,M55&lt;&gt;'Tabelas auxiliares'!$D$239),"FOLHA DE PESSOAL",IF(Q55='Tabelas auxiliares'!$A$240,"CUSTEIO",IF(Q55='Tabelas auxiliares'!$A$239,"INVESTIMENTO","ERRO - VERIFICAR"))))</f>
        <v/>
      </c>
      <c r="S55" s="46" t="str">
        <f t="shared" si="1"/>
        <v/>
      </c>
      <c r="V55" s="26"/>
      <c r="X55" s="26"/>
    </row>
    <row r="56" spans="17:24" x14ac:dyDescent="0.25">
      <c r="Q56" s="33" t="str">
        <f t="shared" si="0"/>
        <v/>
      </c>
      <c r="R56" s="33" t="str">
        <f>IF(M56="","",IF(AND(M56&lt;&gt;'Tabelas auxiliares'!$B$239,M56&lt;&gt;'Tabelas auxiliares'!$B$240,M56&lt;&gt;'Tabelas auxiliares'!$C$239,M56&lt;&gt;'Tabelas auxiliares'!$C$240,M56&lt;&gt;'Tabelas auxiliares'!$D$239),"FOLHA DE PESSOAL",IF(Q56='Tabelas auxiliares'!$A$240,"CUSTEIO",IF(Q56='Tabelas auxiliares'!$A$239,"INVESTIMENTO","ERRO - VERIFICAR"))))</f>
        <v/>
      </c>
      <c r="S56" s="46" t="str">
        <f t="shared" si="1"/>
        <v/>
      </c>
      <c r="X56" s="26"/>
    </row>
    <row r="57" spans="17:24" x14ac:dyDescent="0.25">
      <c r="Q57" s="33" t="str">
        <f t="shared" si="0"/>
        <v/>
      </c>
      <c r="R57" s="33" t="str">
        <f>IF(M57="","",IF(AND(M57&lt;&gt;'Tabelas auxiliares'!$B$239,M57&lt;&gt;'Tabelas auxiliares'!$B$240,M57&lt;&gt;'Tabelas auxiliares'!$C$239,M57&lt;&gt;'Tabelas auxiliares'!$C$240,M57&lt;&gt;'Tabelas auxiliares'!$D$239),"FOLHA DE PESSOAL",IF(Q57='Tabelas auxiliares'!$A$240,"CUSTEIO",IF(Q57='Tabelas auxiliares'!$A$239,"INVESTIMENTO","ERRO - VERIFICAR"))))</f>
        <v/>
      </c>
      <c r="S57" s="46" t="str">
        <f t="shared" si="1"/>
        <v/>
      </c>
      <c r="X57" s="26"/>
    </row>
    <row r="58" spans="17:24" x14ac:dyDescent="0.25">
      <c r="Q58" s="33" t="str">
        <f t="shared" si="0"/>
        <v/>
      </c>
      <c r="R58" s="33" t="str">
        <f>IF(M58="","",IF(AND(M58&lt;&gt;'Tabelas auxiliares'!$B$239,M58&lt;&gt;'Tabelas auxiliares'!$B$240,M58&lt;&gt;'Tabelas auxiliares'!$C$239,M58&lt;&gt;'Tabelas auxiliares'!$C$240,M58&lt;&gt;'Tabelas auxiliares'!$D$239),"FOLHA DE PESSOAL",IF(Q58='Tabelas auxiliares'!$A$240,"CUSTEIO",IF(Q58='Tabelas auxiliares'!$A$239,"INVESTIMENTO","ERRO - VERIFICAR"))))</f>
        <v/>
      </c>
      <c r="S58" s="46" t="str">
        <f t="shared" si="1"/>
        <v/>
      </c>
      <c r="X58" s="26"/>
    </row>
    <row r="59" spans="17:24" x14ac:dyDescent="0.25">
      <c r="Q59" s="33" t="str">
        <f t="shared" si="0"/>
        <v/>
      </c>
      <c r="R59" s="33" t="str">
        <f>IF(M59="","",IF(AND(M59&lt;&gt;'Tabelas auxiliares'!$B$239,M59&lt;&gt;'Tabelas auxiliares'!$B$240,M59&lt;&gt;'Tabelas auxiliares'!$C$239,M59&lt;&gt;'Tabelas auxiliares'!$C$240,M59&lt;&gt;'Tabelas auxiliares'!$D$239),"FOLHA DE PESSOAL",IF(Q59='Tabelas auxiliares'!$A$240,"CUSTEIO",IF(Q59='Tabelas auxiliares'!$A$239,"INVESTIMENTO","ERRO - VERIFICAR"))))</f>
        <v/>
      </c>
      <c r="S59" s="46" t="str">
        <f t="shared" si="1"/>
        <v/>
      </c>
      <c r="X59" s="26"/>
    </row>
    <row r="60" spans="17:24" x14ac:dyDescent="0.25">
      <c r="Q60" s="33" t="str">
        <f t="shared" si="0"/>
        <v/>
      </c>
      <c r="R60" s="33" t="str">
        <f>IF(M60="","",IF(AND(M60&lt;&gt;'Tabelas auxiliares'!$B$239,M60&lt;&gt;'Tabelas auxiliares'!$B$240,M60&lt;&gt;'Tabelas auxiliares'!$C$239,M60&lt;&gt;'Tabelas auxiliares'!$C$240,M60&lt;&gt;'Tabelas auxiliares'!$D$239),"FOLHA DE PESSOAL",IF(Q60='Tabelas auxiliares'!$A$240,"CUSTEIO",IF(Q60='Tabelas auxiliares'!$A$239,"INVESTIMENTO","ERRO - VERIFICAR"))))</f>
        <v/>
      </c>
      <c r="S60" s="46" t="str">
        <f t="shared" si="1"/>
        <v/>
      </c>
      <c r="X60" s="26"/>
    </row>
    <row r="61" spans="17:24" x14ac:dyDescent="0.25">
      <c r="Q61" s="33" t="str">
        <f t="shared" si="0"/>
        <v/>
      </c>
      <c r="R61" s="33" t="str">
        <f>IF(M61="","",IF(AND(M61&lt;&gt;'Tabelas auxiliares'!$B$239,M61&lt;&gt;'Tabelas auxiliares'!$B$240,M61&lt;&gt;'Tabelas auxiliares'!$C$239,M61&lt;&gt;'Tabelas auxiliares'!$C$240,M61&lt;&gt;'Tabelas auxiliares'!$D$239),"FOLHA DE PESSOAL",IF(Q61='Tabelas auxiliares'!$A$240,"CUSTEIO",IF(Q61='Tabelas auxiliares'!$A$239,"INVESTIMENTO","ERRO - VERIFICAR"))))</f>
        <v/>
      </c>
      <c r="S61" s="46" t="str">
        <f t="shared" si="1"/>
        <v/>
      </c>
      <c r="X61" s="26"/>
    </row>
    <row r="62" spans="17:24" x14ac:dyDescent="0.25">
      <c r="Q62" s="33" t="str">
        <f t="shared" si="0"/>
        <v/>
      </c>
      <c r="R62" s="33" t="str">
        <f>IF(M62="","",IF(AND(M62&lt;&gt;'Tabelas auxiliares'!$B$239,M62&lt;&gt;'Tabelas auxiliares'!$B$240,M62&lt;&gt;'Tabelas auxiliares'!$C$239,M62&lt;&gt;'Tabelas auxiliares'!$C$240,M62&lt;&gt;'Tabelas auxiliares'!$D$239),"FOLHA DE PESSOAL",IF(Q62='Tabelas auxiliares'!$A$240,"CUSTEIO",IF(Q62='Tabelas auxiliares'!$A$239,"INVESTIMENTO","ERRO - VERIFICAR"))))</f>
        <v/>
      </c>
      <c r="S62" s="46" t="str">
        <f t="shared" si="1"/>
        <v/>
      </c>
      <c r="X62" s="26"/>
    </row>
    <row r="63" spans="17:24" x14ac:dyDescent="0.25">
      <c r="Q63" s="33" t="str">
        <f t="shared" si="0"/>
        <v/>
      </c>
      <c r="R63" s="33" t="str">
        <f>IF(M63="","",IF(AND(M63&lt;&gt;'Tabelas auxiliares'!$B$239,M63&lt;&gt;'Tabelas auxiliares'!$B$240,M63&lt;&gt;'Tabelas auxiliares'!$C$239,M63&lt;&gt;'Tabelas auxiliares'!$C$240,M63&lt;&gt;'Tabelas auxiliares'!$D$239),"FOLHA DE PESSOAL",IF(Q63='Tabelas auxiliares'!$A$240,"CUSTEIO",IF(Q63='Tabelas auxiliares'!$A$239,"INVESTIMENTO","ERRO - VERIFICAR"))))</f>
        <v/>
      </c>
      <c r="S63" s="46" t="str">
        <f t="shared" si="1"/>
        <v/>
      </c>
      <c r="X63" s="26"/>
    </row>
    <row r="64" spans="17:24" x14ac:dyDescent="0.25">
      <c r="Q64" s="33" t="str">
        <f t="shared" si="0"/>
        <v/>
      </c>
      <c r="R64" s="33" t="str">
        <f>IF(M64="","",IF(AND(M64&lt;&gt;'Tabelas auxiliares'!$B$239,M64&lt;&gt;'Tabelas auxiliares'!$B$240,M64&lt;&gt;'Tabelas auxiliares'!$C$239,M64&lt;&gt;'Tabelas auxiliares'!$C$240,M64&lt;&gt;'Tabelas auxiliares'!$D$239),"FOLHA DE PESSOAL",IF(Q64='Tabelas auxiliares'!$A$240,"CUSTEIO",IF(Q64='Tabelas auxiliares'!$A$239,"INVESTIMENTO","ERRO - VERIFICAR"))))</f>
        <v/>
      </c>
      <c r="S64" s="46" t="str">
        <f t="shared" si="1"/>
        <v/>
      </c>
      <c r="V64" s="26"/>
      <c r="X64" s="26"/>
    </row>
    <row r="65" spans="17:24" x14ac:dyDescent="0.25">
      <c r="Q65" s="33" t="str">
        <f t="shared" si="0"/>
        <v/>
      </c>
      <c r="R65" s="33" t="str">
        <f>IF(M65="","",IF(AND(M65&lt;&gt;'Tabelas auxiliares'!$B$239,M65&lt;&gt;'Tabelas auxiliares'!$B$240,M65&lt;&gt;'Tabelas auxiliares'!$C$239,M65&lt;&gt;'Tabelas auxiliares'!$C$240,M65&lt;&gt;'Tabelas auxiliares'!$D$239),"FOLHA DE PESSOAL",IF(Q65='Tabelas auxiliares'!$A$240,"CUSTEIO",IF(Q65='Tabelas auxiliares'!$A$239,"INVESTIMENTO","ERRO - VERIFICAR"))))</f>
        <v/>
      </c>
      <c r="S65" s="46" t="str">
        <f t="shared" si="1"/>
        <v/>
      </c>
      <c r="X65" s="26"/>
    </row>
    <row r="66" spans="17:24" x14ac:dyDescent="0.25">
      <c r="Q66" s="33" t="str">
        <f t="shared" si="0"/>
        <v/>
      </c>
      <c r="R66" s="33" t="str">
        <f>IF(M66="","",IF(AND(M66&lt;&gt;'Tabelas auxiliares'!$B$239,M66&lt;&gt;'Tabelas auxiliares'!$B$240,M66&lt;&gt;'Tabelas auxiliares'!$C$239,M66&lt;&gt;'Tabelas auxiliares'!$C$240,M66&lt;&gt;'Tabelas auxiliares'!$D$239),"FOLHA DE PESSOAL",IF(Q66='Tabelas auxiliares'!$A$240,"CUSTEIO",IF(Q66='Tabelas auxiliares'!$A$239,"INVESTIMENTO","ERRO - VERIFICAR"))))</f>
        <v/>
      </c>
      <c r="S66" s="46" t="str">
        <f t="shared" si="1"/>
        <v/>
      </c>
      <c r="X66" s="26"/>
    </row>
    <row r="67" spans="17:24" x14ac:dyDescent="0.25">
      <c r="Q67" s="33" t="str">
        <f t="shared" si="0"/>
        <v/>
      </c>
      <c r="R67" s="33" t="str">
        <f>IF(M67="","",IF(AND(M67&lt;&gt;'Tabelas auxiliares'!$B$239,M67&lt;&gt;'Tabelas auxiliares'!$B$240,M67&lt;&gt;'Tabelas auxiliares'!$C$239,M67&lt;&gt;'Tabelas auxiliares'!$C$240,M67&lt;&gt;'Tabelas auxiliares'!$D$239),"FOLHA DE PESSOAL",IF(Q67='Tabelas auxiliares'!$A$240,"CUSTEIO",IF(Q67='Tabelas auxiliares'!$A$239,"INVESTIMENTO","ERRO - VERIFICAR"))))</f>
        <v/>
      </c>
      <c r="S67" s="46" t="str">
        <f t="shared" si="1"/>
        <v/>
      </c>
      <c r="X67" s="26"/>
    </row>
    <row r="68" spans="17:24" x14ac:dyDescent="0.25">
      <c r="Q68" s="33" t="str">
        <f t="shared" ref="Q68:Q131" si="2">LEFT(O68,1)</f>
        <v/>
      </c>
      <c r="R68" s="33" t="str">
        <f>IF(M68="","",IF(AND(M68&lt;&gt;'Tabelas auxiliares'!$B$239,M68&lt;&gt;'Tabelas auxiliares'!$B$240,M68&lt;&gt;'Tabelas auxiliares'!$C$239,M68&lt;&gt;'Tabelas auxiliares'!$C$240,M68&lt;&gt;'Tabelas auxiliares'!$D$239),"FOLHA DE PESSOAL",IF(Q68='Tabelas auxiliares'!$A$240,"CUSTEIO",IF(Q68='Tabelas auxiliares'!$A$239,"INVESTIMENTO","ERRO - VERIFICAR"))))</f>
        <v/>
      </c>
      <c r="S68" s="46" t="str">
        <f t="shared" si="1"/>
        <v/>
      </c>
      <c r="X68" s="26"/>
    </row>
    <row r="69" spans="17:24" x14ac:dyDescent="0.25">
      <c r="Q69" s="33" t="str">
        <f t="shared" si="2"/>
        <v/>
      </c>
      <c r="R69" s="33" t="str">
        <f>IF(M69="","",IF(AND(M69&lt;&gt;'Tabelas auxiliares'!$B$239,M69&lt;&gt;'Tabelas auxiliares'!$B$240,M69&lt;&gt;'Tabelas auxiliares'!$C$239,M69&lt;&gt;'Tabelas auxiliares'!$C$240,M69&lt;&gt;'Tabelas auxiliares'!$D$239),"FOLHA DE PESSOAL",IF(Q69='Tabelas auxiliares'!$A$240,"CUSTEIO",IF(Q69='Tabelas auxiliares'!$A$239,"INVESTIMENTO","ERRO - VERIFICAR"))))</f>
        <v/>
      </c>
      <c r="S69" s="46" t="str">
        <f t="shared" ref="S69:S132" si="3">IF(SUM(T69:X69)=0,"",SUM(T69:X69))</f>
        <v/>
      </c>
      <c r="V69" s="26"/>
      <c r="X69" s="26"/>
    </row>
    <row r="70" spans="17:24" x14ac:dyDescent="0.25">
      <c r="Q70" s="33" t="str">
        <f t="shared" si="2"/>
        <v/>
      </c>
      <c r="R70" s="33" t="str">
        <f>IF(M70="","",IF(AND(M70&lt;&gt;'Tabelas auxiliares'!$B$239,M70&lt;&gt;'Tabelas auxiliares'!$B$240,M70&lt;&gt;'Tabelas auxiliares'!$C$239,M70&lt;&gt;'Tabelas auxiliares'!$C$240,M70&lt;&gt;'Tabelas auxiliares'!$D$239),"FOLHA DE PESSOAL",IF(Q70='Tabelas auxiliares'!$A$240,"CUSTEIO",IF(Q70='Tabelas auxiliares'!$A$239,"INVESTIMENTO","ERRO - VERIFICAR"))))</f>
        <v/>
      </c>
      <c r="S70" s="46" t="str">
        <f t="shared" si="3"/>
        <v/>
      </c>
      <c r="X70" s="26"/>
    </row>
    <row r="71" spans="17:24" x14ac:dyDescent="0.25">
      <c r="Q71" s="33" t="str">
        <f t="shared" si="2"/>
        <v/>
      </c>
      <c r="R71" s="33" t="str">
        <f>IF(M71="","",IF(AND(M71&lt;&gt;'Tabelas auxiliares'!$B$239,M71&lt;&gt;'Tabelas auxiliares'!$B$240,M71&lt;&gt;'Tabelas auxiliares'!$C$239,M71&lt;&gt;'Tabelas auxiliares'!$C$240,M71&lt;&gt;'Tabelas auxiliares'!$D$239),"FOLHA DE PESSOAL",IF(Q71='Tabelas auxiliares'!$A$240,"CUSTEIO",IF(Q71='Tabelas auxiliares'!$A$239,"INVESTIMENTO","ERRO - VERIFICAR"))))</f>
        <v/>
      </c>
      <c r="S71" s="46" t="str">
        <f t="shared" si="3"/>
        <v/>
      </c>
      <c r="X71" s="26"/>
    </row>
    <row r="72" spans="17:24" x14ac:dyDescent="0.25">
      <c r="Q72" s="33" t="str">
        <f t="shared" si="2"/>
        <v/>
      </c>
      <c r="R72" s="33" t="str">
        <f>IF(M72="","",IF(AND(M72&lt;&gt;'Tabelas auxiliares'!$B$239,M72&lt;&gt;'Tabelas auxiliares'!$B$240,M72&lt;&gt;'Tabelas auxiliares'!$C$239,M72&lt;&gt;'Tabelas auxiliares'!$C$240,M72&lt;&gt;'Tabelas auxiliares'!$D$239),"FOLHA DE PESSOAL",IF(Q72='Tabelas auxiliares'!$A$240,"CUSTEIO",IF(Q72='Tabelas auxiliares'!$A$239,"INVESTIMENTO","ERRO - VERIFICAR"))))</f>
        <v/>
      </c>
      <c r="S72" s="46" t="str">
        <f t="shared" si="3"/>
        <v/>
      </c>
      <c r="X72" s="26"/>
    </row>
    <row r="73" spans="17:24" x14ac:dyDescent="0.25">
      <c r="Q73" s="33" t="str">
        <f t="shared" si="2"/>
        <v/>
      </c>
      <c r="R73" s="33" t="str">
        <f>IF(M73="","",IF(AND(M73&lt;&gt;'Tabelas auxiliares'!$B$239,M73&lt;&gt;'Tabelas auxiliares'!$B$240,M73&lt;&gt;'Tabelas auxiliares'!$C$239,M73&lt;&gt;'Tabelas auxiliares'!$C$240,M73&lt;&gt;'Tabelas auxiliares'!$D$239),"FOLHA DE PESSOAL",IF(Q73='Tabelas auxiliares'!$A$240,"CUSTEIO",IF(Q73='Tabelas auxiliares'!$A$239,"INVESTIMENTO","ERRO - VERIFICAR"))))</f>
        <v/>
      </c>
      <c r="S73" s="46" t="str">
        <f t="shared" si="3"/>
        <v/>
      </c>
      <c r="V73" s="26"/>
      <c r="X73" s="26"/>
    </row>
    <row r="74" spans="17:24" x14ac:dyDescent="0.25">
      <c r="Q74" s="33" t="str">
        <f t="shared" si="2"/>
        <v/>
      </c>
      <c r="R74" s="33" t="str">
        <f>IF(M74="","",IF(AND(M74&lt;&gt;'Tabelas auxiliares'!$B$239,M74&lt;&gt;'Tabelas auxiliares'!$B$240,M74&lt;&gt;'Tabelas auxiliares'!$C$239,M74&lt;&gt;'Tabelas auxiliares'!$C$240,M74&lt;&gt;'Tabelas auxiliares'!$D$239),"FOLHA DE PESSOAL",IF(Q74='Tabelas auxiliares'!$A$240,"CUSTEIO",IF(Q74='Tabelas auxiliares'!$A$239,"INVESTIMENTO","ERRO - VERIFICAR"))))</f>
        <v/>
      </c>
      <c r="S74" s="46" t="str">
        <f t="shared" si="3"/>
        <v/>
      </c>
      <c r="X74" s="26"/>
    </row>
    <row r="75" spans="17:24" x14ac:dyDescent="0.25">
      <c r="Q75" s="33" t="str">
        <f t="shared" si="2"/>
        <v/>
      </c>
      <c r="R75" s="33" t="str">
        <f>IF(M75="","",IF(AND(M75&lt;&gt;'Tabelas auxiliares'!$B$239,M75&lt;&gt;'Tabelas auxiliares'!$B$240,M75&lt;&gt;'Tabelas auxiliares'!$C$239,M75&lt;&gt;'Tabelas auxiliares'!$C$240,M75&lt;&gt;'Tabelas auxiliares'!$D$239),"FOLHA DE PESSOAL",IF(Q75='Tabelas auxiliares'!$A$240,"CUSTEIO",IF(Q75='Tabelas auxiliares'!$A$239,"INVESTIMENTO","ERRO - VERIFICAR"))))</f>
        <v/>
      </c>
      <c r="S75" s="46" t="str">
        <f t="shared" si="3"/>
        <v/>
      </c>
      <c r="X75" s="26"/>
    </row>
    <row r="76" spans="17:24" x14ac:dyDescent="0.25">
      <c r="Q76" s="33" t="str">
        <f t="shared" si="2"/>
        <v/>
      </c>
      <c r="R76" s="33" t="str">
        <f>IF(M76="","",IF(AND(M76&lt;&gt;'Tabelas auxiliares'!$B$239,M76&lt;&gt;'Tabelas auxiliares'!$B$240,M76&lt;&gt;'Tabelas auxiliares'!$C$239,M76&lt;&gt;'Tabelas auxiliares'!$C$240,M76&lt;&gt;'Tabelas auxiliares'!$D$239),"FOLHA DE PESSOAL",IF(Q76='Tabelas auxiliares'!$A$240,"CUSTEIO",IF(Q76='Tabelas auxiliares'!$A$239,"INVESTIMENTO","ERRO - VERIFICAR"))))</f>
        <v/>
      </c>
      <c r="S76" s="46" t="str">
        <f t="shared" si="3"/>
        <v/>
      </c>
      <c r="X76" s="26"/>
    </row>
    <row r="77" spans="17:24" x14ac:dyDescent="0.25">
      <c r="Q77" s="33" t="str">
        <f t="shared" si="2"/>
        <v/>
      </c>
      <c r="R77" s="33" t="str">
        <f>IF(M77="","",IF(AND(M77&lt;&gt;'Tabelas auxiliares'!$B$239,M77&lt;&gt;'Tabelas auxiliares'!$B$240,M77&lt;&gt;'Tabelas auxiliares'!$C$239,M77&lt;&gt;'Tabelas auxiliares'!$C$240,M77&lt;&gt;'Tabelas auxiliares'!$D$239),"FOLHA DE PESSOAL",IF(Q77='Tabelas auxiliares'!$A$240,"CUSTEIO",IF(Q77='Tabelas auxiliares'!$A$239,"INVESTIMENTO","ERRO - VERIFICAR"))))</f>
        <v/>
      </c>
      <c r="S77" s="46" t="str">
        <f t="shared" si="3"/>
        <v/>
      </c>
      <c r="X77" s="26"/>
    </row>
    <row r="78" spans="17:24" x14ac:dyDescent="0.25">
      <c r="Q78" s="33" t="str">
        <f t="shared" si="2"/>
        <v/>
      </c>
      <c r="R78" s="33" t="str">
        <f>IF(M78="","",IF(AND(M78&lt;&gt;'Tabelas auxiliares'!$B$239,M78&lt;&gt;'Tabelas auxiliares'!$B$240,M78&lt;&gt;'Tabelas auxiliares'!$C$239,M78&lt;&gt;'Tabelas auxiliares'!$C$240,M78&lt;&gt;'Tabelas auxiliares'!$D$239),"FOLHA DE PESSOAL",IF(Q78='Tabelas auxiliares'!$A$240,"CUSTEIO",IF(Q78='Tabelas auxiliares'!$A$239,"INVESTIMENTO","ERRO - VERIFICAR"))))</f>
        <v/>
      </c>
      <c r="S78" s="46" t="str">
        <f t="shared" si="3"/>
        <v/>
      </c>
      <c r="X78" s="26"/>
    </row>
    <row r="79" spans="17:24" x14ac:dyDescent="0.25">
      <c r="Q79" s="33" t="str">
        <f t="shared" si="2"/>
        <v/>
      </c>
      <c r="R79" s="33" t="str">
        <f>IF(M79="","",IF(AND(M79&lt;&gt;'Tabelas auxiliares'!$B$239,M79&lt;&gt;'Tabelas auxiliares'!$B$240,M79&lt;&gt;'Tabelas auxiliares'!$C$239,M79&lt;&gt;'Tabelas auxiliares'!$C$240,M79&lt;&gt;'Tabelas auxiliares'!$D$239),"FOLHA DE PESSOAL",IF(Q79='Tabelas auxiliares'!$A$240,"CUSTEIO",IF(Q79='Tabelas auxiliares'!$A$239,"INVESTIMENTO","ERRO - VERIFICAR"))))</f>
        <v/>
      </c>
      <c r="S79" s="46" t="str">
        <f t="shared" si="3"/>
        <v/>
      </c>
      <c r="X79" s="26"/>
    </row>
    <row r="80" spans="17:24" x14ac:dyDescent="0.25">
      <c r="Q80" s="33" t="str">
        <f t="shared" si="2"/>
        <v/>
      </c>
      <c r="R80" s="33" t="str">
        <f>IF(M80="","",IF(AND(M80&lt;&gt;'Tabelas auxiliares'!$B$239,M80&lt;&gt;'Tabelas auxiliares'!$B$240,M80&lt;&gt;'Tabelas auxiliares'!$C$239,M80&lt;&gt;'Tabelas auxiliares'!$C$240,M80&lt;&gt;'Tabelas auxiliares'!$D$239),"FOLHA DE PESSOAL",IF(Q80='Tabelas auxiliares'!$A$240,"CUSTEIO",IF(Q80='Tabelas auxiliares'!$A$239,"INVESTIMENTO","ERRO - VERIFICAR"))))</f>
        <v/>
      </c>
      <c r="S80" s="46" t="str">
        <f t="shared" si="3"/>
        <v/>
      </c>
      <c r="X80" s="26"/>
    </row>
    <row r="81" spans="17:24" x14ac:dyDescent="0.25">
      <c r="Q81" s="33" t="str">
        <f t="shared" si="2"/>
        <v/>
      </c>
      <c r="R81" s="33" t="str">
        <f>IF(M81="","",IF(AND(M81&lt;&gt;'Tabelas auxiliares'!$B$239,M81&lt;&gt;'Tabelas auxiliares'!$B$240,M81&lt;&gt;'Tabelas auxiliares'!$C$239,M81&lt;&gt;'Tabelas auxiliares'!$C$240,M81&lt;&gt;'Tabelas auxiliares'!$D$239),"FOLHA DE PESSOAL",IF(Q81='Tabelas auxiliares'!$A$240,"CUSTEIO",IF(Q81='Tabelas auxiliares'!$A$239,"INVESTIMENTO","ERRO - VERIFICAR"))))</f>
        <v/>
      </c>
      <c r="S81" s="46" t="str">
        <f t="shared" si="3"/>
        <v/>
      </c>
      <c r="V81" s="26"/>
      <c r="X81" s="26"/>
    </row>
    <row r="82" spans="17:24" x14ac:dyDescent="0.25">
      <c r="Q82" s="33" t="str">
        <f t="shared" si="2"/>
        <v/>
      </c>
      <c r="R82" s="33" t="str">
        <f>IF(M82="","",IF(AND(M82&lt;&gt;'Tabelas auxiliares'!$B$239,M82&lt;&gt;'Tabelas auxiliares'!$B$240,M82&lt;&gt;'Tabelas auxiliares'!$C$239,M82&lt;&gt;'Tabelas auxiliares'!$C$240,M82&lt;&gt;'Tabelas auxiliares'!$D$239),"FOLHA DE PESSOAL",IF(Q82='Tabelas auxiliares'!$A$240,"CUSTEIO",IF(Q82='Tabelas auxiliares'!$A$239,"INVESTIMENTO","ERRO - VERIFICAR"))))</f>
        <v/>
      </c>
      <c r="S82" s="46" t="str">
        <f t="shared" si="3"/>
        <v/>
      </c>
      <c r="X82" s="26"/>
    </row>
    <row r="83" spans="17:24" x14ac:dyDescent="0.25">
      <c r="Q83" s="33" t="str">
        <f t="shared" si="2"/>
        <v/>
      </c>
      <c r="R83" s="33" t="str">
        <f>IF(M83="","",IF(AND(M83&lt;&gt;'Tabelas auxiliares'!$B$239,M83&lt;&gt;'Tabelas auxiliares'!$B$240,M83&lt;&gt;'Tabelas auxiliares'!$C$239,M83&lt;&gt;'Tabelas auxiliares'!$C$240,M83&lt;&gt;'Tabelas auxiliares'!$D$239),"FOLHA DE PESSOAL",IF(Q83='Tabelas auxiliares'!$A$240,"CUSTEIO",IF(Q83='Tabelas auxiliares'!$A$239,"INVESTIMENTO","ERRO - VERIFICAR"))))</f>
        <v/>
      </c>
      <c r="S83" s="46" t="str">
        <f t="shared" si="3"/>
        <v/>
      </c>
      <c r="V83" s="26"/>
      <c r="X83" s="26"/>
    </row>
    <row r="84" spans="17:24" x14ac:dyDescent="0.25">
      <c r="Q84" s="33" t="str">
        <f t="shared" si="2"/>
        <v/>
      </c>
      <c r="R84" s="33" t="str">
        <f>IF(M84="","",IF(AND(M84&lt;&gt;'Tabelas auxiliares'!$B$239,M84&lt;&gt;'Tabelas auxiliares'!$B$240,M84&lt;&gt;'Tabelas auxiliares'!$C$239,M84&lt;&gt;'Tabelas auxiliares'!$C$240,M84&lt;&gt;'Tabelas auxiliares'!$D$239),"FOLHA DE PESSOAL",IF(Q84='Tabelas auxiliares'!$A$240,"CUSTEIO",IF(Q84='Tabelas auxiliares'!$A$239,"INVESTIMENTO","ERRO - VERIFICAR"))))</f>
        <v/>
      </c>
      <c r="S84" s="46" t="str">
        <f t="shared" si="3"/>
        <v/>
      </c>
      <c r="V84" s="26"/>
      <c r="X84" s="26"/>
    </row>
    <row r="85" spans="17:24" x14ac:dyDescent="0.25">
      <c r="Q85" s="33" t="str">
        <f t="shared" si="2"/>
        <v/>
      </c>
      <c r="R85" s="33" t="str">
        <f>IF(M85="","",IF(AND(M85&lt;&gt;'Tabelas auxiliares'!$B$239,M85&lt;&gt;'Tabelas auxiliares'!$B$240,M85&lt;&gt;'Tabelas auxiliares'!$C$239,M85&lt;&gt;'Tabelas auxiliares'!$C$240,M85&lt;&gt;'Tabelas auxiliares'!$D$239),"FOLHA DE PESSOAL",IF(Q85='Tabelas auxiliares'!$A$240,"CUSTEIO",IF(Q85='Tabelas auxiliares'!$A$239,"INVESTIMENTO","ERRO - VERIFICAR"))))</f>
        <v/>
      </c>
      <c r="S85" s="46" t="str">
        <f t="shared" si="3"/>
        <v/>
      </c>
      <c r="X85" s="26"/>
    </row>
    <row r="86" spans="17:24" x14ac:dyDescent="0.25">
      <c r="Q86" s="33" t="str">
        <f t="shared" si="2"/>
        <v/>
      </c>
      <c r="R86" s="33" t="str">
        <f>IF(M86="","",IF(AND(M86&lt;&gt;'Tabelas auxiliares'!$B$239,M86&lt;&gt;'Tabelas auxiliares'!$B$240,M86&lt;&gt;'Tabelas auxiliares'!$C$239,M86&lt;&gt;'Tabelas auxiliares'!$C$240,M86&lt;&gt;'Tabelas auxiliares'!$D$239),"FOLHA DE PESSOAL",IF(Q86='Tabelas auxiliares'!$A$240,"CUSTEIO",IF(Q86='Tabelas auxiliares'!$A$239,"INVESTIMENTO","ERRO - VERIFICAR"))))</f>
        <v/>
      </c>
      <c r="S86" s="46" t="str">
        <f t="shared" si="3"/>
        <v/>
      </c>
      <c r="X86" s="26"/>
    </row>
    <row r="87" spans="17:24" x14ac:dyDescent="0.25">
      <c r="Q87" s="33" t="str">
        <f t="shared" si="2"/>
        <v/>
      </c>
      <c r="R87" s="33" t="str">
        <f>IF(M87="","",IF(AND(M87&lt;&gt;'Tabelas auxiliares'!$B$239,M87&lt;&gt;'Tabelas auxiliares'!$B$240,M87&lt;&gt;'Tabelas auxiliares'!$C$239,M87&lt;&gt;'Tabelas auxiliares'!$C$240,M87&lt;&gt;'Tabelas auxiliares'!$D$239),"FOLHA DE PESSOAL",IF(Q87='Tabelas auxiliares'!$A$240,"CUSTEIO",IF(Q87='Tabelas auxiliares'!$A$239,"INVESTIMENTO","ERRO - VERIFICAR"))))</f>
        <v/>
      </c>
      <c r="S87" s="46" t="str">
        <f t="shared" si="3"/>
        <v/>
      </c>
      <c r="X87" s="26"/>
    </row>
    <row r="88" spans="17:24" x14ac:dyDescent="0.25">
      <c r="Q88" s="33" t="str">
        <f t="shared" si="2"/>
        <v/>
      </c>
      <c r="R88" s="33" t="str">
        <f>IF(M88="","",IF(AND(M88&lt;&gt;'Tabelas auxiliares'!$B$239,M88&lt;&gt;'Tabelas auxiliares'!$B$240,M88&lt;&gt;'Tabelas auxiliares'!$C$239,M88&lt;&gt;'Tabelas auxiliares'!$C$240,M88&lt;&gt;'Tabelas auxiliares'!$D$239),"FOLHA DE PESSOAL",IF(Q88='Tabelas auxiliares'!$A$240,"CUSTEIO",IF(Q88='Tabelas auxiliares'!$A$239,"INVESTIMENTO","ERRO - VERIFICAR"))))</f>
        <v/>
      </c>
      <c r="S88" s="46" t="str">
        <f t="shared" si="3"/>
        <v/>
      </c>
      <c r="X88" s="26"/>
    </row>
    <row r="89" spans="17:24" x14ac:dyDescent="0.25">
      <c r="Q89" s="33" t="str">
        <f t="shared" si="2"/>
        <v/>
      </c>
      <c r="R89" s="33" t="str">
        <f>IF(M89="","",IF(AND(M89&lt;&gt;'Tabelas auxiliares'!$B$239,M89&lt;&gt;'Tabelas auxiliares'!$B$240,M89&lt;&gt;'Tabelas auxiliares'!$C$239,M89&lt;&gt;'Tabelas auxiliares'!$C$240,M89&lt;&gt;'Tabelas auxiliares'!$D$239),"FOLHA DE PESSOAL",IF(Q89='Tabelas auxiliares'!$A$240,"CUSTEIO",IF(Q89='Tabelas auxiliares'!$A$239,"INVESTIMENTO","ERRO - VERIFICAR"))))</f>
        <v/>
      </c>
      <c r="S89" s="46" t="str">
        <f t="shared" si="3"/>
        <v/>
      </c>
      <c r="V89" s="26"/>
      <c r="X89" s="26"/>
    </row>
    <row r="90" spans="17:24" x14ac:dyDescent="0.25">
      <c r="Q90" s="33" t="str">
        <f t="shared" si="2"/>
        <v/>
      </c>
      <c r="R90" s="33" t="str">
        <f>IF(M90="","",IF(AND(M90&lt;&gt;'Tabelas auxiliares'!$B$239,M90&lt;&gt;'Tabelas auxiliares'!$B$240,M90&lt;&gt;'Tabelas auxiliares'!$C$239,M90&lt;&gt;'Tabelas auxiliares'!$C$240,M90&lt;&gt;'Tabelas auxiliares'!$D$239),"FOLHA DE PESSOAL",IF(Q90='Tabelas auxiliares'!$A$240,"CUSTEIO",IF(Q90='Tabelas auxiliares'!$A$239,"INVESTIMENTO","ERRO - VERIFICAR"))))</f>
        <v/>
      </c>
      <c r="S90" s="46" t="str">
        <f t="shared" si="3"/>
        <v/>
      </c>
      <c r="X90" s="26"/>
    </row>
    <row r="91" spans="17:24" x14ac:dyDescent="0.25">
      <c r="Q91" s="33" t="str">
        <f t="shared" si="2"/>
        <v/>
      </c>
      <c r="R91" s="33" t="str">
        <f>IF(M91="","",IF(AND(M91&lt;&gt;'Tabelas auxiliares'!$B$239,M91&lt;&gt;'Tabelas auxiliares'!$B$240,M91&lt;&gt;'Tabelas auxiliares'!$C$239,M91&lt;&gt;'Tabelas auxiliares'!$C$240,M91&lt;&gt;'Tabelas auxiliares'!$D$239),"FOLHA DE PESSOAL",IF(Q91='Tabelas auxiliares'!$A$240,"CUSTEIO",IF(Q91='Tabelas auxiliares'!$A$239,"INVESTIMENTO","ERRO - VERIFICAR"))))</f>
        <v/>
      </c>
      <c r="S91" s="46" t="str">
        <f t="shared" si="3"/>
        <v/>
      </c>
      <c r="X91" s="26"/>
    </row>
    <row r="92" spans="17:24" x14ac:dyDescent="0.25">
      <c r="Q92" s="33" t="str">
        <f t="shared" si="2"/>
        <v/>
      </c>
      <c r="R92" s="33" t="str">
        <f>IF(M92="","",IF(AND(M92&lt;&gt;'Tabelas auxiliares'!$B$239,M92&lt;&gt;'Tabelas auxiliares'!$B$240,M92&lt;&gt;'Tabelas auxiliares'!$C$239,M92&lt;&gt;'Tabelas auxiliares'!$C$240,M92&lt;&gt;'Tabelas auxiliares'!$D$239),"FOLHA DE PESSOAL",IF(Q92='Tabelas auxiliares'!$A$240,"CUSTEIO",IF(Q92='Tabelas auxiliares'!$A$239,"INVESTIMENTO","ERRO - VERIFICAR"))))</f>
        <v/>
      </c>
      <c r="S92" s="46" t="str">
        <f t="shared" si="3"/>
        <v/>
      </c>
      <c r="V92" s="26"/>
      <c r="X92" s="26"/>
    </row>
    <row r="93" spans="17:24" x14ac:dyDescent="0.25">
      <c r="Q93" s="33" t="str">
        <f t="shared" si="2"/>
        <v/>
      </c>
      <c r="R93" s="33" t="str">
        <f>IF(M93="","",IF(AND(M93&lt;&gt;'Tabelas auxiliares'!$B$239,M93&lt;&gt;'Tabelas auxiliares'!$B$240,M93&lt;&gt;'Tabelas auxiliares'!$C$239,M93&lt;&gt;'Tabelas auxiliares'!$C$240,M93&lt;&gt;'Tabelas auxiliares'!$D$239),"FOLHA DE PESSOAL",IF(Q93='Tabelas auxiliares'!$A$240,"CUSTEIO",IF(Q93='Tabelas auxiliares'!$A$239,"INVESTIMENTO","ERRO - VERIFICAR"))))</f>
        <v/>
      </c>
      <c r="S93" s="46" t="str">
        <f t="shared" si="3"/>
        <v/>
      </c>
      <c r="X93" s="26"/>
    </row>
    <row r="94" spans="17:24" x14ac:dyDescent="0.25">
      <c r="Q94" s="33" t="str">
        <f t="shared" si="2"/>
        <v/>
      </c>
      <c r="R94" s="33" t="str">
        <f>IF(M94="","",IF(AND(M94&lt;&gt;'Tabelas auxiliares'!$B$239,M94&lt;&gt;'Tabelas auxiliares'!$B$240,M94&lt;&gt;'Tabelas auxiliares'!$C$239,M94&lt;&gt;'Tabelas auxiliares'!$C$240,M94&lt;&gt;'Tabelas auxiliares'!$D$239),"FOLHA DE PESSOAL",IF(Q94='Tabelas auxiliares'!$A$240,"CUSTEIO",IF(Q94='Tabelas auxiliares'!$A$239,"INVESTIMENTO","ERRO - VERIFICAR"))))</f>
        <v/>
      </c>
      <c r="S94" s="46" t="str">
        <f t="shared" si="3"/>
        <v/>
      </c>
      <c r="X94" s="26"/>
    </row>
    <row r="95" spans="17:24" x14ac:dyDescent="0.25">
      <c r="Q95" s="33" t="str">
        <f t="shared" si="2"/>
        <v/>
      </c>
      <c r="R95" s="33" t="str">
        <f>IF(M95="","",IF(AND(M95&lt;&gt;'Tabelas auxiliares'!$B$239,M95&lt;&gt;'Tabelas auxiliares'!$B$240,M95&lt;&gt;'Tabelas auxiliares'!$C$239,M95&lt;&gt;'Tabelas auxiliares'!$C$240,M95&lt;&gt;'Tabelas auxiliares'!$D$239),"FOLHA DE PESSOAL",IF(Q95='Tabelas auxiliares'!$A$240,"CUSTEIO",IF(Q95='Tabelas auxiliares'!$A$239,"INVESTIMENTO","ERRO - VERIFICAR"))))</f>
        <v/>
      </c>
      <c r="S95" s="46" t="str">
        <f t="shared" si="3"/>
        <v/>
      </c>
      <c r="X95" s="26"/>
    </row>
    <row r="96" spans="17:24" x14ac:dyDescent="0.25">
      <c r="Q96" s="33" t="str">
        <f t="shared" si="2"/>
        <v/>
      </c>
      <c r="R96" s="33" t="str">
        <f>IF(M96="","",IF(AND(M96&lt;&gt;'Tabelas auxiliares'!$B$239,M96&lt;&gt;'Tabelas auxiliares'!$B$240,M96&lt;&gt;'Tabelas auxiliares'!$C$239,M96&lt;&gt;'Tabelas auxiliares'!$C$240,M96&lt;&gt;'Tabelas auxiliares'!$D$239),"FOLHA DE PESSOAL",IF(Q96='Tabelas auxiliares'!$A$240,"CUSTEIO",IF(Q96='Tabelas auxiliares'!$A$239,"INVESTIMENTO","ERRO - VERIFICAR"))))</f>
        <v/>
      </c>
      <c r="S96" s="46" t="str">
        <f t="shared" si="3"/>
        <v/>
      </c>
      <c r="X96" s="26"/>
    </row>
    <row r="97" spans="17:24" x14ac:dyDescent="0.25">
      <c r="Q97" s="33" t="str">
        <f t="shared" si="2"/>
        <v/>
      </c>
      <c r="R97" s="33" t="str">
        <f>IF(M97="","",IF(AND(M97&lt;&gt;'Tabelas auxiliares'!$B$239,M97&lt;&gt;'Tabelas auxiliares'!$B$240,M97&lt;&gt;'Tabelas auxiliares'!$C$239,M97&lt;&gt;'Tabelas auxiliares'!$C$240,M97&lt;&gt;'Tabelas auxiliares'!$D$239),"FOLHA DE PESSOAL",IF(Q97='Tabelas auxiliares'!$A$240,"CUSTEIO",IF(Q97='Tabelas auxiliares'!$A$239,"INVESTIMENTO","ERRO - VERIFICAR"))))</f>
        <v/>
      </c>
      <c r="S97" s="46" t="str">
        <f t="shared" si="3"/>
        <v/>
      </c>
      <c r="X97" s="26"/>
    </row>
    <row r="98" spans="17:24" x14ac:dyDescent="0.25">
      <c r="Q98" s="33" t="str">
        <f t="shared" si="2"/>
        <v/>
      </c>
      <c r="R98" s="33" t="str">
        <f>IF(M98="","",IF(AND(M98&lt;&gt;'Tabelas auxiliares'!$B$239,M98&lt;&gt;'Tabelas auxiliares'!$B$240,M98&lt;&gt;'Tabelas auxiliares'!$C$239,M98&lt;&gt;'Tabelas auxiliares'!$C$240,M98&lt;&gt;'Tabelas auxiliares'!$D$239),"FOLHA DE PESSOAL",IF(Q98='Tabelas auxiliares'!$A$240,"CUSTEIO",IF(Q98='Tabelas auxiliares'!$A$239,"INVESTIMENTO","ERRO - VERIFICAR"))))</f>
        <v/>
      </c>
      <c r="S98" s="46" t="str">
        <f t="shared" si="3"/>
        <v/>
      </c>
      <c r="X98" s="26"/>
    </row>
    <row r="99" spans="17:24" x14ac:dyDescent="0.25">
      <c r="Q99" s="33" t="str">
        <f t="shared" si="2"/>
        <v/>
      </c>
      <c r="R99" s="33" t="str">
        <f>IF(M99="","",IF(AND(M99&lt;&gt;'Tabelas auxiliares'!$B$239,M99&lt;&gt;'Tabelas auxiliares'!$B$240,M99&lt;&gt;'Tabelas auxiliares'!$C$239,M99&lt;&gt;'Tabelas auxiliares'!$C$240,M99&lt;&gt;'Tabelas auxiliares'!$D$239),"FOLHA DE PESSOAL",IF(Q99='Tabelas auxiliares'!$A$240,"CUSTEIO",IF(Q99='Tabelas auxiliares'!$A$239,"INVESTIMENTO","ERRO - VERIFICAR"))))</f>
        <v/>
      </c>
      <c r="S99" s="46" t="str">
        <f t="shared" si="3"/>
        <v/>
      </c>
      <c r="X99" s="26"/>
    </row>
    <row r="100" spans="17:24" x14ac:dyDescent="0.25">
      <c r="Q100" s="33" t="str">
        <f t="shared" si="2"/>
        <v/>
      </c>
      <c r="R100" s="33" t="str">
        <f>IF(M100="","",IF(AND(M100&lt;&gt;'Tabelas auxiliares'!$B$239,M100&lt;&gt;'Tabelas auxiliares'!$B$240,M100&lt;&gt;'Tabelas auxiliares'!$C$239,M100&lt;&gt;'Tabelas auxiliares'!$C$240,M100&lt;&gt;'Tabelas auxiliares'!$D$239),"FOLHA DE PESSOAL",IF(Q100='Tabelas auxiliares'!$A$240,"CUSTEIO",IF(Q100='Tabelas auxiliares'!$A$239,"INVESTIMENTO","ERRO - VERIFICAR"))))</f>
        <v/>
      </c>
      <c r="S100" s="46" t="str">
        <f t="shared" si="3"/>
        <v/>
      </c>
      <c r="X100" s="26"/>
    </row>
    <row r="101" spans="17:24" x14ac:dyDescent="0.25">
      <c r="Q101" s="33" t="str">
        <f t="shared" si="2"/>
        <v/>
      </c>
      <c r="R101" s="33" t="str">
        <f>IF(M101="","",IF(AND(M101&lt;&gt;'Tabelas auxiliares'!$B$239,M101&lt;&gt;'Tabelas auxiliares'!$B$240,M101&lt;&gt;'Tabelas auxiliares'!$C$239,M101&lt;&gt;'Tabelas auxiliares'!$C$240,M101&lt;&gt;'Tabelas auxiliares'!$D$239),"FOLHA DE PESSOAL",IF(Q101='Tabelas auxiliares'!$A$240,"CUSTEIO",IF(Q101='Tabelas auxiliares'!$A$239,"INVESTIMENTO","ERRO - VERIFICAR"))))</f>
        <v/>
      </c>
      <c r="S101" s="46" t="str">
        <f t="shared" si="3"/>
        <v/>
      </c>
      <c r="X101" s="26"/>
    </row>
    <row r="102" spans="17:24" x14ac:dyDescent="0.25">
      <c r="Q102" s="33" t="str">
        <f t="shared" si="2"/>
        <v/>
      </c>
      <c r="R102" s="33" t="str">
        <f>IF(M102="","",IF(AND(M102&lt;&gt;'Tabelas auxiliares'!$B$239,M102&lt;&gt;'Tabelas auxiliares'!$B$240,M102&lt;&gt;'Tabelas auxiliares'!$C$239,M102&lt;&gt;'Tabelas auxiliares'!$C$240,M102&lt;&gt;'Tabelas auxiliares'!$D$239),"FOLHA DE PESSOAL",IF(Q102='Tabelas auxiliares'!$A$240,"CUSTEIO",IF(Q102='Tabelas auxiliares'!$A$239,"INVESTIMENTO","ERRO - VERIFICAR"))))</f>
        <v/>
      </c>
      <c r="S102" s="46" t="str">
        <f t="shared" si="3"/>
        <v/>
      </c>
      <c r="X102" s="26"/>
    </row>
    <row r="103" spans="17:24" x14ac:dyDescent="0.25">
      <c r="Q103" s="33" t="str">
        <f t="shared" si="2"/>
        <v/>
      </c>
      <c r="R103" s="33" t="str">
        <f>IF(M103="","",IF(AND(M103&lt;&gt;'Tabelas auxiliares'!$B$239,M103&lt;&gt;'Tabelas auxiliares'!$B$240,M103&lt;&gt;'Tabelas auxiliares'!$C$239,M103&lt;&gt;'Tabelas auxiliares'!$C$240,M103&lt;&gt;'Tabelas auxiliares'!$D$239),"FOLHA DE PESSOAL",IF(Q103='Tabelas auxiliares'!$A$240,"CUSTEIO",IF(Q103='Tabelas auxiliares'!$A$239,"INVESTIMENTO","ERRO - VERIFICAR"))))</f>
        <v/>
      </c>
      <c r="S103" s="46" t="str">
        <f t="shared" si="3"/>
        <v/>
      </c>
      <c r="X103" s="26"/>
    </row>
    <row r="104" spans="17:24" x14ac:dyDescent="0.25">
      <c r="Q104" s="33" t="str">
        <f t="shared" si="2"/>
        <v/>
      </c>
      <c r="R104" s="33" t="str">
        <f>IF(M104="","",IF(AND(M104&lt;&gt;'Tabelas auxiliares'!$B$239,M104&lt;&gt;'Tabelas auxiliares'!$B$240,M104&lt;&gt;'Tabelas auxiliares'!$C$239,M104&lt;&gt;'Tabelas auxiliares'!$C$240,M104&lt;&gt;'Tabelas auxiliares'!$D$239),"FOLHA DE PESSOAL",IF(Q104='Tabelas auxiliares'!$A$240,"CUSTEIO",IF(Q104='Tabelas auxiliares'!$A$239,"INVESTIMENTO","ERRO - VERIFICAR"))))</f>
        <v/>
      </c>
      <c r="S104" s="46" t="str">
        <f t="shared" si="3"/>
        <v/>
      </c>
      <c r="X104" s="26"/>
    </row>
    <row r="105" spans="17:24" x14ac:dyDescent="0.25">
      <c r="Q105" s="33" t="str">
        <f t="shared" si="2"/>
        <v/>
      </c>
      <c r="R105" s="33" t="str">
        <f>IF(M105="","",IF(AND(M105&lt;&gt;'Tabelas auxiliares'!$B$239,M105&lt;&gt;'Tabelas auxiliares'!$B$240,M105&lt;&gt;'Tabelas auxiliares'!$C$239,M105&lt;&gt;'Tabelas auxiliares'!$C$240,M105&lt;&gt;'Tabelas auxiliares'!$D$239),"FOLHA DE PESSOAL",IF(Q105='Tabelas auxiliares'!$A$240,"CUSTEIO",IF(Q105='Tabelas auxiliares'!$A$239,"INVESTIMENTO","ERRO - VERIFICAR"))))</f>
        <v/>
      </c>
      <c r="S105" s="46" t="str">
        <f t="shared" si="3"/>
        <v/>
      </c>
      <c r="X105" s="26"/>
    </row>
    <row r="106" spans="17:24" x14ac:dyDescent="0.25">
      <c r="Q106" s="33" t="str">
        <f t="shared" si="2"/>
        <v/>
      </c>
      <c r="R106" s="33" t="str">
        <f>IF(M106="","",IF(AND(M106&lt;&gt;'Tabelas auxiliares'!$B$239,M106&lt;&gt;'Tabelas auxiliares'!$B$240,M106&lt;&gt;'Tabelas auxiliares'!$C$239,M106&lt;&gt;'Tabelas auxiliares'!$C$240,M106&lt;&gt;'Tabelas auxiliares'!$D$239),"FOLHA DE PESSOAL",IF(Q106='Tabelas auxiliares'!$A$240,"CUSTEIO",IF(Q106='Tabelas auxiliares'!$A$239,"INVESTIMENTO","ERRO - VERIFICAR"))))</f>
        <v/>
      </c>
      <c r="S106" s="46" t="str">
        <f t="shared" si="3"/>
        <v/>
      </c>
      <c r="X106" s="26"/>
    </row>
    <row r="107" spans="17:24" x14ac:dyDescent="0.25">
      <c r="Q107" s="33" t="str">
        <f t="shared" si="2"/>
        <v/>
      </c>
      <c r="R107" s="33" t="str">
        <f>IF(M107="","",IF(AND(M107&lt;&gt;'Tabelas auxiliares'!$B$239,M107&lt;&gt;'Tabelas auxiliares'!$B$240,M107&lt;&gt;'Tabelas auxiliares'!$C$239,M107&lt;&gt;'Tabelas auxiliares'!$C$240,M107&lt;&gt;'Tabelas auxiliares'!$D$239),"FOLHA DE PESSOAL",IF(Q107='Tabelas auxiliares'!$A$240,"CUSTEIO",IF(Q107='Tabelas auxiliares'!$A$239,"INVESTIMENTO","ERRO - VERIFICAR"))))</f>
        <v/>
      </c>
      <c r="S107" s="46" t="str">
        <f t="shared" si="3"/>
        <v/>
      </c>
      <c r="X107" s="26"/>
    </row>
    <row r="108" spans="17:24" x14ac:dyDescent="0.25">
      <c r="Q108" s="33" t="str">
        <f t="shared" si="2"/>
        <v/>
      </c>
      <c r="R108" s="33" t="str">
        <f>IF(M108="","",IF(AND(M108&lt;&gt;'Tabelas auxiliares'!$B$239,M108&lt;&gt;'Tabelas auxiliares'!$B$240,M108&lt;&gt;'Tabelas auxiliares'!$C$239,M108&lt;&gt;'Tabelas auxiliares'!$C$240,M108&lt;&gt;'Tabelas auxiliares'!$D$239),"FOLHA DE PESSOAL",IF(Q108='Tabelas auxiliares'!$A$240,"CUSTEIO",IF(Q108='Tabelas auxiliares'!$A$239,"INVESTIMENTO","ERRO - VERIFICAR"))))</f>
        <v/>
      </c>
      <c r="S108" s="46" t="str">
        <f t="shared" si="3"/>
        <v/>
      </c>
      <c r="X108" s="26"/>
    </row>
    <row r="109" spans="17:24" x14ac:dyDescent="0.25">
      <c r="Q109" s="33" t="str">
        <f t="shared" si="2"/>
        <v/>
      </c>
      <c r="R109" s="33" t="str">
        <f>IF(M109="","",IF(AND(M109&lt;&gt;'Tabelas auxiliares'!$B$239,M109&lt;&gt;'Tabelas auxiliares'!$B$240,M109&lt;&gt;'Tabelas auxiliares'!$C$239,M109&lt;&gt;'Tabelas auxiliares'!$C$240,M109&lt;&gt;'Tabelas auxiliares'!$D$239),"FOLHA DE PESSOAL",IF(Q109='Tabelas auxiliares'!$A$240,"CUSTEIO",IF(Q109='Tabelas auxiliares'!$A$239,"INVESTIMENTO","ERRO - VERIFICAR"))))</f>
        <v/>
      </c>
      <c r="S109" s="46" t="str">
        <f t="shared" si="3"/>
        <v/>
      </c>
      <c r="X109" s="26"/>
    </row>
    <row r="110" spans="17:24" x14ac:dyDescent="0.25">
      <c r="Q110" s="33" t="str">
        <f t="shared" si="2"/>
        <v/>
      </c>
      <c r="R110" s="33" t="str">
        <f>IF(M110="","",IF(AND(M110&lt;&gt;'Tabelas auxiliares'!$B$239,M110&lt;&gt;'Tabelas auxiliares'!$B$240,M110&lt;&gt;'Tabelas auxiliares'!$C$239,M110&lt;&gt;'Tabelas auxiliares'!$C$240,M110&lt;&gt;'Tabelas auxiliares'!$D$239),"FOLHA DE PESSOAL",IF(Q110='Tabelas auxiliares'!$A$240,"CUSTEIO",IF(Q110='Tabelas auxiliares'!$A$239,"INVESTIMENTO","ERRO - VERIFICAR"))))</f>
        <v/>
      </c>
      <c r="S110" s="46" t="str">
        <f t="shared" si="3"/>
        <v/>
      </c>
      <c r="X110" s="26"/>
    </row>
    <row r="111" spans="17:24" x14ac:dyDescent="0.25">
      <c r="Q111" s="33" t="str">
        <f t="shared" si="2"/>
        <v/>
      </c>
      <c r="R111" s="33" t="str">
        <f>IF(M111="","",IF(AND(M111&lt;&gt;'Tabelas auxiliares'!$B$239,M111&lt;&gt;'Tabelas auxiliares'!$B$240,M111&lt;&gt;'Tabelas auxiliares'!$C$239,M111&lt;&gt;'Tabelas auxiliares'!$C$240,M111&lt;&gt;'Tabelas auxiliares'!$D$239),"FOLHA DE PESSOAL",IF(Q111='Tabelas auxiliares'!$A$240,"CUSTEIO",IF(Q111='Tabelas auxiliares'!$A$239,"INVESTIMENTO","ERRO - VERIFICAR"))))</f>
        <v/>
      </c>
      <c r="S111" s="46" t="str">
        <f t="shared" si="3"/>
        <v/>
      </c>
      <c r="X111" s="26"/>
    </row>
    <row r="112" spans="17:24" x14ac:dyDescent="0.25">
      <c r="Q112" s="33" t="str">
        <f t="shared" si="2"/>
        <v/>
      </c>
      <c r="R112" s="33" t="str">
        <f>IF(M112="","",IF(AND(M112&lt;&gt;'Tabelas auxiliares'!$B$239,M112&lt;&gt;'Tabelas auxiliares'!$B$240,M112&lt;&gt;'Tabelas auxiliares'!$C$239,M112&lt;&gt;'Tabelas auxiliares'!$C$240,M112&lt;&gt;'Tabelas auxiliares'!$D$239),"FOLHA DE PESSOAL",IF(Q112='Tabelas auxiliares'!$A$240,"CUSTEIO",IF(Q112='Tabelas auxiliares'!$A$239,"INVESTIMENTO","ERRO - VERIFICAR"))))</f>
        <v/>
      </c>
      <c r="S112" s="46" t="str">
        <f t="shared" si="3"/>
        <v/>
      </c>
      <c r="X112" s="26"/>
    </row>
    <row r="113" spans="17:24" x14ac:dyDescent="0.25">
      <c r="Q113" s="33" t="str">
        <f t="shared" si="2"/>
        <v/>
      </c>
      <c r="R113" s="33" t="str">
        <f>IF(M113="","",IF(AND(M113&lt;&gt;'Tabelas auxiliares'!$B$239,M113&lt;&gt;'Tabelas auxiliares'!$B$240,M113&lt;&gt;'Tabelas auxiliares'!$C$239,M113&lt;&gt;'Tabelas auxiliares'!$C$240,M113&lt;&gt;'Tabelas auxiliares'!$D$239),"FOLHA DE PESSOAL",IF(Q113='Tabelas auxiliares'!$A$240,"CUSTEIO",IF(Q113='Tabelas auxiliares'!$A$239,"INVESTIMENTO","ERRO - VERIFICAR"))))</f>
        <v/>
      </c>
      <c r="S113" s="46" t="str">
        <f t="shared" si="3"/>
        <v/>
      </c>
      <c r="X113" s="26"/>
    </row>
    <row r="114" spans="17:24" x14ac:dyDescent="0.25">
      <c r="Q114" s="33" t="str">
        <f t="shared" si="2"/>
        <v/>
      </c>
      <c r="R114" s="33" t="str">
        <f>IF(M114="","",IF(AND(M114&lt;&gt;'Tabelas auxiliares'!$B$239,M114&lt;&gt;'Tabelas auxiliares'!$B$240,M114&lt;&gt;'Tabelas auxiliares'!$C$239,M114&lt;&gt;'Tabelas auxiliares'!$C$240,M114&lt;&gt;'Tabelas auxiliares'!$D$239),"FOLHA DE PESSOAL",IF(Q114='Tabelas auxiliares'!$A$240,"CUSTEIO",IF(Q114='Tabelas auxiliares'!$A$239,"INVESTIMENTO","ERRO - VERIFICAR"))))</f>
        <v/>
      </c>
      <c r="S114" s="46" t="str">
        <f t="shared" si="3"/>
        <v/>
      </c>
      <c r="X114" s="26"/>
    </row>
    <row r="115" spans="17:24" x14ac:dyDescent="0.25">
      <c r="Q115" s="33" t="str">
        <f t="shared" si="2"/>
        <v/>
      </c>
      <c r="R115" s="33" t="str">
        <f>IF(M115="","",IF(AND(M115&lt;&gt;'Tabelas auxiliares'!$B$239,M115&lt;&gt;'Tabelas auxiliares'!$B$240,M115&lt;&gt;'Tabelas auxiliares'!$C$239,M115&lt;&gt;'Tabelas auxiliares'!$C$240,M115&lt;&gt;'Tabelas auxiliares'!$D$239),"FOLHA DE PESSOAL",IF(Q115='Tabelas auxiliares'!$A$240,"CUSTEIO",IF(Q115='Tabelas auxiliares'!$A$239,"INVESTIMENTO","ERRO - VERIFICAR"))))</f>
        <v/>
      </c>
      <c r="S115" s="46" t="str">
        <f t="shared" si="3"/>
        <v/>
      </c>
      <c r="X115" s="26"/>
    </row>
    <row r="116" spans="17:24" x14ac:dyDescent="0.25">
      <c r="Q116" s="33" t="str">
        <f t="shared" si="2"/>
        <v/>
      </c>
      <c r="R116" s="33" t="str">
        <f>IF(M116="","",IF(AND(M116&lt;&gt;'Tabelas auxiliares'!$B$239,M116&lt;&gt;'Tabelas auxiliares'!$B$240,M116&lt;&gt;'Tabelas auxiliares'!$C$239,M116&lt;&gt;'Tabelas auxiliares'!$C$240,M116&lt;&gt;'Tabelas auxiliares'!$D$239),"FOLHA DE PESSOAL",IF(Q116='Tabelas auxiliares'!$A$240,"CUSTEIO",IF(Q116='Tabelas auxiliares'!$A$239,"INVESTIMENTO","ERRO - VERIFICAR"))))</f>
        <v/>
      </c>
      <c r="S116" s="46" t="str">
        <f t="shared" si="3"/>
        <v/>
      </c>
      <c r="X116" s="26"/>
    </row>
    <row r="117" spans="17:24" x14ac:dyDescent="0.25">
      <c r="Q117" s="33" t="str">
        <f t="shared" si="2"/>
        <v/>
      </c>
      <c r="R117" s="33" t="str">
        <f>IF(M117="","",IF(AND(M117&lt;&gt;'Tabelas auxiliares'!$B$239,M117&lt;&gt;'Tabelas auxiliares'!$B$240,M117&lt;&gt;'Tabelas auxiliares'!$C$239,M117&lt;&gt;'Tabelas auxiliares'!$C$240,M117&lt;&gt;'Tabelas auxiliares'!$D$239),"FOLHA DE PESSOAL",IF(Q117='Tabelas auxiliares'!$A$240,"CUSTEIO",IF(Q117='Tabelas auxiliares'!$A$239,"INVESTIMENTO","ERRO - VERIFICAR"))))</f>
        <v/>
      </c>
      <c r="S117" s="46" t="str">
        <f t="shared" si="3"/>
        <v/>
      </c>
      <c r="X117" s="26"/>
    </row>
    <row r="118" spans="17:24" x14ac:dyDescent="0.25">
      <c r="Q118" s="33" t="str">
        <f t="shared" si="2"/>
        <v/>
      </c>
      <c r="R118" s="33" t="str">
        <f>IF(M118="","",IF(AND(M118&lt;&gt;'Tabelas auxiliares'!$B$239,M118&lt;&gt;'Tabelas auxiliares'!$B$240,M118&lt;&gt;'Tabelas auxiliares'!$C$239,M118&lt;&gt;'Tabelas auxiliares'!$C$240,M118&lt;&gt;'Tabelas auxiliares'!$D$239),"FOLHA DE PESSOAL",IF(Q118='Tabelas auxiliares'!$A$240,"CUSTEIO",IF(Q118='Tabelas auxiliares'!$A$239,"INVESTIMENTO","ERRO - VERIFICAR"))))</f>
        <v/>
      </c>
      <c r="S118" s="46" t="str">
        <f t="shared" si="3"/>
        <v/>
      </c>
      <c r="X118" s="26"/>
    </row>
    <row r="119" spans="17:24" x14ac:dyDescent="0.25">
      <c r="Q119" s="33" t="str">
        <f t="shared" si="2"/>
        <v/>
      </c>
      <c r="R119" s="33" t="str">
        <f>IF(M119="","",IF(AND(M119&lt;&gt;'Tabelas auxiliares'!$B$239,M119&lt;&gt;'Tabelas auxiliares'!$B$240,M119&lt;&gt;'Tabelas auxiliares'!$C$239,M119&lt;&gt;'Tabelas auxiliares'!$C$240,M119&lt;&gt;'Tabelas auxiliares'!$D$239),"FOLHA DE PESSOAL",IF(Q119='Tabelas auxiliares'!$A$240,"CUSTEIO",IF(Q119='Tabelas auxiliares'!$A$239,"INVESTIMENTO","ERRO - VERIFICAR"))))</f>
        <v/>
      </c>
      <c r="S119" s="46" t="str">
        <f t="shared" si="3"/>
        <v/>
      </c>
      <c r="X119" s="26"/>
    </row>
    <row r="120" spans="17:24" x14ac:dyDescent="0.25">
      <c r="Q120" s="33" t="str">
        <f t="shared" si="2"/>
        <v/>
      </c>
      <c r="R120" s="33" t="str">
        <f>IF(M120="","",IF(AND(M120&lt;&gt;'Tabelas auxiliares'!$B$239,M120&lt;&gt;'Tabelas auxiliares'!$B$240,M120&lt;&gt;'Tabelas auxiliares'!$C$239,M120&lt;&gt;'Tabelas auxiliares'!$C$240,M120&lt;&gt;'Tabelas auxiliares'!$D$239),"FOLHA DE PESSOAL",IF(Q120='Tabelas auxiliares'!$A$240,"CUSTEIO",IF(Q120='Tabelas auxiliares'!$A$239,"INVESTIMENTO","ERRO - VERIFICAR"))))</f>
        <v/>
      </c>
      <c r="S120" s="46" t="str">
        <f t="shared" si="3"/>
        <v/>
      </c>
      <c r="X120" s="26"/>
    </row>
    <row r="121" spans="17:24" x14ac:dyDescent="0.25">
      <c r="Q121" s="33" t="str">
        <f t="shared" si="2"/>
        <v/>
      </c>
      <c r="R121" s="33" t="str">
        <f>IF(M121="","",IF(AND(M121&lt;&gt;'Tabelas auxiliares'!$B$239,M121&lt;&gt;'Tabelas auxiliares'!$B$240,M121&lt;&gt;'Tabelas auxiliares'!$C$239,M121&lt;&gt;'Tabelas auxiliares'!$C$240,M121&lt;&gt;'Tabelas auxiliares'!$D$239),"FOLHA DE PESSOAL",IF(Q121='Tabelas auxiliares'!$A$240,"CUSTEIO",IF(Q121='Tabelas auxiliares'!$A$239,"INVESTIMENTO","ERRO - VERIFICAR"))))</f>
        <v/>
      </c>
      <c r="S121" s="46" t="str">
        <f t="shared" si="3"/>
        <v/>
      </c>
      <c r="V121" s="26"/>
      <c r="X121" s="26"/>
    </row>
    <row r="122" spans="17:24" x14ac:dyDescent="0.25">
      <c r="Q122" s="33" t="str">
        <f t="shared" si="2"/>
        <v/>
      </c>
      <c r="R122" s="33" t="str">
        <f>IF(M122="","",IF(AND(M122&lt;&gt;'Tabelas auxiliares'!$B$239,M122&lt;&gt;'Tabelas auxiliares'!$B$240,M122&lt;&gt;'Tabelas auxiliares'!$C$239,M122&lt;&gt;'Tabelas auxiliares'!$C$240,M122&lt;&gt;'Tabelas auxiliares'!$D$239),"FOLHA DE PESSOAL",IF(Q122='Tabelas auxiliares'!$A$240,"CUSTEIO",IF(Q122='Tabelas auxiliares'!$A$239,"INVESTIMENTO","ERRO - VERIFICAR"))))</f>
        <v/>
      </c>
      <c r="S122" s="46" t="str">
        <f t="shared" si="3"/>
        <v/>
      </c>
      <c r="X122" s="26"/>
    </row>
    <row r="123" spans="17:24" x14ac:dyDescent="0.25">
      <c r="Q123" s="33" t="str">
        <f t="shared" si="2"/>
        <v/>
      </c>
      <c r="R123" s="33" t="str">
        <f>IF(M123="","",IF(AND(M123&lt;&gt;'Tabelas auxiliares'!$B$239,M123&lt;&gt;'Tabelas auxiliares'!$B$240,M123&lt;&gt;'Tabelas auxiliares'!$C$239,M123&lt;&gt;'Tabelas auxiliares'!$C$240,M123&lt;&gt;'Tabelas auxiliares'!$D$239),"FOLHA DE PESSOAL",IF(Q123='Tabelas auxiliares'!$A$240,"CUSTEIO",IF(Q123='Tabelas auxiliares'!$A$239,"INVESTIMENTO","ERRO - VERIFICAR"))))</f>
        <v/>
      </c>
      <c r="S123" s="46" t="str">
        <f t="shared" si="3"/>
        <v/>
      </c>
      <c r="X123" s="26"/>
    </row>
    <row r="124" spans="17:24" x14ac:dyDescent="0.25">
      <c r="Q124" s="33" t="str">
        <f t="shared" si="2"/>
        <v/>
      </c>
      <c r="R124" s="33" t="str">
        <f>IF(M124="","",IF(AND(M124&lt;&gt;'Tabelas auxiliares'!$B$239,M124&lt;&gt;'Tabelas auxiliares'!$B$240,M124&lt;&gt;'Tabelas auxiliares'!$C$239,M124&lt;&gt;'Tabelas auxiliares'!$C$240,M124&lt;&gt;'Tabelas auxiliares'!$D$239),"FOLHA DE PESSOAL",IF(Q124='Tabelas auxiliares'!$A$240,"CUSTEIO",IF(Q124='Tabelas auxiliares'!$A$239,"INVESTIMENTO","ERRO - VERIFICAR"))))</f>
        <v/>
      </c>
      <c r="S124" s="46" t="str">
        <f t="shared" si="3"/>
        <v/>
      </c>
      <c r="X124" s="26"/>
    </row>
    <row r="125" spans="17:24" x14ac:dyDescent="0.25">
      <c r="Q125" s="33" t="str">
        <f t="shared" si="2"/>
        <v/>
      </c>
      <c r="R125" s="33" t="str">
        <f>IF(M125="","",IF(AND(M125&lt;&gt;'Tabelas auxiliares'!$B$239,M125&lt;&gt;'Tabelas auxiliares'!$B$240,M125&lt;&gt;'Tabelas auxiliares'!$C$239,M125&lt;&gt;'Tabelas auxiliares'!$C$240,M125&lt;&gt;'Tabelas auxiliares'!$D$239),"FOLHA DE PESSOAL",IF(Q125='Tabelas auxiliares'!$A$240,"CUSTEIO",IF(Q125='Tabelas auxiliares'!$A$239,"INVESTIMENTO","ERRO - VERIFICAR"))))</f>
        <v/>
      </c>
      <c r="S125" s="46" t="str">
        <f t="shared" si="3"/>
        <v/>
      </c>
      <c r="X125" s="26"/>
    </row>
    <row r="126" spans="17:24" x14ac:dyDescent="0.25">
      <c r="Q126" s="33" t="str">
        <f t="shared" si="2"/>
        <v/>
      </c>
      <c r="R126" s="33" t="str">
        <f>IF(M126="","",IF(AND(M126&lt;&gt;'Tabelas auxiliares'!$B$239,M126&lt;&gt;'Tabelas auxiliares'!$B$240,M126&lt;&gt;'Tabelas auxiliares'!$C$239,M126&lt;&gt;'Tabelas auxiliares'!$C$240,M126&lt;&gt;'Tabelas auxiliares'!$D$239),"FOLHA DE PESSOAL",IF(Q126='Tabelas auxiliares'!$A$240,"CUSTEIO",IF(Q126='Tabelas auxiliares'!$A$239,"INVESTIMENTO","ERRO - VERIFICAR"))))</f>
        <v/>
      </c>
      <c r="S126" s="46" t="str">
        <f t="shared" si="3"/>
        <v/>
      </c>
      <c r="X126" s="26"/>
    </row>
    <row r="127" spans="17:24" x14ac:dyDescent="0.25">
      <c r="Q127" s="33" t="str">
        <f t="shared" si="2"/>
        <v/>
      </c>
      <c r="R127" s="33" t="str">
        <f>IF(M127="","",IF(AND(M127&lt;&gt;'Tabelas auxiliares'!$B$239,M127&lt;&gt;'Tabelas auxiliares'!$B$240,M127&lt;&gt;'Tabelas auxiliares'!$C$239,M127&lt;&gt;'Tabelas auxiliares'!$C$240,M127&lt;&gt;'Tabelas auxiliares'!$D$239),"FOLHA DE PESSOAL",IF(Q127='Tabelas auxiliares'!$A$240,"CUSTEIO",IF(Q127='Tabelas auxiliares'!$A$239,"INVESTIMENTO","ERRO - VERIFICAR"))))</f>
        <v/>
      </c>
      <c r="S127" s="46" t="str">
        <f t="shared" si="3"/>
        <v/>
      </c>
      <c r="X127" s="26"/>
    </row>
    <row r="128" spans="17:24" x14ac:dyDescent="0.25">
      <c r="Q128" s="33" t="str">
        <f t="shared" si="2"/>
        <v/>
      </c>
      <c r="R128" s="33" t="str">
        <f>IF(M128="","",IF(AND(M128&lt;&gt;'Tabelas auxiliares'!$B$239,M128&lt;&gt;'Tabelas auxiliares'!$B$240,M128&lt;&gt;'Tabelas auxiliares'!$C$239,M128&lt;&gt;'Tabelas auxiliares'!$C$240,M128&lt;&gt;'Tabelas auxiliares'!$D$239),"FOLHA DE PESSOAL",IF(Q128='Tabelas auxiliares'!$A$240,"CUSTEIO",IF(Q128='Tabelas auxiliares'!$A$239,"INVESTIMENTO","ERRO - VERIFICAR"))))</f>
        <v/>
      </c>
      <c r="S128" s="46" t="str">
        <f t="shared" si="3"/>
        <v/>
      </c>
      <c r="V128" s="26"/>
      <c r="X128" s="26"/>
    </row>
    <row r="129" spans="17:24" x14ac:dyDescent="0.25">
      <c r="Q129" s="33" t="str">
        <f t="shared" si="2"/>
        <v/>
      </c>
      <c r="R129" s="33" t="str">
        <f>IF(M129="","",IF(AND(M129&lt;&gt;'Tabelas auxiliares'!$B$239,M129&lt;&gt;'Tabelas auxiliares'!$B$240,M129&lt;&gt;'Tabelas auxiliares'!$C$239,M129&lt;&gt;'Tabelas auxiliares'!$C$240,M129&lt;&gt;'Tabelas auxiliares'!$D$239),"FOLHA DE PESSOAL",IF(Q129='Tabelas auxiliares'!$A$240,"CUSTEIO",IF(Q129='Tabelas auxiliares'!$A$239,"INVESTIMENTO","ERRO - VERIFICAR"))))</f>
        <v/>
      </c>
      <c r="S129" s="46" t="str">
        <f t="shared" si="3"/>
        <v/>
      </c>
      <c r="X129" s="26"/>
    </row>
    <row r="130" spans="17:24" x14ac:dyDescent="0.25">
      <c r="Q130" s="33" t="str">
        <f t="shared" si="2"/>
        <v/>
      </c>
      <c r="R130" s="33" t="str">
        <f>IF(M130="","",IF(AND(M130&lt;&gt;'Tabelas auxiliares'!$B$239,M130&lt;&gt;'Tabelas auxiliares'!$B$240,M130&lt;&gt;'Tabelas auxiliares'!$C$239,M130&lt;&gt;'Tabelas auxiliares'!$C$240,M130&lt;&gt;'Tabelas auxiliares'!$D$239),"FOLHA DE PESSOAL",IF(Q130='Tabelas auxiliares'!$A$240,"CUSTEIO",IF(Q130='Tabelas auxiliares'!$A$239,"INVESTIMENTO","ERRO - VERIFICAR"))))</f>
        <v/>
      </c>
      <c r="S130" s="46" t="str">
        <f t="shared" si="3"/>
        <v/>
      </c>
      <c r="X130" s="26"/>
    </row>
    <row r="131" spans="17:24" x14ac:dyDescent="0.25">
      <c r="Q131" s="33" t="str">
        <f t="shared" si="2"/>
        <v/>
      </c>
      <c r="R131" s="33" t="str">
        <f>IF(M131="","",IF(AND(M131&lt;&gt;'Tabelas auxiliares'!$B$239,M131&lt;&gt;'Tabelas auxiliares'!$B$240,M131&lt;&gt;'Tabelas auxiliares'!$C$239,M131&lt;&gt;'Tabelas auxiliares'!$C$240,M131&lt;&gt;'Tabelas auxiliares'!$D$239),"FOLHA DE PESSOAL",IF(Q131='Tabelas auxiliares'!$A$240,"CUSTEIO",IF(Q131='Tabelas auxiliares'!$A$239,"INVESTIMENTO","ERRO - VERIFICAR"))))</f>
        <v/>
      </c>
      <c r="S131" s="46" t="str">
        <f t="shared" si="3"/>
        <v/>
      </c>
      <c r="X131" s="26"/>
    </row>
    <row r="132" spans="17:24" x14ac:dyDescent="0.25">
      <c r="Q132" s="33" t="str">
        <f t="shared" ref="Q132:Q195" si="4">LEFT(O132,1)</f>
        <v/>
      </c>
      <c r="R132" s="33" t="str">
        <f>IF(M132="","",IF(AND(M132&lt;&gt;'Tabelas auxiliares'!$B$239,M132&lt;&gt;'Tabelas auxiliares'!$B$240,M132&lt;&gt;'Tabelas auxiliares'!$C$239,M132&lt;&gt;'Tabelas auxiliares'!$C$240,M132&lt;&gt;'Tabelas auxiliares'!$D$239),"FOLHA DE PESSOAL",IF(Q132='Tabelas auxiliares'!$A$240,"CUSTEIO",IF(Q132='Tabelas auxiliares'!$A$239,"INVESTIMENTO","ERRO - VERIFICAR"))))</f>
        <v/>
      </c>
      <c r="S132" s="46" t="str">
        <f t="shared" si="3"/>
        <v/>
      </c>
      <c r="X132" s="26"/>
    </row>
    <row r="133" spans="17:24" x14ac:dyDescent="0.25">
      <c r="Q133" s="33" t="str">
        <f t="shared" si="4"/>
        <v/>
      </c>
      <c r="R133" s="33" t="str">
        <f>IF(M133="","",IF(AND(M133&lt;&gt;'Tabelas auxiliares'!$B$239,M133&lt;&gt;'Tabelas auxiliares'!$B$240,M133&lt;&gt;'Tabelas auxiliares'!$C$239,M133&lt;&gt;'Tabelas auxiliares'!$C$240,M133&lt;&gt;'Tabelas auxiliares'!$D$239),"FOLHA DE PESSOAL",IF(Q133='Tabelas auxiliares'!$A$240,"CUSTEIO",IF(Q133='Tabelas auxiliares'!$A$239,"INVESTIMENTO","ERRO - VERIFICAR"))))</f>
        <v/>
      </c>
      <c r="S133" s="46" t="str">
        <f t="shared" ref="S133:S196" si="5">IF(SUM(T133:X133)=0,"",SUM(T133:X133))</f>
        <v/>
      </c>
      <c r="X133" s="26"/>
    </row>
    <row r="134" spans="17:24" x14ac:dyDescent="0.25">
      <c r="Q134" s="33" t="str">
        <f t="shared" si="4"/>
        <v/>
      </c>
      <c r="R134" s="33" t="str">
        <f>IF(M134="","",IF(AND(M134&lt;&gt;'Tabelas auxiliares'!$B$239,M134&lt;&gt;'Tabelas auxiliares'!$B$240,M134&lt;&gt;'Tabelas auxiliares'!$C$239,M134&lt;&gt;'Tabelas auxiliares'!$C$240,M134&lt;&gt;'Tabelas auxiliares'!$D$239),"FOLHA DE PESSOAL",IF(Q134='Tabelas auxiliares'!$A$240,"CUSTEIO",IF(Q134='Tabelas auxiliares'!$A$239,"INVESTIMENTO","ERRO - VERIFICAR"))))</f>
        <v/>
      </c>
      <c r="S134" s="46" t="str">
        <f t="shared" si="5"/>
        <v/>
      </c>
      <c r="X134" s="26"/>
    </row>
    <row r="135" spans="17:24" x14ac:dyDescent="0.25">
      <c r="Q135" s="33" t="str">
        <f t="shared" si="4"/>
        <v/>
      </c>
      <c r="R135" s="33" t="str">
        <f>IF(M135="","",IF(AND(M135&lt;&gt;'Tabelas auxiliares'!$B$239,M135&lt;&gt;'Tabelas auxiliares'!$B$240,M135&lt;&gt;'Tabelas auxiliares'!$C$239,M135&lt;&gt;'Tabelas auxiliares'!$C$240,M135&lt;&gt;'Tabelas auxiliares'!$D$239),"FOLHA DE PESSOAL",IF(Q135='Tabelas auxiliares'!$A$240,"CUSTEIO",IF(Q135='Tabelas auxiliares'!$A$239,"INVESTIMENTO","ERRO - VERIFICAR"))))</f>
        <v/>
      </c>
      <c r="S135" s="46" t="str">
        <f t="shared" si="5"/>
        <v/>
      </c>
      <c r="X135" s="26"/>
    </row>
    <row r="136" spans="17:24" x14ac:dyDescent="0.25">
      <c r="Q136" s="33" t="str">
        <f t="shared" si="4"/>
        <v/>
      </c>
      <c r="R136" s="33" t="str">
        <f>IF(M136="","",IF(AND(M136&lt;&gt;'Tabelas auxiliares'!$B$239,M136&lt;&gt;'Tabelas auxiliares'!$B$240,M136&lt;&gt;'Tabelas auxiliares'!$C$239,M136&lt;&gt;'Tabelas auxiliares'!$C$240,M136&lt;&gt;'Tabelas auxiliares'!$D$239),"FOLHA DE PESSOAL",IF(Q136='Tabelas auxiliares'!$A$240,"CUSTEIO",IF(Q136='Tabelas auxiliares'!$A$239,"INVESTIMENTO","ERRO - VERIFICAR"))))</f>
        <v/>
      </c>
      <c r="S136" s="46" t="str">
        <f t="shared" si="5"/>
        <v/>
      </c>
      <c r="X136" s="26"/>
    </row>
    <row r="137" spans="17:24" x14ac:dyDescent="0.25">
      <c r="Q137" s="33" t="str">
        <f t="shared" si="4"/>
        <v/>
      </c>
      <c r="R137" s="33" t="str">
        <f>IF(M137="","",IF(AND(M137&lt;&gt;'Tabelas auxiliares'!$B$239,M137&lt;&gt;'Tabelas auxiliares'!$B$240,M137&lt;&gt;'Tabelas auxiliares'!$C$239,M137&lt;&gt;'Tabelas auxiliares'!$C$240,M137&lt;&gt;'Tabelas auxiliares'!$D$239),"FOLHA DE PESSOAL",IF(Q137='Tabelas auxiliares'!$A$240,"CUSTEIO",IF(Q137='Tabelas auxiliares'!$A$239,"INVESTIMENTO","ERRO - VERIFICAR"))))</f>
        <v/>
      </c>
      <c r="S137" s="46" t="str">
        <f t="shared" si="5"/>
        <v/>
      </c>
      <c r="V137" s="26"/>
    </row>
    <row r="138" spans="17:24" x14ac:dyDescent="0.25">
      <c r="Q138" s="33" t="str">
        <f t="shared" si="4"/>
        <v/>
      </c>
      <c r="R138" s="33" t="str">
        <f>IF(M138="","",IF(AND(M138&lt;&gt;'Tabelas auxiliares'!$B$239,M138&lt;&gt;'Tabelas auxiliares'!$B$240,M138&lt;&gt;'Tabelas auxiliares'!$C$239,M138&lt;&gt;'Tabelas auxiliares'!$C$240,M138&lt;&gt;'Tabelas auxiliares'!$D$239),"FOLHA DE PESSOAL",IF(Q138='Tabelas auxiliares'!$A$240,"CUSTEIO",IF(Q138='Tabelas auxiliares'!$A$239,"INVESTIMENTO","ERRO - VERIFICAR"))))</f>
        <v/>
      </c>
      <c r="S138" s="46" t="str">
        <f t="shared" si="5"/>
        <v/>
      </c>
      <c r="X138" s="26"/>
    </row>
    <row r="139" spans="17:24" x14ac:dyDescent="0.25">
      <c r="Q139" s="33" t="str">
        <f t="shared" si="4"/>
        <v/>
      </c>
      <c r="R139" s="33" t="str">
        <f>IF(M139="","",IF(AND(M139&lt;&gt;'Tabelas auxiliares'!$B$239,M139&lt;&gt;'Tabelas auxiliares'!$B$240,M139&lt;&gt;'Tabelas auxiliares'!$C$239,M139&lt;&gt;'Tabelas auxiliares'!$C$240,M139&lt;&gt;'Tabelas auxiliares'!$D$239),"FOLHA DE PESSOAL",IF(Q139='Tabelas auxiliares'!$A$240,"CUSTEIO",IF(Q139='Tabelas auxiliares'!$A$239,"INVESTIMENTO","ERRO - VERIFICAR"))))</f>
        <v/>
      </c>
      <c r="S139" s="46" t="str">
        <f t="shared" si="5"/>
        <v/>
      </c>
      <c r="X139" s="26"/>
    </row>
    <row r="140" spans="17:24" x14ac:dyDescent="0.25">
      <c r="Q140" s="33" t="str">
        <f t="shared" si="4"/>
        <v/>
      </c>
      <c r="R140" s="33" t="str">
        <f>IF(M140="","",IF(AND(M140&lt;&gt;'Tabelas auxiliares'!$B$239,M140&lt;&gt;'Tabelas auxiliares'!$B$240,M140&lt;&gt;'Tabelas auxiliares'!$C$239,M140&lt;&gt;'Tabelas auxiliares'!$C$240,M140&lt;&gt;'Tabelas auxiliares'!$D$239),"FOLHA DE PESSOAL",IF(Q140='Tabelas auxiliares'!$A$240,"CUSTEIO",IF(Q140='Tabelas auxiliares'!$A$239,"INVESTIMENTO","ERRO - VERIFICAR"))))</f>
        <v/>
      </c>
      <c r="S140" s="46" t="str">
        <f t="shared" si="5"/>
        <v/>
      </c>
      <c r="X140" s="26"/>
    </row>
    <row r="141" spans="17:24" x14ac:dyDescent="0.25">
      <c r="Q141" s="33" t="str">
        <f t="shared" si="4"/>
        <v/>
      </c>
      <c r="R141" s="33" t="str">
        <f>IF(M141="","",IF(AND(M141&lt;&gt;'Tabelas auxiliares'!$B$239,M141&lt;&gt;'Tabelas auxiliares'!$B$240,M141&lt;&gt;'Tabelas auxiliares'!$C$239,M141&lt;&gt;'Tabelas auxiliares'!$C$240,M141&lt;&gt;'Tabelas auxiliares'!$D$239),"FOLHA DE PESSOAL",IF(Q141='Tabelas auxiliares'!$A$240,"CUSTEIO",IF(Q141='Tabelas auxiliares'!$A$239,"INVESTIMENTO","ERRO - VERIFICAR"))))</f>
        <v/>
      </c>
      <c r="S141" s="46" t="str">
        <f t="shared" si="5"/>
        <v/>
      </c>
      <c r="X141" s="26"/>
    </row>
    <row r="142" spans="17:24" x14ac:dyDescent="0.25">
      <c r="Q142" s="33" t="str">
        <f t="shared" si="4"/>
        <v/>
      </c>
      <c r="R142" s="33" t="str">
        <f>IF(M142="","",IF(AND(M142&lt;&gt;'Tabelas auxiliares'!$B$239,M142&lt;&gt;'Tabelas auxiliares'!$B$240,M142&lt;&gt;'Tabelas auxiliares'!$C$239,M142&lt;&gt;'Tabelas auxiliares'!$C$240,M142&lt;&gt;'Tabelas auxiliares'!$D$239),"FOLHA DE PESSOAL",IF(Q142='Tabelas auxiliares'!$A$240,"CUSTEIO",IF(Q142='Tabelas auxiliares'!$A$239,"INVESTIMENTO","ERRO - VERIFICAR"))))</f>
        <v/>
      </c>
      <c r="S142" s="46" t="str">
        <f t="shared" si="5"/>
        <v/>
      </c>
      <c r="X142" s="26"/>
    </row>
    <row r="143" spans="17:24" x14ac:dyDescent="0.25">
      <c r="Q143" s="33" t="str">
        <f t="shared" si="4"/>
        <v/>
      </c>
      <c r="R143" s="33" t="str">
        <f>IF(M143="","",IF(AND(M143&lt;&gt;'Tabelas auxiliares'!$B$239,M143&lt;&gt;'Tabelas auxiliares'!$B$240,M143&lt;&gt;'Tabelas auxiliares'!$C$239,M143&lt;&gt;'Tabelas auxiliares'!$C$240,M143&lt;&gt;'Tabelas auxiliares'!$D$239),"FOLHA DE PESSOAL",IF(Q143='Tabelas auxiliares'!$A$240,"CUSTEIO",IF(Q143='Tabelas auxiliares'!$A$239,"INVESTIMENTO","ERRO - VERIFICAR"))))</f>
        <v/>
      </c>
      <c r="S143" s="46" t="str">
        <f t="shared" si="5"/>
        <v/>
      </c>
      <c r="X143" s="26"/>
    </row>
    <row r="144" spans="17:24" x14ac:dyDescent="0.25">
      <c r="Q144" s="33" t="str">
        <f t="shared" si="4"/>
        <v/>
      </c>
      <c r="R144" s="33" t="str">
        <f>IF(M144="","",IF(AND(M144&lt;&gt;'Tabelas auxiliares'!$B$239,M144&lt;&gt;'Tabelas auxiliares'!$B$240,M144&lt;&gt;'Tabelas auxiliares'!$C$239,M144&lt;&gt;'Tabelas auxiliares'!$C$240,M144&lt;&gt;'Tabelas auxiliares'!$D$239),"FOLHA DE PESSOAL",IF(Q144='Tabelas auxiliares'!$A$240,"CUSTEIO",IF(Q144='Tabelas auxiliares'!$A$239,"INVESTIMENTO","ERRO - VERIFICAR"))))</f>
        <v/>
      </c>
      <c r="S144" s="46" t="str">
        <f t="shared" si="5"/>
        <v/>
      </c>
      <c r="X144" s="26"/>
    </row>
    <row r="145" spans="17:24" x14ac:dyDescent="0.25">
      <c r="Q145" s="33" t="str">
        <f t="shared" si="4"/>
        <v/>
      </c>
      <c r="R145" s="33" t="str">
        <f>IF(M145="","",IF(AND(M145&lt;&gt;'Tabelas auxiliares'!$B$239,M145&lt;&gt;'Tabelas auxiliares'!$B$240,M145&lt;&gt;'Tabelas auxiliares'!$C$239,M145&lt;&gt;'Tabelas auxiliares'!$C$240,M145&lt;&gt;'Tabelas auxiliares'!$D$239),"FOLHA DE PESSOAL",IF(Q145='Tabelas auxiliares'!$A$240,"CUSTEIO",IF(Q145='Tabelas auxiliares'!$A$239,"INVESTIMENTO","ERRO - VERIFICAR"))))</f>
        <v/>
      </c>
      <c r="S145" s="46" t="str">
        <f t="shared" si="5"/>
        <v/>
      </c>
      <c r="X145" s="26"/>
    </row>
    <row r="146" spans="17:24" x14ac:dyDescent="0.25">
      <c r="Q146" s="33" t="str">
        <f t="shared" si="4"/>
        <v/>
      </c>
      <c r="R146" s="33" t="str">
        <f>IF(M146="","",IF(AND(M146&lt;&gt;'Tabelas auxiliares'!$B$239,M146&lt;&gt;'Tabelas auxiliares'!$B$240,M146&lt;&gt;'Tabelas auxiliares'!$C$239,M146&lt;&gt;'Tabelas auxiliares'!$C$240,M146&lt;&gt;'Tabelas auxiliares'!$D$239),"FOLHA DE PESSOAL",IF(Q146='Tabelas auxiliares'!$A$240,"CUSTEIO",IF(Q146='Tabelas auxiliares'!$A$239,"INVESTIMENTO","ERRO - VERIFICAR"))))</f>
        <v/>
      </c>
      <c r="S146" s="46" t="str">
        <f t="shared" si="5"/>
        <v/>
      </c>
      <c r="V146" s="26"/>
    </row>
    <row r="147" spans="17:24" x14ac:dyDescent="0.25">
      <c r="Q147" s="33" t="str">
        <f t="shared" si="4"/>
        <v/>
      </c>
      <c r="R147" s="33" t="str">
        <f>IF(M147="","",IF(AND(M147&lt;&gt;'Tabelas auxiliares'!$B$239,M147&lt;&gt;'Tabelas auxiliares'!$B$240,M147&lt;&gt;'Tabelas auxiliares'!$C$239,M147&lt;&gt;'Tabelas auxiliares'!$C$240,M147&lt;&gt;'Tabelas auxiliares'!$D$239),"FOLHA DE PESSOAL",IF(Q147='Tabelas auxiliares'!$A$240,"CUSTEIO",IF(Q147='Tabelas auxiliares'!$A$239,"INVESTIMENTO","ERRO - VERIFICAR"))))</f>
        <v/>
      </c>
      <c r="S147" s="46" t="str">
        <f t="shared" si="5"/>
        <v/>
      </c>
      <c r="X147" s="26"/>
    </row>
    <row r="148" spans="17:24" x14ac:dyDescent="0.25">
      <c r="Q148" s="33" t="str">
        <f t="shared" si="4"/>
        <v/>
      </c>
      <c r="R148" s="33" t="str">
        <f>IF(M148="","",IF(AND(M148&lt;&gt;'Tabelas auxiliares'!$B$239,M148&lt;&gt;'Tabelas auxiliares'!$B$240,M148&lt;&gt;'Tabelas auxiliares'!$C$239,M148&lt;&gt;'Tabelas auxiliares'!$C$240,M148&lt;&gt;'Tabelas auxiliares'!$D$239),"FOLHA DE PESSOAL",IF(Q148='Tabelas auxiliares'!$A$240,"CUSTEIO",IF(Q148='Tabelas auxiliares'!$A$239,"INVESTIMENTO","ERRO - VERIFICAR"))))</f>
        <v/>
      </c>
      <c r="S148" s="46" t="str">
        <f t="shared" si="5"/>
        <v/>
      </c>
      <c r="X148" s="26"/>
    </row>
    <row r="149" spans="17:24" x14ac:dyDescent="0.25">
      <c r="Q149" s="33" t="str">
        <f t="shared" si="4"/>
        <v/>
      </c>
      <c r="R149" s="33" t="str">
        <f>IF(M149="","",IF(AND(M149&lt;&gt;'Tabelas auxiliares'!$B$239,M149&lt;&gt;'Tabelas auxiliares'!$B$240,M149&lt;&gt;'Tabelas auxiliares'!$C$239,M149&lt;&gt;'Tabelas auxiliares'!$C$240,M149&lt;&gt;'Tabelas auxiliares'!$D$239),"FOLHA DE PESSOAL",IF(Q149='Tabelas auxiliares'!$A$240,"CUSTEIO",IF(Q149='Tabelas auxiliares'!$A$239,"INVESTIMENTO","ERRO - VERIFICAR"))))</f>
        <v/>
      </c>
      <c r="S149" s="46" t="str">
        <f t="shared" si="5"/>
        <v/>
      </c>
      <c r="X149" s="26"/>
    </row>
    <row r="150" spans="17:24" x14ac:dyDescent="0.25">
      <c r="Q150" s="33" t="str">
        <f t="shared" si="4"/>
        <v/>
      </c>
      <c r="R150" s="33" t="str">
        <f>IF(M150="","",IF(AND(M150&lt;&gt;'Tabelas auxiliares'!$B$239,M150&lt;&gt;'Tabelas auxiliares'!$B$240,M150&lt;&gt;'Tabelas auxiliares'!$C$239,M150&lt;&gt;'Tabelas auxiliares'!$C$240,M150&lt;&gt;'Tabelas auxiliares'!$D$239),"FOLHA DE PESSOAL",IF(Q150='Tabelas auxiliares'!$A$240,"CUSTEIO",IF(Q150='Tabelas auxiliares'!$A$239,"INVESTIMENTO","ERRO - VERIFICAR"))))</f>
        <v/>
      </c>
      <c r="S150" s="46" t="str">
        <f t="shared" si="5"/>
        <v/>
      </c>
      <c r="X150" s="26"/>
    </row>
    <row r="151" spans="17:24" x14ac:dyDescent="0.25">
      <c r="Q151" s="33" t="str">
        <f t="shared" si="4"/>
        <v/>
      </c>
      <c r="R151" s="33" t="str">
        <f>IF(M151="","",IF(AND(M151&lt;&gt;'Tabelas auxiliares'!$B$239,M151&lt;&gt;'Tabelas auxiliares'!$B$240,M151&lt;&gt;'Tabelas auxiliares'!$C$239,M151&lt;&gt;'Tabelas auxiliares'!$C$240,M151&lt;&gt;'Tabelas auxiliares'!$D$239),"FOLHA DE PESSOAL",IF(Q151='Tabelas auxiliares'!$A$240,"CUSTEIO",IF(Q151='Tabelas auxiliares'!$A$239,"INVESTIMENTO","ERRO - VERIFICAR"))))</f>
        <v/>
      </c>
      <c r="S151" s="46" t="str">
        <f t="shared" si="5"/>
        <v/>
      </c>
      <c r="X151" s="26"/>
    </row>
    <row r="152" spans="17:24" x14ac:dyDescent="0.25">
      <c r="Q152" s="33" t="str">
        <f t="shared" si="4"/>
        <v/>
      </c>
      <c r="R152" s="33" t="str">
        <f>IF(M152="","",IF(AND(M152&lt;&gt;'Tabelas auxiliares'!$B$239,M152&lt;&gt;'Tabelas auxiliares'!$B$240,M152&lt;&gt;'Tabelas auxiliares'!$C$239,M152&lt;&gt;'Tabelas auxiliares'!$C$240,M152&lt;&gt;'Tabelas auxiliares'!$D$239),"FOLHA DE PESSOAL",IF(Q152='Tabelas auxiliares'!$A$240,"CUSTEIO",IF(Q152='Tabelas auxiliares'!$A$239,"INVESTIMENTO","ERRO - VERIFICAR"))))</f>
        <v/>
      </c>
      <c r="S152" s="46" t="str">
        <f t="shared" si="5"/>
        <v/>
      </c>
      <c r="X152" s="26"/>
    </row>
    <row r="153" spans="17:24" x14ac:dyDescent="0.25">
      <c r="Q153" s="33" t="str">
        <f t="shared" si="4"/>
        <v/>
      </c>
      <c r="R153" s="33" t="str">
        <f>IF(M153="","",IF(AND(M153&lt;&gt;'Tabelas auxiliares'!$B$239,M153&lt;&gt;'Tabelas auxiliares'!$B$240,M153&lt;&gt;'Tabelas auxiliares'!$C$239,M153&lt;&gt;'Tabelas auxiliares'!$C$240,M153&lt;&gt;'Tabelas auxiliares'!$D$239),"FOLHA DE PESSOAL",IF(Q153='Tabelas auxiliares'!$A$240,"CUSTEIO",IF(Q153='Tabelas auxiliares'!$A$239,"INVESTIMENTO","ERRO - VERIFICAR"))))</f>
        <v/>
      </c>
      <c r="S153" s="46" t="str">
        <f t="shared" si="5"/>
        <v/>
      </c>
      <c r="X153" s="26"/>
    </row>
    <row r="154" spans="17:24" x14ac:dyDescent="0.25">
      <c r="Q154" s="33" t="str">
        <f t="shared" si="4"/>
        <v/>
      </c>
      <c r="R154" s="33" t="str">
        <f>IF(M154="","",IF(AND(M154&lt;&gt;'Tabelas auxiliares'!$B$239,M154&lt;&gt;'Tabelas auxiliares'!$B$240,M154&lt;&gt;'Tabelas auxiliares'!$C$239,M154&lt;&gt;'Tabelas auxiliares'!$C$240,M154&lt;&gt;'Tabelas auxiliares'!$D$239),"FOLHA DE PESSOAL",IF(Q154='Tabelas auxiliares'!$A$240,"CUSTEIO",IF(Q154='Tabelas auxiliares'!$A$239,"INVESTIMENTO","ERRO - VERIFICAR"))))</f>
        <v/>
      </c>
      <c r="S154" s="46" t="str">
        <f t="shared" si="5"/>
        <v/>
      </c>
      <c r="X154" s="26"/>
    </row>
    <row r="155" spans="17:24" x14ac:dyDescent="0.25">
      <c r="Q155" s="33" t="str">
        <f t="shared" si="4"/>
        <v/>
      </c>
      <c r="R155" s="33" t="str">
        <f>IF(M155="","",IF(AND(M155&lt;&gt;'Tabelas auxiliares'!$B$239,M155&lt;&gt;'Tabelas auxiliares'!$B$240,M155&lt;&gt;'Tabelas auxiliares'!$C$239,M155&lt;&gt;'Tabelas auxiliares'!$C$240,M155&lt;&gt;'Tabelas auxiliares'!$D$239),"FOLHA DE PESSOAL",IF(Q155='Tabelas auxiliares'!$A$240,"CUSTEIO",IF(Q155='Tabelas auxiliares'!$A$239,"INVESTIMENTO","ERRO - VERIFICAR"))))</f>
        <v/>
      </c>
      <c r="S155" s="46" t="str">
        <f t="shared" si="5"/>
        <v/>
      </c>
      <c r="X155" s="26"/>
    </row>
    <row r="156" spans="17:24" x14ac:dyDescent="0.25">
      <c r="Q156" s="33" t="str">
        <f t="shared" si="4"/>
        <v/>
      </c>
      <c r="R156" s="33" t="str">
        <f>IF(M156="","",IF(AND(M156&lt;&gt;'Tabelas auxiliares'!$B$239,M156&lt;&gt;'Tabelas auxiliares'!$B$240,M156&lt;&gt;'Tabelas auxiliares'!$C$239,M156&lt;&gt;'Tabelas auxiliares'!$C$240,M156&lt;&gt;'Tabelas auxiliares'!$D$239),"FOLHA DE PESSOAL",IF(Q156='Tabelas auxiliares'!$A$240,"CUSTEIO",IF(Q156='Tabelas auxiliares'!$A$239,"INVESTIMENTO","ERRO - VERIFICAR"))))</f>
        <v/>
      </c>
      <c r="S156" s="46" t="str">
        <f t="shared" si="5"/>
        <v/>
      </c>
      <c r="X156" s="26"/>
    </row>
    <row r="157" spans="17:24" x14ac:dyDescent="0.25">
      <c r="Q157" s="33" t="str">
        <f t="shared" si="4"/>
        <v/>
      </c>
      <c r="R157" s="33" t="str">
        <f>IF(M157="","",IF(AND(M157&lt;&gt;'Tabelas auxiliares'!$B$239,M157&lt;&gt;'Tabelas auxiliares'!$B$240,M157&lt;&gt;'Tabelas auxiliares'!$C$239,M157&lt;&gt;'Tabelas auxiliares'!$C$240,M157&lt;&gt;'Tabelas auxiliares'!$D$239),"FOLHA DE PESSOAL",IF(Q157='Tabelas auxiliares'!$A$240,"CUSTEIO",IF(Q157='Tabelas auxiliares'!$A$239,"INVESTIMENTO","ERRO - VERIFICAR"))))</f>
        <v/>
      </c>
      <c r="S157" s="46" t="str">
        <f t="shared" si="5"/>
        <v/>
      </c>
      <c r="X157" s="26"/>
    </row>
    <row r="158" spans="17:24" x14ac:dyDescent="0.25">
      <c r="Q158" s="33" t="str">
        <f t="shared" si="4"/>
        <v/>
      </c>
      <c r="R158" s="33" t="str">
        <f>IF(M158="","",IF(AND(M158&lt;&gt;'Tabelas auxiliares'!$B$239,M158&lt;&gt;'Tabelas auxiliares'!$B$240,M158&lt;&gt;'Tabelas auxiliares'!$C$239,M158&lt;&gt;'Tabelas auxiliares'!$C$240,M158&lt;&gt;'Tabelas auxiliares'!$D$239),"FOLHA DE PESSOAL",IF(Q158='Tabelas auxiliares'!$A$240,"CUSTEIO",IF(Q158='Tabelas auxiliares'!$A$239,"INVESTIMENTO","ERRO - VERIFICAR"))))</f>
        <v/>
      </c>
      <c r="S158" s="46" t="str">
        <f t="shared" si="5"/>
        <v/>
      </c>
      <c r="X158" s="26"/>
    </row>
    <row r="159" spans="17:24" x14ac:dyDescent="0.25">
      <c r="Q159" s="33" t="str">
        <f t="shared" si="4"/>
        <v/>
      </c>
      <c r="R159" s="33" t="str">
        <f>IF(M159="","",IF(AND(M159&lt;&gt;'Tabelas auxiliares'!$B$239,M159&lt;&gt;'Tabelas auxiliares'!$B$240,M159&lt;&gt;'Tabelas auxiliares'!$C$239,M159&lt;&gt;'Tabelas auxiliares'!$C$240,M159&lt;&gt;'Tabelas auxiliares'!$D$239),"FOLHA DE PESSOAL",IF(Q159='Tabelas auxiliares'!$A$240,"CUSTEIO",IF(Q159='Tabelas auxiliares'!$A$239,"INVESTIMENTO","ERRO - VERIFICAR"))))</f>
        <v/>
      </c>
      <c r="S159" s="46" t="str">
        <f t="shared" si="5"/>
        <v/>
      </c>
      <c r="X159" s="26"/>
    </row>
    <row r="160" spans="17:24" x14ac:dyDescent="0.25">
      <c r="Q160" s="33" t="str">
        <f t="shared" si="4"/>
        <v/>
      </c>
      <c r="R160" s="33" t="str">
        <f>IF(M160="","",IF(AND(M160&lt;&gt;'Tabelas auxiliares'!$B$239,M160&lt;&gt;'Tabelas auxiliares'!$B$240,M160&lt;&gt;'Tabelas auxiliares'!$C$239,M160&lt;&gt;'Tabelas auxiliares'!$C$240,M160&lt;&gt;'Tabelas auxiliares'!$D$239),"FOLHA DE PESSOAL",IF(Q160='Tabelas auxiliares'!$A$240,"CUSTEIO",IF(Q160='Tabelas auxiliares'!$A$239,"INVESTIMENTO","ERRO - VERIFICAR"))))</f>
        <v/>
      </c>
      <c r="S160" s="46" t="str">
        <f t="shared" si="5"/>
        <v/>
      </c>
      <c r="X160" s="26"/>
    </row>
    <row r="161" spans="17:24" x14ac:dyDescent="0.25">
      <c r="Q161" s="33" t="str">
        <f t="shared" si="4"/>
        <v/>
      </c>
      <c r="R161" s="33" t="str">
        <f>IF(M161="","",IF(AND(M161&lt;&gt;'Tabelas auxiliares'!$B$239,M161&lt;&gt;'Tabelas auxiliares'!$B$240,M161&lt;&gt;'Tabelas auxiliares'!$C$239,M161&lt;&gt;'Tabelas auxiliares'!$C$240,M161&lt;&gt;'Tabelas auxiliares'!$D$239),"FOLHA DE PESSOAL",IF(Q161='Tabelas auxiliares'!$A$240,"CUSTEIO",IF(Q161='Tabelas auxiliares'!$A$239,"INVESTIMENTO","ERRO - VERIFICAR"))))</f>
        <v/>
      </c>
      <c r="S161" s="46" t="str">
        <f t="shared" si="5"/>
        <v/>
      </c>
      <c r="X161" s="26"/>
    </row>
    <row r="162" spans="17:24" x14ac:dyDescent="0.25">
      <c r="Q162" s="33" t="str">
        <f t="shared" si="4"/>
        <v/>
      </c>
      <c r="R162" s="33" t="str">
        <f>IF(M162="","",IF(AND(M162&lt;&gt;'Tabelas auxiliares'!$B$239,M162&lt;&gt;'Tabelas auxiliares'!$B$240,M162&lt;&gt;'Tabelas auxiliares'!$C$239,M162&lt;&gt;'Tabelas auxiliares'!$C$240,M162&lt;&gt;'Tabelas auxiliares'!$D$239),"FOLHA DE PESSOAL",IF(Q162='Tabelas auxiliares'!$A$240,"CUSTEIO",IF(Q162='Tabelas auxiliares'!$A$239,"INVESTIMENTO","ERRO - VERIFICAR"))))</f>
        <v/>
      </c>
      <c r="S162" s="46" t="str">
        <f t="shared" si="5"/>
        <v/>
      </c>
      <c r="X162" s="26"/>
    </row>
    <row r="163" spans="17:24" x14ac:dyDescent="0.25">
      <c r="Q163" s="33" t="str">
        <f t="shared" si="4"/>
        <v/>
      </c>
      <c r="R163" s="33" t="str">
        <f>IF(M163="","",IF(AND(M163&lt;&gt;'Tabelas auxiliares'!$B$239,M163&lt;&gt;'Tabelas auxiliares'!$B$240,M163&lt;&gt;'Tabelas auxiliares'!$C$239,M163&lt;&gt;'Tabelas auxiliares'!$C$240,M163&lt;&gt;'Tabelas auxiliares'!$D$239),"FOLHA DE PESSOAL",IF(Q163='Tabelas auxiliares'!$A$240,"CUSTEIO",IF(Q163='Tabelas auxiliares'!$A$239,"INVESTIMENTO","ERRO - VERIFICAR"))))</f>
        <v/>
      </c>
      <c r="S163" s="46" t="str">
        <f t="shared" si="5"/>
        <v/>
      </c>
      <c r="X163" s="26"/>
    </row>
    <row r="164" spans="17:24" x14ac:dyDescent="0.25">
      <c r="Q164" s="33" t="str">
        <f t="shared" si="4"/>
        <v/>
      </c>
      <c r="R164" s="33" t="str">
        <f>IF(M164="","",IF(AND(M164&lt;&gt;'Tabelas auxiliares'!$B$239,M164&lt;&gt;'Tabelas auxiliares'!$B$240,M164&lt;&gt;'Tabelas auxiliares'!$C$239,M164&lt;&gt;'Tabelas auxiliares'!$C$240,M164&lt;&gt;'Tabelas auxiliares'!$D$239),"FOLHA DE PESSOAL",IF(Q164='Tabelas auxiliares'!$A$240,"CUSTEIO",IF(Q164='Tabelas auxiliares'!$A$239,"INVESTIMENTO","ERRO - VERIFICAR"))))</f>
        <v/>
      </c>
      <c r="S164" s="46" t="str">
        <f t="shared" si="5"/>
        <v/>
      </c>
      <c r="X164" s="26"/>
    </row>
    <row r="165" spans="17:24" x14ac:dyDescent="0.25">
      <c r="Q165" s="33" t="str">
        <f t="shared" si="4"/>
        <v/>
      </c>
      <c r="R165" s="33" t="str">
        <f>IF(M165="","",IF(AND(M165&lt;&gt;'Tabelas auxiliares'!$B$239,M165&lt;&gt;'Tabelas auxiliares'!$B$240,M165&lt;&gt;'Tabelas auxiliares'!$C$239,M165&lt;&gt;'Tabelas auxiliares'!$C$240,M165&lt;&gt;'Tabelas auxiliares'!$D$239),"FOLHA DE PESSOAL",IF(Q165='Tabelas auxiliares'!$A$240,"CUSTEIO",IF(Q165='Tabelas auxiliares'!$A$239,"INVESTIMENTO","ERRO - VERIFICAR"))))</f>
        <v/>
      </c>
      <c r="S165" s="46" t="str">
        <f t="shared" si="5"/>
        <v/>
      </c>
      <c r="X165" s="26"/>
    </row>
    <row r="166" spans="17:24" x14ac:dyDescent="0.25">
      <c r="Q166" s="33" t="str">
        <f t="shared" si="4"/>
        <v/>
      </c>
      <c r="R166" s="33" t="str">
        <f>IF(M166="","",IF(AND(M166&lt;&gt;'Tabelas auxiliares'!$B$239,M166&lt;&gt;'Tabelas auxiliares'!$B$240,M166&lt;&gt;'Tabelas auxiliares'!$C$239,M166&lt;&gt;'Tabelas auxiliares'!$C$240,M166&lt;&gt;'Tabelas auxiliares'!$D$239),"FOLHA DE PESSOAL",IF(Q166='Tabelas auxiliares'!$A$240,"CUSTEIO",IF(Q166='Tabelas auxiliares'!$A$239,"INVESTIMENTO","ERRO - VERIFICAR"))))</f>
        <v/>
      </c>
      <c r="S166" s="46" t="str">
        <f t="shared" si="5"/>
        <v/>
      </c>
      <c r="X166" s="26"/>
    </row>
    <row r="167" spans="17:24" x14ac:dyDescent="0.25">
      <c r="Q167" s="33" t="str">
        <f t="shared" si="4"/>
        <v/>
      </c>
      <c r="R167" s="33" t="str">
        <f>IF(M167="","",IF(AND(M167&lt;&gt;'Tabelas auxiliares'!$B$239,M167&lt;&gt;'Tabelas auxiliares'!$B$240,M167&lt;&gt;'Tabelas auxiliares'!$C$239,M167&lt;&gt;'Tabelas auxiliares'!$C$240,M167&lt;&gt;'Tabelas auxiliares'!$D$239),"FOLHA DE PESSOAL",IF(Q167='Tabelas auxiliares'!$A$240,"CUSTEIO",IF(Q167='Tabelas auxiliares'!$A$239,"INVESTIMENTO","ERRO - VERIFICAR"))))</f>
        <v/>
      </c>
      <c r="S167" s="46" t="str">
        <f t="shared" si="5"/>
        <v/>
      </c>
      <c r="W167" s="26"/>
    </row>
    <row r="168" spans="17:24" x14ac:dyDescent="0.25">
      <c r="Q168" s="33" t="str">
        <f t="shared" si="4"/>
        <v/>
      </c>
      <c r="R168" s="33" t="str">
        <f>IF(M168="","",IF(AND(M168&lt;&gt;'Tabelas auxiliares'!$B$239,M168&lt;&gt;'Tabelas auxiliares'!$B$240,M168&lt;&gt;'Tabelas auxiliares'!$C$239,M168&lt;&gt;'Tabelas auxiliares'!$C$240,M168&lt;&gt;'Tabelas auxiliares'!$D$239),"FOLHA DE PESSOAL",IF(Q168='Tabelas auxiliares'!$A$240,"CUSTEIO",IF(Q168='Tabelas auxiliares'!$A$239,"INVESTIMENTO","ERRO - VERIFICAR"))))</f>
        <v/>
      </c>
      <c r="S168" s="46" t="str">
        <f t="shared" si="5"/>
        <v/>
      </c>
      <c r="W168" s="26"/>
    </row>
    <row r="169" spans="17:24" x14ac:dyDescent="0.25">
      <c r="Q169" s="33" t="str">
        <f t="shared" si="4"/>
        <v/>
      </c>
      <c r="R169" s="33" t="str">
        <f>IF(M169="","",IF(AND(M169&lt;&gt;'Tabelas auxiliares'!$B$239,M169&lt;&gt;'Tabelas auxiliares'!$B$240,M169&lt;&gt;'Tabelas auxiliares'!$C$239,M169&lt;&gt;'Tabelas auxiliares'!$C$240,M169&lt;&gt;'Tabelas auxiliares'!$D$239),"FOLHA DE PESSOAL",IF(Q169='Tabelas auxiliares'!$A$240,"CUSTEIO",IF(Q169='Tabelas auxiliares'!$A$239,"INVESTIMENTO","ERRO - VERIFICAR"))))</f>
        <v/>
      </c>
      <c r="S169" s="46" t="str">
        <f t="shared" si="5"/>
        <v/>
      </c>
      <c r="X169" s="26"/>
    </row>
    <row r="170" spans="17:24" x14ac:dyDescent="0.25">
      <c r="Q170" s="33" t="str">
        <f t="shared" si="4"/>
        <v/>
      </c>
      <c r="R170" s="33" t="str">
        <f>IF(M170="","",IF(AND(M170&lt;&gt;'Tabelas auxiliares'!$B$239,M170&lt;&gt;'Tabelas auxiliares'!$B$240,M170&lt;&gt;'Tabelas auxiliares'!$C$239,M170&lt;&gt;'Tabelas auxiliares'!$C$240,M170&lt;&gt;'Tabelas auxiliares'!$D$239),"FOLHA DE PESSOAL",IF(Q170='Tabelas auxiliares'!$A$240,"CUSTEIO",IF(Q170='Tabelas auxiliares'!$A$239,"INVESTIMENTO","ERRO - VERIFICAR"))))</f>
        <v/>
      </c>
      <c r="S170" s="46" t="str">
        <f t="shared" si="5"/>
        <v/>
      </c>
      <c r="W170" s="26"/>
    </row>
    <row r="171" spans="17:24" x14ac:dyDescent="0.25">
      <c r="Q171" s="33" t="str">
        <f t="shared" si="4"/>
        <v/>
      </c>
      <c r="R171" s="33" t="str">
        <f>IF(M171="","",IF(AND(M171&lt;&gt;'Tabelas auxiliares'!$B$239,M171&lt;&gt;'Tabelas auxiliares'!$B$240,M171&lt;&gt;'Tabelas auxiliares'!$C$239,M171&lt;&gt;'Tabelas auxiliares'!$C$240,M171&lt;&gt;'Tabelas auxiliares'!$D$239),"FOLHA DE PESSOAL",IF(Q171='Tabelas auxiliares'!$A$240,"CUSTEIO",IF(Q171='Tabelas auxiliares'!$A$239,"INVESTIMENTO","ERRO - VERIFICAR"))))</f>
        <v/>
      </c>
      <c r="S171" s="46" t="str">
        <f t="shared" si="5"/>
        <v/>
      </c>
      <c r="W171" s="26"/>
    </row>
    <row r="172" spans="17:24" x14ac:dyDescent="0.25">
      <c r="Q172" s="33" t="str">
        <f t="shared" si="4"/>
        <v/>
      </c>
      <c r="R172" s="33" t="str">
        <f>IF(M172="","",IF(AND(M172&lt;&gt;'Tabelas auxiliares'!$B$239,M172&lt;&gt;'Tabelas auxiliares'!$B$240,M172&lt;&gt;'Tabelas auxiliares'!$C$239,M172&lt;&gt;'Tabelas auxiliares'!$C$240,M172&lt;&gt;'Tabelas auxiliares'!$D$239),"FOLHA DE PESSOAL",IF(Q172='Tabelas auxiliares'!$A$240,"CUSTEIO",IF(Q172='Tabelas auxiliares'!$A$239,"INVESTIMENTO","ERRO - VERIFICAR"))))</f>
        <v/>
      </c>
      <c r="S172" s="46" t="str">
        <f t="shared" si="5"/>
        <v/>
      </c>
      <c r="X172" s="26"/>
    </row>
    <row r="173" spans="17:24" x14ac:dyDescent="0.25">
      <c r="Q173" s="33" t="str">
        <f t="shared" si="4"/>
        <v/>
      </c>
      <c r="R173" s="33" t="str">
        <f>IF(M173="","",IF(AND(M173&lt;&gt;'Tabelas auxiliares'!$B$239,M173&lt;&gt;'Tabelas auxiliares'!$B$240,M173&lt;&gt;'Tabelas auxiliares'!$C$239,M173&lt;&gt;'Tabelas auxiliares'!$C$240,M173&lt;&gt;'Tabelas auxiliares'!$D$239),"FOLHA DE PESSOAL",IF(Q173='Tabelas auxiliares'!$A$240,"CUSTEIO",IF(Q173='Tabelas auxiliares'!$A$239,"INVESTIMENTO","ERRO - VERIFICAR"))))</f>
        <v/>
      </c>
      <c r="S173" s="46" t="str">
        <f t="shared" si="5"/>
        <v/>
      </c>
      <c r="X173" s="26"/>
    </row>
    <row r="174" spans="17:24" x14ac:dyDescent="0.25">
      <c r="Q174" s="33" t="str">
        <f t="shared" si="4"/>
        <v/>
      </c>
      <c r="R174" s="33" t="str">
        <f>IF(M174="","",IF(AND(M174&lt;&gt;'Tabelas auxiliares'!$B$239,M174&lt;&gt;'Tabelas auxiliares'!$B$240,M174&lt;&gt;'Tabelas auxiliares'!$C$239,M174&lt;&gt;'Tabelas auxiliares'!$C$240,M174&lt;&gt;'Tabelas auxiliares'!$D$239),"FOLHA DE PESSOAL",IF(Q174='Tabelas auxiliares'!$A$240,"CUSTEIO",IF(Q174='Tabelas auxiliares'!$A$239,"INVESTIMENTO","ERRO - VERIFICAR"))))</f>
        <v/>
      </c>
      <c r="S174" s="46" t="str">
        <f t="shared" si="5"/>
        <v/>
      </c>
      <c r="V174" s="26"/>
    </row>
    <row r="175" spans="17:24" x14ac:dyDescent="0.25">
      <c r="Q175" s="33" t="str">
        <f t="shared" si="4"/>
        <v/>
      </c>
      <c r="R175" s="33" t="str">
        <f>IF(M175="","",IF(AND(M175&lt;&gt;'Tabelas auxiliares'!$B$239,M175&lt;&gt;'Tabelas auxiliares'!$B$240,M175&lt;&gt;'Tabelas auxiliares'!$C$239,M175&lt;&gt;'Tabelas auxiliares'!$C$240,M175&lt;&gt;'Tabelas auxiliares'!$D$239),"FOLHA DE PESSOAL",IF(Q175='Tabelas auxiliares'!$A$240,"CUSTEIO",IF(Q175='Tabelas auxiliares'!$A$239,"INVESTIMENTO","ERRO - VERIFICAR"))))</f>
        <v/>
      </c>
      <c r="S175" s="46" t="str">
        <f t="shared" si="5"/>
        <v/>
      </c>
      <c r="X175" s="26"/>
    </row>
    <row r="176" spans="17:24" x14ac:dyDescent="0.25">
      <c r="Q176" s="33" t="str">
        <f t="shared" si="4"/>
        <v/>
      </c>
      <c r="R176" s="33" t="str">
        <f>IF(M176="","",IF(AND(M176&lt;&gt;'Tabelas auxiliares'!$B$239,M176&lt;&gt;'Tabelas auxiliares'!$B$240,M176&lt;&gt;'Tabelas auxiliares'!$C$239,M176&lt;&gt;'Tabelas auxiliares'!$C$240,M176&lt;&gt;'Tabelas auxiliares'!$D$239),"FOLHA DE PESSOAL",IF(Q176='Tabelas auxiliares'!$A$240,"CUSTEIO",IF(Q176='Tabelas auxiliares'!$A$239,"INVESTIMENTO","ERRO - VERIFICAR"))))</f>
        <v/>
      </c>
      <c r="S176" s="46" t="str">
        <f t="shared" si="5"/>
        <v/>
      </c>
      <c r="W176" s="26"/>
    </row>
    <row r="177" spans="17:24" x14ac:dyDescent="0.25">
      <c r="Q177" s="33" t="str">
        <f t="shared" si="4"/>
        <v/>
      </c>
      <c r="R177" s="33" t="str">
        <f>IF(M177="","",IF(AND(M177&lt;&gt;'Tabelas auxiliares'!$B$239,M177&lt;&gt;'Tabelas auxiliares'!$B$240,M177&lt;&gt;'Tabelas auxiliares'!$C$239,M177&lt;&gt;'Tabelas auxiliares'!$C$240,M177&lt;&gt;'Tabelas auxiliares'!$D$239),"FOLHA DE PESSOAL",IF(Q177='Tabelas auxiliares'!$A$240,"CUSTEIO",IF(Q177='Tabelas auxiliares'!$A$239,"INVESTIMENTO","ERRO - VERIFICAR"))))</f>
        <v/>
      </c>
      <c r="S177" s="46" t="str">
        <f t="shared" si="5"/>
        <v/>
      </c>
      <c r="X177" s="26"/>
    </row>
    <row r="178" spans="17:24" x14ac:dyDescent="0.25">
      <c r="Q178" s="33" t="str">
        <f t="shared" si="4"/>
        <v/>
      </c>
      <c r="R178" s="33" t="str">
        <f>IF(M178="","",IF(AND(M178&lt;&gt;'Tabelas auxiliares'!$B$239,M178&lt;&gt;'Tabelas auxiliares'!$B$240,M178&lt;&gt;'Tabelas auxiliares'!$C$239,M178&lt;&gt;'Tabelas auxiliares'!$C$240,M178&lt;&gt;'Tabelas auxiliares'!$D$239),"FOLHA DE PESSOAL",IF(Q178='Tabelas auxiliares'!$A$240,"CUSTEIO",IF(Q178='Tabelas auxiliares'!$A$239,"INVESTIMENTO","ERRO - VERIFICAR"))))</f>
        <v/>
      </c>
      <c r="S178" s="46" t="str">
        <f t="shared" si="5"/>
        <v/>
      </c>
      <c r="X178" s="26"/>
    </row>
    <row r="179" spans="17:24" x14ac:dyDescent="0.25">
      <c r="Q179" s="33" t="str">
        <f t="shared" si="4"/>
        <v/>
      </c>
      <c r="R179" s="33" t="str">
        <f>IF(M179="","",IF(AND(M179&lt;&gt;'Tabelas auxiliares'!$B$239,M179&lt;&gt;'Tabelas auxiliares'!$B$240,M179&lt;&gt;'Tabelas auxiliares'!$C$239,M179&lt;&gt;'Tabelas auxiliares'!$C$240,M179&lt;&gt;'Tabelas auxiliares'!$D$239),"FOLHA DE PESSOAL",IF(Q179='Tabelas auxiliares'!$A$240,"CUSTEIO",IF(Q179='Tabelas auxiliares'!$A$239,"INVESTIMENTO","ERRO - VERIFICAR"))))</f>
        <v/>
      </c>
      <c r="S179" s="46" t="str">
        <f t="shared" si="5"/>
        <v/>
      </c>
      <c r="X179" s="26"/>
    </row>
    <row r="180" spans="17:24" x14ac:dyDescent="0.25">
      <c r="Q180" s="33" t="str">
        <f t="shared" si="4"/>
        <v/>
      </c>
      <c r="R180" s="33" t="str">
        <f>IF(M180="","",IF(AND(M180&lt;&gt;'Tabelas auxiliares'!$B$239,M180&lt;&gt;'Tabelas auxiliares'!$B$240,M180&lt;&gt;'Tabelas auxiliares'!$C$239,M180&lt;&gt;'Tabelas auxiliares'!$C$240,M180&lt;&gt;'Tabelas auxiliares'!$D$239),"FOLHA DE PESSOAL",IF(Q180='Tabelas auxiliares'!$A$240,"CUSTEIO",IF(Q180='Tabelas auxiliares'!$A$239,"INVESTIMENTO","ERRO - VERIFICAR"))))</f>
        <v/>
      </c>
      <c r="S180" s="46" t="str">
        <f t="shared" si="5"/>
        <v/>
      </c>
      <c r="V180" s="26"/>
    </row>
    <row r="181" spans="17:24" x14ac:dyDescent="0.25">
      <c r="Q181" s="33" t="str">
        <f t="shared" si="4"/>
        <v/>
      </c>
      <c r="R181" s="33" t="str">
        <f>IF(M181="","",IF(AND(M181&lt;&gt;'Tabelas auxiliares'!$B$239,M181&lt;&gt;'Tabelas auxiliares'!$B$240,M181&lt;&gt;'Tabelas auxiliares'!$C$239,M181&lt;&gt;'Tabelas auxiliares'!$C$240,M181&lt;&gt;'Tabelas auxiliares'!$D$239),"FOLHA DE PESSOAL",IF(Q181='Tabelas auxiliares'!$A$240,"CUSTEIO",IF(Q181='Tabelas auxiliares'!$A$239,"INVESTIMENTO","ERRO - VERIFICAR"))))</f>
        <v/>
      </c>
      <c r="S181" s="46" t="str">
        <f t="shared" si="5"/>
        <v/>
      </c>
      <c r="W181" s="26"/>
    </row>
    <row r="182" spans="17:24" x14ac:dyDescent="0.25">
      <c r="Q182" s="33" t="str">
        <f t="shared" si="4"/>
        <v/>
      </c>
      <c r="R182" s="33" t="str">
        <f>IF(M182="","",IF(AND(M182&lt;&gt;'Tabelas auxiliares'!$B$239,M182&lt;&gt;'Tabelas auxiliares'!$B$240,M182&lt;&gt;'Tabelas auxiliares'!$C$239,M182&lt;&gt;'Tabelas auxiliares'!$C$240,M182&lt;&gt;'Tabelas auxiliares'!$D$239),"FOLHA DE PESSOAL",IF(Q182='Tabelas auxiliares'!$A$240,"CUSTEIO",IF(Q182='Tabelas auxiliares'!$A$239,"INVESTIMENTO","ERRO - VERIFICAR"))))</f>
        <v/>
      </c>
      <c r="S182" s="46" t="str">
        <f t="shared" si="5"/>
        <v/>
      </c>
      <c r="X182" s="26"/>
    </row>
    <row r="183" spans="17:24" x14ac:dyDescent="0.25">
      <c r="Q183" s="33" t="str">
        <f t="shared" si="4"/>
        <v/>
      </c>
      <c r="R183" s="33" t="str">
        <f>IF(M183="","",IF(AND(M183&lt;&gt;'Tabelas auxiliares'!$B$239,M183&lt;&gt;'Tabelas auxiliares'!$B$240,M183&lt;&gt;'Tabelas auxiliares'!$C$239,M183&lt;&gt;'Tabelas auxiliares'!$C$240,M183&lt;&gt;'Tabelas auxiliares'!$D$239),"FOLHA DE PESSOAL",IF(Q183='Tabelas auxiliares'!$A$240,"CUSTEIO",IF(Q183='Tabelas auxiliares'!$A$239,"INVESTIMENTO","ERRO - VERIFICAR"))))</f>
        <v/>
      </c>
      <c r="S183" s="46" t="str">
        <f t="shared" si="5"/>
        <v/>
      </c>
      <c r="X183" s="26"/>
    </row>
    <row r="184" spans="17:24" x14ac:dyDescent="0.25">
      <c r="Q184" s="33" t="str">
        <f t="shared" si="4"/>
        <v/>
      </c>
      <c r="R184" s="33" t="str">
        <f>IF(M184="","",IF(AND(M184&lt;&gt;'Tabelas auxiliares'!$B$239,M184&lt;&gt;'Tabelas auxiliares'!$B$240,M184&lt;&gt;'Tabelas auxiliares'!$C$239,M184&lt;&gt;'Tabelas auxiliares'!$C$240,M184&lt;&gt;'Tabelas auxiliares'!$D$239),"FOLHA DE PESSOAL",IF(Q184='Tabelas auxiliares'!$A$240,"CUSTEIO",IF(Q184='Tabelas auxiliares'!$A$239,"INVESTIMENTO","ERRO - VERIFICAR"))))</f>
        <v/>
      </c>
      <c r="S184" s="46" t="str">
        <f t="shared" si="5"/>
        <v/>
      </c>
      <c r="X184" s="26"/>
    </row>
    <row r="185" spans="17:24" x14ac:dyDescent="0.25">
      <c r="Q185" s="33" t="str">
        <f t="shared" si="4"/>
        <v/>
      </c>
      <c r="R185" s="33" t="str">
        <f>IF(M185="","",IF(AND(M185&lt;&gt;'Tabelas auxiliares'!$B$239,M185&lt;&gt;'Tabelas auxiliares'!$B$240,M185&lt;&gt;'Tabelas auxiliares'!$C$239,M185&lt;&gt;'Tabelas auxiliares'!$C$240,M185&lt;&gt;'Tabelas auxiliares'!$D$239),"FOLHA DE PESSOAL",IF(Q185='Tabelas auxiliares'!$A$240,"CUSTEIO",IF(Q185='Tabelas auxiliares'!$A$239,"INVESTIMENTO","ERRO - VERIFICAR"))))</f>
        <v/>
      </c>
      <c r="S185" s="46" t="str">
        <f t="shared" si="5"/>
        <v/>
      </c>
      <c r="X185" s="26"/>
    </row>
    <row r="186" spans="17:24" x14ac:dyDescent="0.25">
      <c r="Q186" s="33" t="str">
        <f t="shared" si="4"/>
        <v/>
      </c>
      <c r="R186" s="33" t="str">
        <f>IF(M186="","",IF(AND(M186&lt;&gt;'Tabelas auxiliares'!$B$239,M186&lt;&gt;'Tabelas auxiliares'!$B$240,M186&lt;&gt;'Tabelas auxiliares'!$C$239,M186&lt;&gt;'Tabelas auxiliares'!$C$240,M186&lt;&gt;'Tabelas auxiliares'!$D$239),"FOLHA DE PESSOAL",IF(Q186='Tabelas auxiliares'!$A$240,"CUSTEIO",IF(Q186='Tabelas auxiliares'!$A$239,"INVESTIMENTO","ERRO - VERIFICAR"))))</f>
        <v/>
      </c>
      <c r="S186" s="46" t="str">
        <f t="shared" si="5"/>
        <v/>
      </c>
      <c r="W186" s="26"/>
    </row>
    <row r="187" spans="17:24" x14ac:dyDescent="0.25">
      <c r="Q187" s="33" t="str">
        <f t="shared" si="4"/>
        <v/>
      </c>
      <c r="R187" s="33" t="str">
        <f>IF(M187="","",IF(AND(M187&lt;&gt;'Tabelas auxiliares'!$B$239,M187&lt;&gt;'Tabelas auxiliares'!$B$240,M187&lt;&gt;'Tabelas auxiliares'!$C$239,M187&lt;&gt;'Tabelas auxiliares'!$C$240,M187&lt;&gt;'Tabelas auxiliares'!$D$239),"FOLHA DE PESSOAL",IF(Q187='Tabelas auxiliares'!$A$240,"CUSTEIO",IF(Q187='Tabelas auxiliares'!$A$239,"INVESTIMENTO","ERRO - VERIFICAR"))))</f>
        <v/>
      </c>
      <c r="S187" s="46" t="str">
        <f t="shared" si="5"/>
        <v/>
      </c>
      <c r="W187" s="26"/>
    </row>
    <row r="188" spans="17:24" x14ac:dyDescent="0.25">
      <c r="Q188" s="33" t="str">
        <f t="shared" si="4"/>
        <v/>
      </c>
      <c r="R188" s="33" t="str">
        <f>IF(M188="","",IF(AND(M188&lt;&gt;'Tabelas auxiliares'!$B$239,M188&lt;&gt;'Tabelas auxiliares'!$B$240,M188&lt;&gt;'Tabelas auxiliares'!$C$239,M188&lt;&gt;'Tabelas auxiliares'!$C$240,M188&lt;&gt;'Tabelas auxiliares'!$D$239),"FOLHA DE PESSOAL",IF(Q188='Tabelas auxiliares'!$A$240,"CUSTEIO",IF(Q188='Tabelas auxiliares'!$A$239,"INVESTIMENTO","ERRO - VERIFICAR"))))</f>
        <v/>
      </c>
      <c r="S188" s="46" t="str">
        <f t="shared" si="5"/>
        <v/>
      </c>
      <c r="X188" s="26"/>
    </row>
    <row r="189" spans="17:24" x14ac:dyDescent="0.25">
      <c r="Q189" s="33" t="str">
        <f t="shared" si="4"/>
        <v/>
      </c>
      <c r="R189" s="33" t="str">
        <f>IF(M189="","",IF(AND(M189&lt;&gt;'Tabelas auxiliares'!$B$239,M189&lt;&gt;'Tabelas auxiliares'!$B$240,M189&lt;&gt;'Tabelas auxiliares'!$C$239,M189&lt;&gt;'Tabelas auxiliares'!$C$240,M189&lt;&gt;'Tabelas auxiliares'!$D$239),"FOLHA DE PESSOAL",IF(Q189='Tabelas auxiliares'!$A$240,"CUSTEIO",IF(Q189='Tabelas auxiliares'!$A$239,"INVESTIMENTO","ERRO - VERIFICAR"))))</f>
        <v/>
      </c>
      <c r="S189" s="46" t="str">
        <f t="shared" si="5"/>
        <v/>
      </c>
      <c r="X189" s="26"/>
    </row>
    <row r="190" spans="17:24" x14ac:dyDescent="0.25">
      <c r="Q190" s="33" t="str">
        <f t="shared" si="4"/>
        <v/>
      </c>
      <c r="R190" s="33" t="str">
        <f>IF(M190="","",IF(AND(M190&lt;&gt;'Tabelas auxiliares'!$B$239,M190&lt;&gt;'Tabelas auxiliares'!$B$240,M190&lt;&gt;'Tabelas auxiliares'!$C$239,M190&lt;&gt;'Tabelas auxiliares'!$C$240,M190&lt;&gt;'Tabelas auxiliares'!$D$239),"FOLHA DE PESSOAL",IF(Q190='Tabelas auxiliares'!$A$240,"CUSTEIO",IF(Q190='Tabelas auxiliares'!$A$239,"INVESTIMENTO","ERRO - VERIFICAR"))))</f>
        <v/>
      </c>
      <c r="S190" s="46" t="str">
        <f t="shared" si="5"/>
        <v/>
      </c>
      <c r="X190" s="26"/>
    </row>
    <row r="191" spans="17:24" x14ac:dyDescent="0.25">
      <c r="Q191" s="33" t="str">
        <f t="shared" si="4"/>
        <v/>
      </c>
      <c r="R191" s="33" t="str">
        <f>IF(M191="","",IF(AND(M191&lt;&gt;'Tabelas auxiliares'!$B$239,M191&lt;&gt;'Tabelas auxiliares'!$B$240,M191&lt;&gt;'Tabelas auxiliares'!$C$239,M191&lt;&gt;'Tabelas auxiliares'!$C$240,M191&lt;&gt;'Tabelas auxiliares'!$D$239),"FOLHA DE PESSOAL",IF(Q191='Tabelas auxiliares'!$A$240,"CUSTEIO",IF(Q191='Tabelas auxiliares'!$A$239,"INVESTIMENTO","ERRO - VERIFICAR"))))</f>
        <v/>
      </c>
      <c r="S191" s="46" t="str">
        <f t="shared" si="5"/>
        <v/>
      </c>
      <c r="X191" s="26"/>
    </row>
    <row r="192" spans="17:24" x14ac:dyDescent="0.25">
      <c r="Q192" s="33" t="str">
        <f t="shared" si="4"/>
        <v/>
      </c>
      <c r="R192" s="33" t="str">
        <f>IF(M192="","",IF(AND(M192&lt;&gt;'Tabelas auxiliares'!$B$239,M192&lt;&gt;'Tabelas auxiliares'!$B$240,M192&lt;&gt;'Tabelas auxiliares'!$C$239,M192&lt;&gt;'Tabelas auxiliares'!$C$240,M192&lt;&gt;'Tabelas auxiliares'!$D$239),"FOLHA DE PESSOAL",IF(Q192='Tabelas auxiliares'!$A$240,"CUSTEIO",IF(Q192='Tabelas auxiliares'!$A$239,"INVESTIMENTO","ERRO - VERIFICAR"))))</f>
        <v/>
      </c>
      <c r="S192" s="46" t="str">
        <f t="shared" si="5"/>
        <v/>
      </c>
      <c r="X192" s="26"/>
    </row>
    <row r="193" spans="17:24" x14ac:dyDescent="0.25">
      <c r="Q193" s="33" t="str">
        <f t="shared" si="4"/>
        <v/>
      </c>
      <c r="R193" s="33" t="str">
        <f>IF(M193="","",IF(AND(M193&lt;&gt;'Tabelas auxiliares'!$B$239,M193&lt;&gt;'Tabelas auxiliares'!$B$240,M193&lt;&gt;'Tabelas auxiliares'!$C$239,M193&lt;&gt;'Tabelas auxiliares'!$C$240,M193&lt;&gt;'Tabelas auxiliares'!$D$239),"FOLHA DE PESSOAL",IF(Q193='Tabelas auxiliares'!$A$240,"CUSTEIO",IF(Q193='Tabelas auxiliares'!$A$239,"INVESTIMENTO","ERRO - VERIFICAR"))))</f>
        <v/>
      </c>
      <c r="S193" s="46" t="str">
        <f t="shared" si="5"/>
        <v/>
      </c>
      <c r="X193" s="26"/>
    </row>
    <row r="194" spans="17:24" x14ac:dyDescent="0.25">
      <c r="Q194" s="33" t="str">
        <f t="shared" si="4"/>
        <v/>
      </c>
      <c r="R194" s="33" t="str">
        <f>IF(M194="","",IF(AND(M194&lt;&gt;'Tabelas auxiliares'!$B$239,M194&lt;&gt;'Tabelas auxiliares'!$B$240,M194&lt;&gt;'Tabelas auxiliares'!$C$239,M194&lt;&gt;'Tabelas auxiliares'!$C$240,M194&lt;&gt;'Tabelas auxiliares'!$D$239),"FOLHA DE PESSOAL",IF(Q194='Tabelas auxiliares'!$A$240,"CUSTEIO",IF(Q194='Tabelas auxiliares'!$A$239,"INVESTIMENTO","ERRO - VERIFICAR"))))</f>
        <v/>
      </c>
      <c r="S194" s="46" t="str">
        <f t="shared" si="5"/>
        <v/>
      </c>
      <c r="X194" s="26"/>
    </row>
    <row r="195" spans="17:24" x14ac:dyDescent="0.25">
      <c r="Q195" s="33" t="str">
        <f t="shared" si="4"/>
        <v/>
      </c>
      <c r="R195" s="33" t="str">
        <f>IF(M195="","",IF(AND(M195&lt;&gt;'Tabelas auxiliares'!$B$239,M195&lt;&gt;'Tabelas auxiliares'!$B$240,M195&lt;&gt;'Tabelas auxiliares'!$C$239,M195&lt;&gt;'Tabelas auxiliares'!$C$240,M195&lt;&gt;'Tabelas auxiliares'!$D$239),"FOLHA DE PESSOAL",IF(Q195='Tabelas auxiliares'!$A$240,"CUSTEIO",IF(Q195='Tabelas auxiliares'!$A$239,"INVESTIMENTO","ERRO - VERIFICAR"))))</f>
        <v/>
      </c>
      <c r="S195" s="46" t="str">
        <f t="shared" si="5"/>
        <v/>
      </c>
      <c r="X195" s="26"/>
    </row>
    <row r="196" spans="17:24" x14ac:dyDescent="0.25">
      <c r="Q196" s="33" t="str">
        <f t="shared" ref="Q196:Q259" si="6">LEFT(O196,1)</f>
        <v/>
      </c>
      <c r="R196" s="33" t="str">
        <f>IF(M196="","",IF(AND(M196&lt;&gt;'Tabelas auxiliares'!$B$239,M196&lt;&gt;'Tabelas auxiliares'!$B$240,M196&lt;&gt;'Tabelas auxiliares'!$C$239,M196&lt;&gt;'Tabelas auxiliares'!$C$240,M196&lt;&gt;'Tabelas auxiliares'!$D$239),"FOLHA DE PESSOAL",IF(Q196='Tabelas auxiliares'!$A$240,"CUSTEIO",IF(Q196='Tabelas auxiliares'!$A$239,"INVESTIMENTO","ERRO - VERIFICAR"))))</f>
        <v/>
      </c>
      <c r="S196" s="46" t="str">
        <f t="shared" si="5"/>
        <v/>
      </c>
      <c r="X196" s="26"/>
    </row>
    <row r="197" spans="17:24" x14ac:dyDescent="0.25">
      <c r="Q197" s="33" t="str">
        <f t="shared" si="6"/>
        <v/>
      </c>
      <c r="R197" s="33" t="str">
        <f>IF(M197="","",IF(AND(M197&lt;&gt;'Tabelas auxiliares'!$B$239,M197&lt;&gt;'Tabelas auxiliares'!$B$240,M197&lt;&gt;'Tabelas auxiliares'!$C$239,M197&lt;&gt;'Tabelas auxiliares'!$C$240,M197&lt;&gt;'Tabelas auxiliares'!$D$239),"FOLHA DE PESSOAL",IF(Q197='Tabelas auxiliares'!$A$240,"CUSTEIO",IF(Q197='Tabelas auxiliares'!$A$239,"INVESTIMENTO","ERRO - VERIFICAR"))))</f>
        <v/>
      </c>
      <c r="S197" s="46" t="str">
        <f t="shared" ref="S197:S260" si="7">IF(SUM(T197:X197)=0,"",SUM(T197:X197))</f>
        <v/>
      </c>
      <c r="W197" s="26"/>
    </row>
    <row r="198" spans="17:24" x14ac:dyDescent="0.25">
      <c r="Q198" s="33" t="str">
        <f t="shared" si="6"/>
        <v/>
      </c>
      <c r="R198" s="33" t="str">
        <f>IF(M198="","",IF(AND(M198&lt;&gt;'Tabelas auxiliares'!$B$239,M198&lt;&gt;'Tabelas auxiliares'!$B$240,M198&lt;&gt;'Tabelas auxiliares'!$C$239,M198&lt;&gt;'Tabelas auxiliares'!$C$240,M198&lt;&gt;'Tabelas auxiliares'!$D$239),"FOLHA DE PESSOAL",IF(Q198='Tabelas auxiliares'!$A$240,"CUSTEIO",IF(Q198='Tabelas auxiliares'!$A$239,"INVESTIMENTO","ERRO - VERIFICAR"))))</f>
        <v/>
      </c>
      <c r="S198" s="46" t="str">
        <f t="shared" si="7"/>
        <v/>
      </c>
      <c r="X198" s="26"/>
    </row>
    <row r="199" spans="17:24" x14ac:dyDescent="0.25">
      <c r="Q199" s="33" t="str">
        <f t="shared" si="6"/>
        <v/>
      </c>
      <c r="R199" s="33" t="str">
        <f>IF(M199="","",IF(AND(M199&lt;&gt;'Tabelas auxiliares'!$B$239,M199&lt;&gt;'Tabelas auxiliares'!$B$240,M199&lt;&gt;'Tabelas auxiliares'!$C$239,M199&lt;&gt;'Tabelas auxiliares'!$C$240,M199&lt;&gt;'Tabelas auxiliares'!$D$239),"FOLHA DE PESSOAL",IF(Q199='Tabelas auxiliares'!$A$240,"CUSTEIO",IF(Q199='Tabelas auxiliares'!$A$239,"INVESTIMENTO","ERRO - VERIFICAR"))))</f>
        <v/>
      </c>
      <c r="S199" s="46" t="str">
        <f t="shared" si="7"/>
        <v/>
      </c>
      <c r="X199" s="26"/>
    </row>
    <row r="200" spans="17:24" x14ac:dyDescent="0.25">
      <c r="Q200" s="33" t="str">
        <f t="shared" si="6"/>
        <v/>
      </c>
      <c r="R200" s="33" t="str">
        <f>IF(M200="","",IF(AND(M200&lt;&gt;'Tabelas auxiliares'!$B$239,M200&lt;&gt;'Tabelas auxiliares'!$B$240,M200&lt;&gt;'Tabelas auxiliares'!$C$239,M200&lt;&gt;'Tabelas auxiliares'!$C$240,M200&lt;&gt;'Tabelas auxiliares'!$D$239),"FOLHA DE PESSOAL",IF(Q200='Tabelas auxiliares'!$A$240,"CUSTEIO",IF(Q200='Tabelas auxiliares'!$A$239,"INVESTIMENTO","ERRO - VERIFICAR"))))</f>
        <v/>
      </c>
      <c r="S200" s="46" t="str">
        <f t="shared" si="7"/>
        <v/>
      </c>
      <c r="X200" s="26"/>
    </row>
    <row r="201" spans="17:24" x14ac:dyDescent="0.25">
      <c r="Q201" s="33" t="str">
        <f t="shared" si="6"/>
        <v/>
      </c>
      <c r="R201" s="33" t="str">
        <f>IF(M201="","",IF(AND(M201&lt;&gt;'Tabelas auxiliares'!$B$239,M201&lt;&gt;'Tabelas auxiliares'!$B$240,M201&lt;&gt;'Tabelas auxiliares'!$C$239,M201&lt;&gt;'Tabelas auxiliares'!$C$240,M201&lt;&gt;'Tabelas auxiliares'!$D$239),"FOLHA DE PESSOAL",IF(Q201='Tabelas auxiliares'!$A$240,"CUSTEIO",IF(Q201='Tabelas auxiliares'!$A$239,"INVESTIMENTO","ERRO - VERIFICAR"))))</f>
        <v/>
      </c>
      <c r="S201" s="46" t="str">
        <f t="shared" si="7"/>
        <v/>
      </c>
      <c r="X201" s="26"/>
    </row>
    <row r="202" spans="17:24" x14ac:dyDescent="0.25">
      <c r="Q202" s="33" t="str">
        <f t="shared" si="6"/>
        <v/>
      </c>
      <c r="R202" s="33" t="str">
        <f>IF(M202="","",IF(AND(M202&lt;&gt;'Tabelas auxiliares'!$B$239,M202&lt;&gt;'Tabelas auxiliares'!$B$240,M202&lt;&gt;'Tabelas auxiliares'!$C$239,M202&lt;&gt;'Tabelas auxiliares'!$C$240,M202&lt;&gt;'Tabelas auxiliares'!$D$239),"FOLHA DE PESSOAL",IF(Q202='Tabelas auxiliares'!$A$240,"CUSTEIO",IF(Q202='Tabelas auxiliares'!$A$239,"INVESTIMENTO","ERRO - VERIFICAR"))))</f>
        <v/>
      </c>
      <c r="S202" s="46" t="str">
        <f t="shared" si="7"/>
        <v/>
      </c>
      <c r="W202" s="26"/>
    </row>
    <row r="203" spans="17:24" x14ac:dyDescent="0.25">
      <c r="Q203" s="33" t="str">
        <f t="shared" si="6"/>
        <v/>
      </c>
      <c r="R203" s="33" t="str">
        <f>IF(M203="","",IF(AND(M203&lt;&gt;'Tabelas auxiliares'!$B$239,M203&lt;&gt;'Tabelas auxiliares'!$B$240,M203&lt;&gt;'Tabelas auxiliares'!$C$239,M203&lt;&gt;'Tabelas auxiliares'!$C$240,M203&lt;&gt;'Tabelas auxiliares'!$D$239),"FOLHA DE PESSOAL",IF(Q203='Tabelas auxiliares'!$A$240,"CUSTEIO",IF(Q203='Tabelas auxiliares'!$A$239,"INVESTIMENTO","ERRO - VERIFICAR"))))</f>
        <v/>
      </c>
      <c r="S203" s="46" t="str">
        <f t="shared" si="7"/>
        <v/>
      </c>
      <c r="X203" s="26"/>
    </row>
    <row r="204" spans="17:24" x14ac:dyDescent="0.25">
      <c r="Q204" s="33" t="str">
        <f t="shared" si="6"/>
        <v/>
      </c>
      <c r="R204" s="33" t="str">
        <f>IF(M204="","",IF(AND(M204&lt;&gt;'Tabelas auxiliares'!$B$239,M204&lt;&gt;'Tabelas auxiliares'!$B$240,M204&lt;&gt;'Tabelas auxiliares'!$C$239,M204&lt;&gt;'Tabelas auxiliares'!$C$240,M204&lt;&gt;'Tabelas auxiliares'!$D$239),"FOLHA DE PESSOAL",IF(Q204='Tabelas auxiliares'!$A$240,"CUSTEIO",IF(Q204='Tabelas auxiliares'!$A$239,"INVESTIMENTO","ERRO - VERIFICAR"))))</f>
        <v/>
      </c>
      <c r="S204" s="46" t="str">
        <f t="shared" si="7"/>
        <v/>
      </c>
      <c r="W204" s="26"/>
    </row>
    <row r="205" spans="17:24" x14ac:dyDescent="0.25">
      <c r="Q205" s="33" t="str">
        <f t="shared" si="6"/>
        <v/>
      </c>
      <c r="R205" s="33" t="str">
        <f>IF(M205="","",IF(AND(M205&lt;&gt;'Tabelas auxiliares'!$B$239,M205&lt;&gt;'Tabelas auxiliares'!$B$240,M205&lt;&gt;'Tabelas auxiliares'!$C$239,M205&lt;&gt;'Tabelas auxiliares'!$C$240,M205&lt;&gt;'Tabelas auxiliares'!$D$239),"FOLHA DE PESSOAL",IF(Q205='Tabelas auxiliares'!$A$240,"CUSTEIO",IF(Q205='Tabelas auxiliares'!$A$239,"INVESTIMENTO","ERRO - VERIFICAR"))))</f>
        <v/>
      </c>
      <c r="S205" s="46" t="str">
        <f t="shared" si="7"/>
        <v/>
      </c>
      <c r="W205" s="26"/>
    </row>
    <row r="206" spans="17:24" x14ac:dyDescent="0.25">
      <c r="Q206" s="33" t="str">
        <f t="shared" si="6"/>
        <v/>
      </c>
      <c r="R206" s="33" t="str">
        <f>IF(M206="","",IF(AND(M206&lt;&gt;'Tabelas auxiliares'!$B$239,M206&lt;&gt;'Tabelas auxiliares'!$B$240,M206&lt;&gt;'Tabelas auxiliares'!$C$239,M206&lt;&gt;'Tabelas auxiliares'!$C$240,M206&lt;&gt;'Tabelas auxiliares'!$D$239),"FOLHA DE PESSOAL",IF(Q206='Tabelas auxiliares'!$A$240,"CUSTEIO",IF(Q206='Tabelas auxiliares'!$A$239,"INVESTIMENTO","ERRO - VERIFICAR"))))</f>
        <v/>
      </c>
      <c r="S206" s="46" t="str">
        <f t="shared" si="7"/>
        <v/>
      </c>
      <c r="W206" s="26"/>
    </row>
    <row r="207" spans="17:24" x14ac:dyDescent="0.25">
      <c r="Q207" s="33" t="str">
        <f t="shared" si="6"/>
        <v/>
      </c>
      <c r="R207" s="33" t="str">
        <f>IF(M207="","",IF(AND(M207&lt;&gt;'Tabelas auxiliares'!$B$239,M207&lt;&gt;'Tabelas auxiliares'!$B$240,M207&lt;&gt;'Tabelas auxiliares'!$C$239,M207&lt;&gt;'Tabelas auxiliares'!$C$240,M207&lt;&gt;'Tabelas auxiliares'!$D$239),"FOLHA DE PESSOAL",IF(Q207='Tabelas auxiliares'!$A$240,"CUSTEIO",IF(Q207='Tabelas auxiliares'!$A$239,"INVESTIMENTO","ERRO - VERIFICAR"))))</f>
        <v/>
      </c>
      <c r="S207" s="46" t="str">
        <f t="shared" si="7"/>
        <v/>
      </c>
      <c r="W207" s="26"/>
    </row>
    <row r="208" spans="17:24" x14ac:dyDescent="0.25">
      <c r="Q208" s="33" t="str">
        <f t="shared" si="6"/>
        <v/>
      </c>
      <c r="R208" s="33" t="str">
        <f>IF(M208="","",IF(AND(M208&lt;&gt;'Tabelas auxiliares'!$B$239,M208&lt;&gt;'Tabelas auxiliares'!$B$240,M208&lt;&gt;'Tabelas auxiliares'!$C$239,M208&lt;&gt;'Tabelas auxiliares'!$C$240,M208&lt;&gt;'Tabelas auxiliares'!$D$239),"FOLHA DE PESSOAL",IF(Q208='Tabelas auxiliares'!$A$240,"CUSTEIO",IF(Q208='Tabelas auxiliares'!$A$239,"INVESTIMENTO","ERRO - VERIFICAR"))))</f>
        <v/>
      </c>
      <c r="S208" s="46" t="str">
        <f t="shared" si="7"/>
        <v/>
      </c>
      <c r="W208" s="26"/>
    </row>
    <row r="209" spans="17:24" x14ac:dyDescent="0.25">
      <c r="Q209" s="33" t="str">
        <f t="shared" si="6"/>
        <v/>
      </c>
      <c r="R209" s="33" t="str">
        <f>IF(M209="","",IF(AND(M209&lt;&gt;'Tabelas auxiliares'!$B$239,M209&lt;&gt;'Tabelas auxiliares'!$B$240,M209&lt;&gt;'Tabelas auxiliares'!$C$239,M209&lt;&gt;'Tabelas auxiliares'!$C$240,M209&lt;&gt;'Tabelas auxiliares'!$D$239),"FOLHA DE PESSOAL",IF(Q209='Tabelas auxiliares'!$A$240,"CUSTEIO",IF(Q209='Tabelas auxiliares'!$A$239,"INVESTIMENTO","ERRO - VERIFICAR"))))</f>
        <v/>
      </c>
      <c r="S209" s="46" t="str">
        <f t="shared" si="7"/>
        <v/>
      </c>
      <c r="X209" s="26"/>
    </row>
    <row r="210" spans="17:24" x14ac:dyDescent="0.25">
      <c r="Q210" s="33" t="str">
        <f t="shared" si="6"/>
        <v/>
      </c>
      <c r="R210" s="33" t="str">
        <f>IF(M210="","",IF(AND(M210&lt;&gt;'Tabelas auxiliares'!$B$239,M210&lt;&gt;'Tabelas auxiliares'!$B$240,M210&lt;&gt;'Tabelas auxiliares'!$C$239,M210&lt;&gt;'Tabelas auxiliares'!$C$240,M210&lt;&gt;'Tabelas auxiliares'!$D$239),"FOLHA DE PESSOAL",IF(Q210='Tabelas auxiliares'!$A$240,"CUSTEIO",IF(Q210='Tabelas auxiliares'!$A$239,"INVESTIMENTO","ERRO - VERIFICAR"))))</f>
        <v/>
      </c>
      <c r="S210" s="46" t="str">
        <f t="shared" si="7"/>
        <v/>
      </c>
      <c r="X210" s="26"/>
    </row>
    <row r="211" spans="17:24" x14ac:dyDescent="0.25">
      <c r="Q211" s="33" t="str">
        <f t="shared" si="6"/>
        <v/>
      </c>
      <c r="R211" s="33" t="str">
        <f>IF(M211="","",IF(AND(M211&lt;&gt;'Tabelas auxiliares'!$B$239,M211&lt;&gt;'Tabelas auxiliares'!$B$240,M211&lt;&gt;'Tabelas auxiliares'!$C$239,M211&lt;&gt;'Tabelas auxiliares'!$C$240,M211&lt;&gt;'Tabelas auxiliares'!$D$239),"FOLHA DE PESSOAL",IF(Q211='Tabelas auxiliares'!$A$240,"CUSTEIO",IF(Q211='Tabelas auxiliares'!$A$239,"INVESTIMENTO","ERRO - VERIFICAR"))))</f>
        <v/>
      </c>
      <c r="S211" s="46" t="str">
        <f t="shared" si="7"/>
        <v/>
      </c>
      <c r="X211" s="26"/>
    </row>
    <row r="212" spans="17:24" x14ac:dyDescent="0.25">
      <c r="Q212" s="33" t="str">
        <f t="shared" si="6"/>
        <v/>
      </c>
      <c r="R212" s="33" t="str">
        <f>IF(M212="","",IF(AND(M212&lt;&gt;'Tabelas auxiliares'!$B$239,M212&lt;&gt;'Tabelas auxiliares'!$B$240,M212&lt;&gt;'Tabelas auxiliares'!$C$239,M212&lt;&gt;'Tabelas auxiliares'!$C$240,M212&lt;&gt;'Tabelas auxiliares'!$D$239),"FOLHA DE PESSOAL",IF(Q212='Tabelas auxiliares'!$A$240,"CUSTEIO",IF(Q212='Tabelas auxiliares'!$A$239,"INVESTIMENTO","ERRO - VERIFICAR"))))</f>
        <v/>
      </c>
      <c r="S212" s="46" t="str">
        <f t="shared" si="7"/>
        <v/>
      </c>
      <c r="W212" s="26"/>
    </row>
    <row r="213" spans="17:24" x14ac:dyDescent="0.25">
      <c r="Q213" s="33" t="str">
        <f t="shared" si="6"/>
        <v/>
      </c>
      <c r="R213" s="33" t="str">
        <f>IF(M213="","",IF(AND(M213&lt;&gt;'Tabelas auxiliares'!$B$239,M213&lt;&gt;'Tabelas auxiliares'!$B$240,M213&lt;&gt;'Tabelas auxiliares'!$C$239,M213&lt;&gt;'Tabelas auxiliares'!$C$240,M213&lt;&gt;'Tabelas auxiliares'!$D$239),"FOLHA DE PESSOAL",IF(Q213='Tabelas auxiliares'!$A$240,"CUSTEIO",IF(Q213='Tabelas auxiliares'!$A$239,"INVESTIMENTO","ERRO - VERIFICAR"))))</f>
        <v/>
      </c>
      <c r="S213" s="46" t="str">
        <f t="shared" si="7"/>
        <v/>
      </c>
      <c r="X213" s="26"/>
    </row>
    <row r="214" spans="17:24" x14ac:dyDescent="0.25">
      <c r="Q214" s="33" t="str">
        <f t="shared" si="6"/>
        <v/>
      </c>
      <c r="R214" s="33" t="str">
        <f>IF(M214="","",IF(AND(M214&lt;&gt;'Tabelas auxiliares'!$B$239,M214&lt;&gt;'Tabelas auxiliares'!$B$240,M214&lt;&gt;'Tabelas auxiliares'!$C$239,M214&lt;&gt;'Tabelas auxiliares'!$C$240,M214&lt;&gt;'Tabelas auxiliares'!$D$239),"FOLHA DE PESSOAL",IF(Q214='Tabelas auxiliares'!$A$240,"CUSTEIO",IF(Q214='Tabelas auxiliares'!$A$239,"INVESTIMENTO","ERRO - VERIFICAR"))))</f>
        <v/>
      </c>
      <c r="S214" s="46" t="str">
        <f t="shared" si="7"/>
        <v/>
      </c>
      <c r="W214" s="26"/>
    </row>
    <row r="215" spans="17:24" x14ac:dyDescent="0.25">
      <c r="Q215" s="33" t="str">
        <f t="shared" si="6"/>
        <v/>
      </c>
      <c r="R215" s="33" t="str">
        <f>IF(M215="","",IF(AND(M215&lt;&gt;'Tabelas auxiliares'!$B$239,M215&lt;&gt;'Tabelas auxiliares'!$B$240,M215&lt;&gt;'Tabelas auxiliares'!$C$239,M215&lt;&gt;'Tabelas auxiliares'!$C$240,M215&lt;&gt;'Tabelas auxiliares'!$D$239),"FOLHA DE PESSOAL",IF(Q215='Tabelas auxiliares'!$A$240,"CUSTEIO",IF(Q215='Tabelas auxiliares'!$A$239,"INVESTIMENTO","ERRO - VERIFICAR"))))</f>
        <v/>
      </c>
      <c r="S215" s="46" t="str">
        <f t="shared" si="7"/>
        <v/>
      </c>
      <c r="X215" s="26"/>
    </row>
    <row r="216" spans="17:24" x14ac:dyDescent="0.25">
      <c r="Q216" s="33" t="str">
        <f t="shared" si="6"/>
        <v/>
      </c>
      <c r="R216" s="33" t="str">
        <f>IF(M216="","",IF(AND(M216&lt;&gt;'Tabelas auxiliares'!$B$239,M216&lt;&gt;'Tabelas auxiliares'!$B$240,M216&lt;&gt;'Tabelas auxiliares'!$C$239,M216&lt;&gt;'Tabelas auxiliares'!$C$240,M216&lt;&gt;'Tabelas auxiliares'!$D$239),"FOLHA DE PESSOAL",IF(Q216='Tabelas auxiliares'!$A$240,"CUSTEIO",IF(Q216='Tabelas auxiliares'!$A$239,"INVESTIMENTO","ERRO - VERIFICAR"))))</f>
        <v/>
      </c>
      <c r="S216" s="46" t="str">
        <f t="shared" si="7"/>
        <v/>
      </c>
      <c r="W216" s="26"/>
    </row>
    <row r="217" spans="17:24" x14ac:dyDescent="0.25">
      <c r="Q217" s="33" t="str">
        <f t="shared" si="6"/>
        <v/>
      </c>
      <c r="R217" s="33" t="str">
        <f>IF(M217="","",IF(AND(M217&lt;&gt;'Tabelas auxiliares'!$B$239,M217&lt;&gt;'Tabelas auxiliares'!$B$240,M217&lt;&gt;'Tabelas auxiliares'!$C$239,M217&lt;&gt;'Tabelas auxiliares'!$C$240,M217&lt;&gt;'Tabelas auxiliares'!$D$239),"FOLHA DE PESSOAL",IF(Q217='Tabelas auxiliares'!$A$240,"CUSTEIO",IF(Q217='Tabelas auxiliares'!$A$239,"INVESTIMENTO","ERRO - VERIFICAR"))))</f>
        <v/>
      </c>
      <c r="S217" s="46" t="str">
        <f t="shared" si="7"/>
        <v/>
      </c>
      <c r="X217" s="26"/>
    </row>
    <row r="218" spans="17:24" x14ac:dyDescent="0.25">
      <c r="Q218" s="33" t="str">
        <f t="shared" si="6"/>
        <v/>
      </c>
      <c r="R218" s="33" t="str">
        <f>IF(M218="","",IF(AND(M218&lt;&gt;'Tabelas auxiliares'!$B$239,M218&lt;&gt;'Tabelas auxiliares'!$B$240,M218&lt;&gt;'Tabelas auxiliares'!$C$239,M218&lt;&gt;'Tabelas auxiliares'!$C$240,M218&lt;&gt;'Tabelas auxiliares'!$D$239),"FOLHA DE PESSOAL",IF(Q218='Tabelas auxiliares'!$A$240,"CUSTEIO",IF(Q218='Tabelas auxiliares'!$A$239,"INVESTIMENTO","ERRO - VERIFICAR"))))</f>
        <v/>
      </c>
      <c r="S218" s="46" t="str">
        <f t="shared" si="7"/>
        <v/>
      </c>
      <c r="X218" s="26"/>
    </row>
    <row r="219" spans="17:24" x14ac:dyDescent="0.25">
      <c r="Q219" s="33" t="str">
        <f t="shared" si="6"/>
        <v/>
      </c>
      <c r="R219" s="33" t="str">
        <f>IF(M219="","",IF(AND(M219&lt;&gt;'Tabelas auxiliares'!$B$239,M219&lt;&gt;'Tabelas auxiliares'!$B$240,M219&lt;&gt;'Tabelas auxiliares'!$C$239,M219&lt;&gt;'Tabelas auxiliares'!$C$240,M219&lt;&gt;'Tabelas auxiliares'!$D$239),"FOLHA DE PESSOAL",IF(Q219='Tabelas auxiliares'!$A$240,"CUSTEIO",IF(Q219='Tabelas auxiliares'!$A$239,"INVESTIMENTO","ERRO - VERIFICAR"))))</f>
        <v/>
      </c>
      <c r="S219" s="46" t="str">
        <f t="shared" si="7"/>
        <v/>
      </c>
      <c r="W219" s="26"/>
    </row>
    <row r="220" spans="17:24" x14ac:dyDescent="0.25">
      <c r="Q220" s="33" t="str">
        <f t="shared" si="6"/>
        <v/>
      </c>
      <c r="R220" s="33" t="str">
        <f>IF(M220="","",IF(AND(M220&lt;&gt;'Tabelas auxiliares'!$B$239,M220&lt;&gt;'Tabelas auxiliares'!$B$240,M220&lt;&gt;'Tabelas auxiliares'!$C$239,M220&lt;&gt;'Tabelas auxiliares'!$C$240,M220&lt;&gt;'Tabelas auxiliares'!$D$239),"FOLHA DE PESSOAL",IF(Q220='Tabelas auxiliares'!$A$240,"CUSTEIO",IF(Q220='Tabelas auxiliares'!$A$239,"INVESTIMENTO","ERRO - VERIFICAR"))))</f>
        <v/>
      </c>
      <c r="S220" s="46" t="str">
        <f t="shared" si="7"/>
        <v/>
      </c>
      <c r="W220" s="26"/>
    </row>
    <row r="221" spans="17:24" x14ac:dyDescent="0.25">
      <c r="Q221" s="33" t="str">
        <f t="shared" si="6"/>
        <v/>
      </c>
      <c r="R221" s="33" t="str">
        <f>IF(M221="","",IF(AND(M221&lt;&gt;'Tabelas auxiliares'!$B$239,M221&lt;&gt;'Tabelas auxiliares'!$B$240,M221&lt;&gt;'Tabelas auxiliares'!$C$239,M221&lt;&gt;'Tabelas auxiliares'!$C$240,M221&lt;&gt;'Tabelas auxiliares'!$D$239),"FOLHA DE PESSOAL",IF(Q221='Tabelas auxiliares'!$A$240,"CUSTEIO",IF(Q221='Tabelas auxiliares'!$A$239,"INVESTIMENTO","ERRO - VERIFICAR"))))</f>
        <v/>
      </c>
      <c r="S221" s="46" t="str">
        <f t="shared" si="7"/>
        <v/>
      </c>
      <c r="W221" s="26"/>
    </row>
    <row r="222" spans="17:24" x14ac:dyDescent="0.25">
      <c r="Q222" s="33" t="str">
        <f t="shared" si="6"/>
        <v/>
      </c>
      <c r="R222" s="33" t="str">
        <f>IF(M222="","",IF(AND(M222&lt;&gt;'Tabelas auxiliares'!$B$239,M222&lt;&gt;'Tabelas auxiliares'!$B$240,M222&lt;&gt;'Tabelas auxiliares'!$C$239,M222&lt;&gt;'Tabelas auxiliares'!$C$240,M222&lt;&gt;'Tabelas auxiliares'!$D$239),"FOLHA DE PESSOAL",IF(Q222='Tabelas auxiliares'!$A$240,"CUSTEIO",IF(Q222='Tabelas auxiliares'!$A$239,"INVESTIMENTO","ERRO - VERIFICAR"))))</f>
        <v/>
      </c>
      <c r="S222" s="46" t="str">
        <f t="shared" si="7"/>
        <v/>
      </c>
      <c r="X222" s="26"/>
    </row>
    <row r="223" spans="17:24" x14ac:dyDescent="0.25">
      <c r="Q223" s="33" t="str">
        <f t="shared" si="6"/>
        <v/>
      </c>
      <c r="R223" s="33" t="str">
        <f>IF(M223="","",IF(AND(M223&lt;&gt;'Tabelas auxiliares'!$B$239,M223&lt;&gt;'Tabelas auxiliares'!$B$240,M223&lt;&gt;'Tabelas auxiliares'!$C$239,M223&lt;&gt;'Tabelas auxiliares'!$C$240,M223&lt;&gt;'Tabelas auxiliares'!$D$239),"FOLHA DE PESSOAL",IF(Q223='Tabelas auxiliares'!$A$240,"CUSTEIO",IF(Q223='Tabelas auxiliares'!$A$239,"INVESTIMENTO","ERRO - VERIFICAR"))))</f>
        <v/>
      </c>
      <c r="S223" s="46" t="str">
        <f t="shared" si="7"/>
        <v/>
      </c>
      <c r="W223" s="26"/>
    </row>
    <row r="224" spans="17:24" x14ac:dyDescent="0.25">
      <c r="Q224" s="33" t="str">
        <f t="shared" si="6"/>
        <v/>
      </c>
      <c r="R224" s="33" t="str">
        <f>IF(M224="","",IF(AND(M224&lt;&gt;'Tabelas auxiliares'!$B$239,M224&lt;&gt;'Tabelas auxiliares'!$B$240,M224&lt;&gt;'Tabelas auxiliares'!$C$239,M224&lt;&gt;'Tabelas auxiliares'!$C$240,M224&lt;&gt;'Tabelas auxiliares'!$D$239),"FOLHA DE PESSOAL",IF(Q224='Tabelas auxiliares'!$A$240,"CUSTEIO",IF(Q224='Tabelas auxiliares'!$A$239,"INVESTIMENTO","ERRO - VERIFICAR"))))</f>
        <v/>
      </c>
      <c r="S224" s="46" t="str">
        <f t="shared" si="7"/>
        <v/>
      </c>
      <c r="W224" s="26"/>
    </row>
    <row r="225" spans="17:24" x14ac:dyDescent="0.25">
      <c r="Q225" s="33" t="str">
        <f t="shared" si="6"/>
        <v/>
      </c>
      <c r="R225" s="33" t="str">
        <f>IF(M225="","",IF(AND(M225&lt;&gt;'Tabelas auxiliares'!$B$239,M225&lt;&gt;'Tabelas auxiliares'!$B$240,M225&lt;&gt;'Tabelas auxiliares'!$C$239,M225&lt;&gt;'Tabelas auxiliares'!$C$240,M225&lt;&gt;'Tabelas auxiliares'!$D$239),"FOLHA DE PESSOAL",IF(Q225='Tabelas auxiliares'!$A$240,"CUSTEIO",IF(Q225='Tabelas auxiliares'!$A$239,"INVESTIMENTO","ERRO - VERIFICAR"))))</f>
        <v/>
      </c>
      <c r="S225" s="46" t="str">
        <f t="shared" si="7"/>
        <v/>
      </c>
      <c r="W225" s="26"/>
    </row>
    <row r="226" spans="17:24" x14ac:dyDescent="0.25">
      <c r="Q226" s="33" t="str">
        <f t="shared" si="6"/>
        <v/>
      </c>
      <c r="R226" s="33" t="str">
        <f>IF(M226="","",IF(AND(M226&lt;&gt;'Tabelas auxiliares'!$B$239,M226&lt;&gt;'Tabelas auxiliares'!$B$240,M226&lt;&gt;'Tabelas auxiliares'!$C$239,M226&lt;&gt;'Tabelas auxiliares'!$C$240,M226&lt;&gt;'Tabelas auxiliares'!$D$239),"FOLHA DE PESSOAL",IF(Q226='Tabelas auxiliares'!$A$240,"CUSTEIO",IF(Q226='Tabelas auxiliares'!$A$239,"INVESTIMENTO","ERRO - VERIFICAR"))))</f>
        <v/>
      </c>
      <c r="S226" s="46" t="str">
        <f t="shared" si="7"/>
        <v/>
      </c>
      <c r="W226" s="26"/>
    </row>
    <row r="227" spans="17:24" x14ac:dyDescent="0.25">
      <c r="Q227" s="33" t="str">
        <f t="shared" si="6"/>
        <v/>
      </c>
      <c r="R227" s="33" t="str">
        <f>IF(M227="","",IF(AND(M227&lt;&gt;'Tabelas auxiliares'!$B$239,M227&lt;&gt;'Tabelas auxiliares'!$B$240,M227&lt;&gt;'Tabelas auxiliares'!$C$239,M227&lt;&gt;'Tabelas auxiliares'!$C$240,M227&lt;&gt;'Tabelas auxiliares'!$D$239),"FOLHA DE PESSOAL",IF(Q227='Tabelas auxiliares'!$A$240,"CUSTEIO",IF(Q227='Tabelas auxiliares'!$A$239,"INVESTIMENTO","ERRO - VERIFICAR"))))</f>
        <v/>
      </c>
      <c r="S227" s="46" t="str">
        <f t="shared" si="7"/>
        <v/>
      </c>
      <c r="W227" s="26"/>
    </row>
    <row r="228" spans="17:24" x14ac:dyDescent="0.25">
      <c r="Q228" s="33" t="str">
        <f t="shared" si="6"/>
        <v/>
      </c>
      <c r="R228" s="33" t="str">
        <f>IF(M228="","",IF(AND(M228&lt;&gt;'Tabelas auxiliares'!$B$239,M228&lt;&gt;'Tabelas auxiliares'!$B$240,M228&lt;&gt;'Tabelas auxiliares'!$C$239,M228&lt;&gt;'Tabelas auxiliares'!$C$240,M228&lt;&gt;'Tabelas auxiliares'!$D$239),"FOLHA DE PESSOAL",IF(Q228='Tabelas auxiliares'!$A$240,"CUSTEIO",IF(Q228='Tabelas auxiliares'!$A$239,"INVESTIMENTO","ERRO - VERIFICAR"))))</f>
        <v/>
      </c>
      <c r="S228" s="46" t="str">
        <f t="shared" si="7"/>
        <v/>
      </c>
      <c r="W228" s="26"/>
    </row>
    <row r="229" spans="17:24" x14ac:dyDescent="0.25">
      <c r="Q229" s="33" t="str">
        <f t="shared" si="6"/>
        <v/>
      </c>
      <c r="R229" s="33" t="str">
        <f>IF(M229="","",IF(AND(M229&lt;&gt;'Tabelas auxiliares'!$B$239,M229&lt;&gt;'Tabelas auxiliares'!$B$240,M229&lt;&gt;'Tabelas auxiliares'!$C$239,M229&lt;&gt;'Tabelas auxiliares'!$C$240,M229&lt;&gt;'Tabelas auxiliares'!$D$239),"FOLHA DE PESSOAL",IF(Q229='Tabelas auxiliares'!$A$240,"CUSTEIO",IF(Q229='Tabelas auxiliares'!$A$239,"INVESTIMENTO","ERRO - VERIFICAR"))))</f>
        <v/>
      </c>
      <c r="S229" s="46" t="str">
        <f t="shared" si="7"/>
        <v/>
      </c>
      <c r="W229" s="26"/>
    </row>
    <row r="230" spans="17:24" x14ac:dyDescent="0.25">
      <c r="Q230" s="33" t="str">
        <f t="shared" si="6"/>
        <v/>
      </c>
      <c r="R230" s="33" t="str">
        <f>IF(M230="","",IF(AND(M230&lt;&gt;'Tabelas auxiliares'!$B$239,M230&lt;&gt;'Tabelas auxiliares'!$B$240,M230&lt;&gt;'Tabelas auxiliares'!$C$239,M230&lt;&gt;'Tabelas auxiliares'!$C$240,M230&lt;&gt;'Tabelas auxiliares'!$D$239),"FOLHA DE PESSOAL",IF(Q230='Tabelas auxiliares'!$A$240,"CUSTEIO",IF(Q230='Tabelas auxiliares'!$A$239,"INVESTIMENTO","ERRO - VERIFICAR"))))</f>
        <v/>
      </c>
      <c r="S230" s="46" t="str">
        <f t="shared" si="7"/>
        <v/>
      </c>
      <c r="W230" s="26"/>
    </row>
    <row r="231" spans="17:24" x14ac:dyDescent="0.25">
      <c r="Q231" s="33" t="str">
        <f t="shared" si="6"/>
        <v/>
      </c>
      <c r="R231" s="33" t="str">
        <f>IF(M231="","",IF(AND(M231&lt;&gt;'Tabelas auxiliares'!$B$239,M231&lt;&gt;'Tabelas auxiliares'!$B$240,M231&lt;&gt;'Tabelas auxiliares'!$C$239,M231&lt;&gt;'Tabelas auxiliares'!$C$240,M231&lt;&gt;'Tabelas auxiliares'!$D$239),"FOLHA DE PESSOAL",IF(Q231='Tabelas auxiliares'!$A$240,"CUSTEIO",IF(Q231='Tabelas auxiliares'!$A$239,"INVESTIMENTO","ERRO - VERIFICAR"))))</f>
        <v/>
      </c>
      <c r="S231" s="46" t="str">
        <f t="shared" si="7"/>
        <v/>
      </c>
      <c r="W231" s="26"/>
    </row>
    <row r="232" spans="17:24" x14ac:dyDescent="0.25">
      <c r="Q232" s="33" t="str">
        <f t="shared" si="6"/>
        <v/>
      </c>
      <c r="R232" s="33" t="str">
        <f>IF(M232="","",IF(AND(M232&lt;&gt;'Tabelas auxiliares'!$B$239,M232&lt;&gt;'Tabelas auxiliares'!$B$240,M232&lt;&gt;'Tabelas auxiliares'!$C$239,M232&lt;&gt;'Tabelas auxiliares'!$C$240,M232&lt;&gt;'Tabelas auxiliares'!$D$239),"FOLHA DE PESSOAL",IF(Q232='Tabelas auxiliares'!$A$240,"CUSTEIO",IF(Q232='Tabelas auxiliares'!$A$239,"INVESTIMENTO","ERRO - VERIFICAR"))))</f>
        <v/>
      </c>
      <c r="S232" s="46" t="str">
        <f t="shared" si="7"/>
        <v/>
      </c>
      <c r="W232" s="26"/>
    </row>
    <row r="233" spans="17:24" x14ac:dyDescent="0.25">
      <c r="Q233" s="33" t="str">
        <f t="shared" si="6"/>
        <v/>
      </c>
      <c r="R233" s="33" t="str">
        <f>IF(M233="","",IF(AND(M233&lt;&gt;'Tabelas auxiliares'!$B$239,M233&lt;&gt;'Tabelas auxiliares'!$B$240,M233&lt;&gt;'Tabelas auxiliares'!$C$239,M233&lt;&gt;'Tabelas auxiliares'!$C$240,M233&lt;&gt;'Tabelas auxiliares'!$D$239),"FOLHA DE PESSOAL",IF(Q233='Tabelas auxiliares'!$A$240,"CUSTEIO",IF(Q233='Tabelas auxiliares'!$A$239,"INVESTIMENTO","ERRO - VERIFICAR"))))</f>
        <v/>
      </c>
      <c r="S233" s="46" t="str">
        <f t="shared" si="7"/>
        <v/>
      </c>
      <c r="X233" s="26"/>
    </row>
    <row r="234" spans="17:24" x14ac:dyDescent="0.25">
      <c r="Q234" s="33" t="str">
        <f t="shared" si="6"/>
        <v/>
      </c>
      <c r="R234" s="33" t="str">
        <f>IF(M234="","",IF(AND(M234&lt;&gt;'Tabelas auxiliares'!$B$239,M234&lt;&gt;'Tabelas auxiliares'!$B$240,M234&lt;&gt;'Tabelas auxiliares'!$C$239,M234&lt;&gt;'Tabelas auxiliares'!$C$240,M234&lt;&gt;'Tabelas auxiliares'!$D$239),"FOLHA DE PESSOAL",IF(Q234='Tabelas auxiliares'!$A$240,"CUSTEIO",IF(Q234='Tabelas auxiliares'!$A$239,"INVESTIMENTO","ERRO - VERIFICAR"))))</f>
        <v/>
      </c>
      <c r="S234" s="46" t="str">
        <f t="shared" si="7"/>
        <v/>
      </c>
      <c r="W234" s="26"/>
    </row>
    <row r="235" spans="17:24" x14ac:dyDescent="0.25">
      <c r="Q235" s="33" t="str">
        <f t="shared" si="6"/>
        <v/>
      </c>
      <c r="R235" s="33" t="str">
        <f>IF(M235="","",IF(AND(M235&lt;&gt;'Tabelas auxiliares'!$B$239,M235&lt;&gt;'Tabelas auxiliares'!$B$240,M235&lt;&gt;'Tabelas auxiliares'!$C$239,M235&lt;&gt;'Tabelas auxiliares'!$C$240,M235&lt;&gt;'Tabelas auxiliares'!$D$239),"FOLHA DE PESSOAL",IF(Q235='Tabelas auxiliares'!$A$240,"CUSTEIO",IF(Q235='Tabelas auxiliares'!$A$239,"INVESTIMENTO","ERRO - VERIFICAR"))))</f>
        <v/>
      </c>
      <c r="S235" s="46" t="str">
        <f t="shared" si="7"/>
        <v/>
      </c>
      <c r="W235" s="26"/>
    </row>
    <row r="236" spans="17:24" x14ac:dyDescent="0.25">
      <c r="Q236" s="33" t="str">
        <f t="shared" si="6"/>
        <v/>
      </c>
      <c r="R236" s="33" t="str">
        <f>IF(M236="","",IF(AND(M236&lt;&gt;'Tabelas auxiliares'!$B$239,M236&lt;&gt;'Tabelas auxiliares'!$B$240,M236&lt;&gt;'Tabelas auxiliares'!$C$239,M236&lt;&gt;'Tabelas auxiliares'!$C$240,M236&lt;&gt;'Tabelas auxiliares'!$D$239),"FOLHA DE PESSOAL",IF(Q236='Tabelas auxiliares'!$A$240,"CUSTEIO",IF(Q236='Tabelas auxiliares'!$A$239,"INVESTIMENTO","ERRO - VERIFICAR"))))</f>
        <v/>
      </c>
      <c r="S236" s="46" t="str">
        <f t="shared" si="7"/>
        <v/>
      </c>
      <c r="W236" s="26"/>
    </row>
    <row r="237" spans="17:24" x14ac:dyDescent="0.25">
      <c r="Q237" s="33" t="str">
        <f t="shared" si="6"/>
        <v/>
      </c>
      <c r="R237" s="33" t="str">
        <f>IF(M237="","",IF(AND(M237&lt;&gt;'Tabelas auxiliares'!$B$239,M237&lt;&gt;'Tabelas auxiliares'!$B$240,M237&lt;&gt;'Tabelas auxiliares'!$C$239,M237&lt;&gt;'Tabelas auxiliares'!$C$240,M237&lt;&gt;'Tabelas auxiliares'!$D$239),"FOLHA DE PESSOAL",IF(Q237='Tabelas auxiliares'!$A$240,"CUSTEIO",IF(Q237='Tabelas auxiliares'!$A$239,"INVESTIMENTO","ERRO - VERIFICAR"))))</f>
        <v/>
      </c>
      <c r="S237" s="46" t="str">
        <f t="shared" si="7"/>
        <v/>
      </c>
      <c r="W237" s="26"/>
    </row>
    <row r="238" spans="17:24" x14ac:dyDescent="0.25">
      <c r="Q238" s="33" t="str">
        <f t="shared" si="6"/>
        <v/>
      </c>
      <c r="R238" s="33" t="str">
        <f>IF(M238="","",IF(AND(M238&lt;&gt;'Tabelas auxiliares'!$B$239,M238&lt;&gt;'Tabelas auxiliares'!$B$240,M238&lt;&gt;'Tabelas auxiliares'!$C$239,M238&lt;&gt;'Tabelas auxiliares'!$C$240,M238&lt;&gt;'Tabelas auxiliares'!$D$239),"FOLHA DE PESSOAL",IF(Q238='Tabelas auxiliares'!$A$240,"CUSTEIO",IF(Q238='Tabelas auxiliares'!$A$239,"INVESTIMENTO","ERRO - VERIFICAR"))))</f>
        <v/>
      </c>
      <c r="S238" s="46" t="str">
        <f t="shared" si="7"/>
        <v/>
      </c>
      <c r="W238" s="26"/>
    </row>
    <row r="239" spans="17:24" x14ac:dyDescent="0.25">
      <c r="Q239" s="33" t="str">
        <f t="shared" si="6"/>
        <v/>
      </c>
      <c r="R239" s="33" t="str">
        <f>IF(M239="","",IF(AND(M239&lt;&gt;'Tabelas auxiliares'!$B$239,M239&lt;&gt;'Tabelas auxiliares'!$B$240,M239&lt;&gt;'Tabelas auxiliares'!$C$239,M239&lt;&gt;'Tabelas auxiliares'!$C$240,M239&lt;&gt;'Tabelas auxiliares'!$D$239),"FOLHA DE PESSOAL",IF(Q239='Tabelas auxiliares'!$A$240,"CUSTEIO",IF(Q239='Tabelas auxiliares'!$A$239,"INVESTIMENTO","ERRO - VERIFICAR"))))</f>
        <v/>
      </c>
      <c r="S239" s="46" t="str">
        <f t="shared" si="7"/>
        <v/>
      </c>
      <c r="W239" s="26"/>
    </row>
    <row r="240" spans="17:24" x14ac:dyDescent="0.25">
      <c r="Q240" s="33" t="str">
        <f t="shared" si="6"/>
        <v/>
      </c>
      <c r="R240" s="33" t="str">
        <f>IF(M240="","",IF(AND(M240&lt;&gt;'Tabelas auxiliares'!$B$239,M240&lt;&gt;'Tabelas auxiliares'!$B$240,M240&lt;&gt;'Tabelas auxiliares'!$C$239,M240&lt;&gt;'Tabelas auxiliares'!$C$240,M240&lt;&gt;'Tabelas auxiliares'!$D$239),"FOLHA DE PESSOAL",IF(Q240='Tabelas auxiliares'!$A$240,"CUSTEIO",IF(Q240='Tabelas auxiliares'!$A$239,"INVESTIMENTO","ERRO - VERIFICAR"))))</f>
        <v/>
      </c>
      <c r="S240" s="46" t="str">
        <f t="shared" si="7"/>
        <v/>
      </c>
      <c r="T240" s="26"/>
    </row>
    <row r="241" spans="17:24" x14ac:dyDescent="0.25">
      <c r="Q241" s="33" t="str">
        <f t="shared" si="6"/>
        <v/>
      </c>
      <c r="R241" s="33" t="str">
        <f>IF(M241="","",IF(AND(M241&lt;&gt;'Tabelas auxiliares'!$B$239,M241&lt;&gt;'Tabelas auxiliares'!$B$240,M241&lt;&gt;'Tabelas auxiliares'!$C$239,M241&lt;&gt;'Tabelas auxiliares'!$C$240,M241&lt;&gt;'Tabelas auxiliares'!$D$239),"FOLHA DE PESSOAL",IF(Q241='Tabelas auxiliares'!$A$240,"CUSTEIO",IF(Q241='Tabelas auxiliares'!$A$239,"INVESTIMENTO","ERRO - VERIFICAR"))))</f>
        <v/>
      </c>
      <c r="S241" s="46" t="str">
        <f t="shared" si="7"/>
        <v/>
      </c>
      <c r="T241" s="26"/>
    </row>
    <row r="242" spans="17:24" x14ac:dyDescent="0.25">
      <c r="Q242" s="33" t="str">
        <f t="shared" si="6"/>
        <v/>
      </c>
      <c r="R242" s="33" t="str">
        <f>IF(M242="","",IF(AND(M242&lt;&gt;'Tabelas auxiliares'!$B$239,M242&lt;&gt;'Tabelas auxiliares'!$B$240,M242&lt;&gt;'Tabelas auxiliares'!$C$239,M242&lt;&gt;'Tabelas auxiliares'!$C$240,M242&lt;&gt;'Tabelas auxiliares'!$D$239),"FOLHA DE PESSOAL",IF(Q242='Tabelas auxiliares'!$A$240,"CUSTEIO",IF(Q242='Tabelas auxiliares'!$A$239,"INVESTIMENTO","ERRO - VERIFICAR"))))</f>
        <v/>
      </c>
      <c r="S242" s="46" t="str">
        <f t="shared" si="7"/>
        <v/>
      </c>
      <c r="X242" s="26"/>
    </row>
    <row r="243" spans="17:24" x14ac:dyDescent="0.25">
      <c r="Q243" s="33" t="str">
        <f t="shared" si="6"/>
        <v/>
      </c>
      <c r="R243" s="33" t="str">
        <f>IF(M243="","",IF(AND(M243&lt;&gt;'Tabelas auxiliares'!$B$239,M243&lt;&gt;'Tabelas auxiliares'!$B$240,M243&lt;&gt;'Tabelas auxiliares'!$C$239,M243&lt;&gt;'Tabelas auxiliares'!$C$240,M243&lt;&gt;'Tabelas auxiliares'!$D$239),"FOLHA DE PESSOAL",IF(Q243='Tabelas auxiliares'!$A$240,"CUSTEIO",IF(Q243='Tabelas auxiliares'!$A$239,"INVESTIMENTO","ERRO - VERIFICAR"))))</f>
        <v/>
      </c>
      <c r="S243" s="46" t="str">
        <f t="shared" si="7"/>
        <v/>
      </c>
      <c r="T243" s="26"/>
    </row>
    <row r="244" spans="17:24" x14ac:dyDescent="0.25">
      <c r="Q244" s="33" t="str">
        <f t="shared" si="6"/>
        <v/>
      </c>
      <c r="R244" s="33" t="str">
        <f>IF(M244="","",IF(AND(M244&lt;&gt;'Tabelas auxiliares'!$B$239,M244&lt;&gt;'Tabelas auxiliares'!$B$240,M244&lt;&gt;'Tabelas auxiliares'!$C$239,M244&lt;&gt;'Tabelas auxiliares'!$C$240,M244&lt;&gt;'Tabelas auxiliares'!$D$239),"FOLHA DE PESSOAL",IF(Q244='Tabelas auxiliares'!$A$240,"CUSTEIO",IF(Q244='Tabelas auxiliares'!$A$239,"INVESTIMENTO","ERRO - VERIFICAR"))))</f>
        <v/>
      </c>
      <c r="S244" s="46" t="str">
        <f t="shared" si="7"/>
        <v/>
      </c>
      <c r="T244" s="26"/>
    </row>
    <row r="245" spans="17:24" x14ac:dyDescent="0.25">
      <c r="Q245" s="33" t="str">
        <f t="shared" si="6"/>
        <v/>
      </c>
      <c r="R245" s="33" t="str">
        <f>IF(M245="","",IF(AND(M245&lt;&gt;'Tabelas auxiliares'!$B$239,M245&lt;&gt;'Tabelas auxiliares'!$B$240,M245&lt;&gt;'Tabelas auxiliares'!$C$239,M245&lt;&gt;'Tabelas auxiliares'!$C$240,M245&lt;&gt;'Tabelas auxiliares'!$D$239),"FOLHA DE PESSOAL",IF(Q245='Tabelas auxiliares'!$A$240,"CUSTEIO",IF(Q245='Tabelas auxiliares'!$A$239,"INVESTIMENTO","ERRO - VERIFICAR"))))</f>
        <v/>
      </c>
      <c r="S245" s="46" t="str">
        <f t="shared" si="7"/>
        <v/>
      </c>
      <c r="T245" s="26"/>
    </row>
    <row r="246" spans="17:24" x14ac:dyDescent="0.25">
      <c r="Q246" s="33" t="str">
        <f t="shared" si="6"/>
        <v/>
      </c>
      <c r="R246" s="33" t="str">
        <f>IF(M246="","",IF(AND(M246&lt;&gt;'Tabelas auxiliares'!$B$239,M246&lt;&gt;'Tabelas auxiliares'!$B$240,M246&lt;&gt;'Tabelas auxiliares'!$C$239,M246&lt;&gt;'Tabelas auxiliares'!$C$240,M246&lt;&gt;'Tabelas auxiliares'!$D$239),"FOLHA DE PESSOAL",IF(Q246='Tabelas auxiliares'!$A$240,"CUSTEIO",IF(Q246='Tabelas auxiliares'!$A$239,"INVESTIMENTO","ERRO - VERIFICAR"))))</f>
        <v/>
      </c>
      <c r="S246" s="46" t="str">
        <f t="shared" si="7"/>
        <v/>
      </c>
      <c r="T246" s="26"/>
    </row>
    <row r="247" spans="17:24" x14ac:dyDescent="0.25">
      <c r="Q247" s="33" t="str">
        <f t="shared" si="6"/>
        <v/>
      </c>
      <c r="R247" s="33" t="str">
        <f>IF(M247="","",IF(AND(M247&lt;&gt;'Tabelas auxiliares'!$B$239,M247&lt;&gt;'Tabelas auxiliares'!$B$240,M247&lt;&gt;'Tabelas auxiliares'!$C$239,M247&lt;&gt;'Tabelas auxiliares'!$C$240,M247&lt;&gt;'Tabelas auxiliares'!$D$239),"FOLHA DE PESSOAL",IF(Q247='Tabelas auxiliares'!$A$240,"CUSTEIO",IF(Q247='Tabelas auxiliares'!$A$239,"INVESTIMENTO","ERRO - VERIFICAR"))))</f>
        <v/>
      </c>
      <c r="S247" s="46" t="str">
        <f t="shared" si="7"/>
        <v/>
      </c>
      <c r="U247" s="26"/>
    </row>
    <row r="248" spans="17:24" x14ac:dyDescent="0.25">
      <c r="Q248" s="33" t="str">
        <f t="shared" si="6"/>
        <v/>
      </c>
      <c r="R248" s="33" t="str">
        <f>IF(M248="","",IF(AND(M248&lt;&gt;'Tabelas auxiliares'!$B$239,M248&lt;&gt;'Tabelas auxiliares'!$B$240,M248&lt;&gt;'Tabelas auxiliares'!$C$239,M248&lt;&gt;'Tabelas auxiliares'!$C$240,M248&lt;&gt;'Tabelas auxiliares'!$D$239),"FOLHA DE PESSOAL",IF(Q248='Tabelas auxiliares'!$A$240,"CUSTEIO",IF(Q248='Tabelas auxiliares'!$A$239,"INVESTIMENTO","ERRO - VERIFICAR"))))</f>
        <v/>
      </c>
      <c r="S248" s="46" t="str">
        <f t="shared" si="7"/>
        <v/>
      </c>
      <c r="T248" s="26"/>
    </row>
    <row r="249" spans="17:24" x14ac:dyDescent="0.25">
      <c r="Q249" s="33" t="str">
        <f t="shared" si="6"/>
        <v/>
      </c>
      <c r="R249" s="33" t="str">
        <f>IF(M249="","",IF(AND(M249&lt;&gt;'Tabelas auxiliares'!$B$239,M249&lt;&gt;'Tabelas auxiliares'!$B$240,M249&lt;&gt;'Tabelas auxiliares'!$C$239,M249&lt;&gt;'Tabelas auxiliares'!$C$240,M249&lt;&gt;'Tabelas auxiliares'!$D$239),"FOLHA DE PESSOAL",IF(Q249='Tabelas auxiliares'!$A$240,"CUSTEIO",IF(Q249='Tabelas auxiliares'!$A$239,"INVESTIMENTO","ERRO - VERIFICAR"))))</f>
        <v/>
      </c>
      <c r="S249" s="46" t="str">
        <f t="shared" si="7"/>
        <v/>
      </c>
    </row>
    <row r="250" spans="17:24" x14ac:dyDescent="0.25">
      <c r="Q250" s="33" t="str">
        <f t="shared" si="6"/>
        <v/>
      </c>
      <c r="R250" s="33" t="str">
        <f>IF(M250="","",IF(AND(M250&lt;&gt;'Tabelas auxiliares'!$B$239,M250&lt;&gt;'Tabelas auxiliares'!$B$240,M250&lt;&gt;'Tabelas auxiliares'!$C$239,M250&lt;&gt;'Tabelas auxiliares'!$C$240,M250&lt;&gt;'Tabelas auxiliares'!$D$239),"FOLHA DE PESSOAL",IF(Q250='Tabelas auxiliares'!$A$240,"CUSTEIO",IF(Q250='Tabelas auxiliares'!$A$239,"INVESTIMENTO","ERRO - VERIFICAR"))))</f>
        <v/>
      </c>
      <c r="S250" s="46" t="str">
        <f t="shared" si="7"/>
        <v/>
      </c>
    </row>
    <row r="251" spans="17:24" x14ac:dyDescent="0.25">
      <c r="Q251" s="33" t="str">
        <f t="shared" si="6"/>
        <v/>
      </c>
      <c r="R251" s="33" t="str">
        <f>IF(M251="","",IF(AND(M251&lt;&gt;'Tabelas auxiliares'!$B$239,M251&lt;&gt;'Tabelas auxiliares'!$B$240,M251&lt;&gt;'Tabelas auxiliares'!$C$239,M251&lt;&gt;'Tabelas auxiliares'!$C$240,M251&lt;&gt;'Tabelas auxiliares'!$D$239),"FOLHA DE PESSOAL",IF(Q251='Tabelas auxiliares'!$A$240,"CUSTEIO",IF(Q251='Tabelas auxiliares'!$A$239,"INVESTIMENTO","ERRO - VERIFICAR"))))</f>
        <v/>
      </c>
      <c r="S251" s="46" t="str">
        <f t="shared" si="7"/>
        <v/>
      </c>
    </row>
    <row r="252" spans="17:24" x14ac:dyDescent="0.25">
      <c r="Q252" s="33" t="str">
        <f t="shared" si="6"/>
        <v/>
      </c>
      <c r="R252" s="33" t="str">
        <f>IF(M252="","",IF(AND(M252&lt;&gt;'Tabelas auxiliares'!$B$239,M252&lt;&gt;'Tabelas auxiliares'!$B$240,M252&lt;&gt;'Tabelas auxiliares'!$C$239,M252&lt;&gt;'Tabelas auxiliares'!$C$240,M252&lt;&gt;'Tabelas auxiliares'!$D$239),"FOLHA DE PESSOAL",IF(Q252='Tabelas auxiliares'!$A$240,"CUSTEIO",IF(Q252='Tabelas auxiliares'!$A$239,"INVESTIMENTO","ERRO - VERIFICAR"))))</f>
        <v/>
      </c>
      <c r="S252" s="46" t="str">
        <f t="shared" si="7"/>
        <v/>
      </c>
    </row>
    <row r="253" spans="17:24" x14ac:dyDescent="0.25">
      <c r="Q253" s="33" t="str">
        <f t="shared" si="6"/>
        <v/>
      </c>
      <c r="R253" s="33" t="str">
        <f>IF(M253="","",IF(AND(M253&lt;&gt;'Tabelas auxiliares'!$B$239,M253&lt;&gt;'Tabelas auxiliares'!$B$240,M253&lt;&gt;'Tabelas auxiliares'!$C$239,M253&lt;&gt;'Tabelas auxiliares'!$C$240,M253&lt;&gt;'Tabelas auxiliares'!$D$239),"FOLHA DE PESSOAL",IF(Q253='Tabelas auxiliares'!$A$240,"CUSTEIO",IF(Q253='Tabelas auxiliares'!$A$239,"INVESTIMENTO","ERRO - VERIFICAR"))))</f>
        <v/>
      </c>
      <c r="S253" s="46" t="str">
        <f t="shared" si="7"/>
        <v/>
      </c>
    </row>
    <row r="254" spans="17:24" x14ac:dyDescent="0.25">
      <c r="Q254" s="33" t="str">
        <f t="shared" si="6"/>
        <v/>
      </c>
      <c r="R254" s="33" t="str">
        <f>IF(M254="","",IF(AND(M254&lt;&gt;'Tabelas auxiliares'!$B$239,M254&lt;&gt;'Tabelas auxiliares'!$B$240,M254&lt;&gt;'Tabelas auxiliares'!$C$239,M254&lt;&gt;'Tabelas auxiliares'!$C$240,M254&lt;&gt;'Tabelas auxiliares'!$D$239),"FOLHA DE PESSOAL",IF(Q254='Tabelas auxiliares'!$A$240,"CUSTEIO",IF(Q254='Tabelas auxiliares'!$A$239,"INVESTIMENTO","ERRO - VERIFICAR"))))</f>
        <v/>
      </c>
      <c r="S254" s="46" t="str">
        <f t="shared" si="7"/>
        <v/>
      </c>
    </row>
    <row r="255" spans="17:24" x14ac:dyDescent="0.25">
      <c r="Q255" s="33" t="str">
        <f t="shared" si="6"/>
        <v/>
      </c>
      <c r="R255" s="33" t="str">
        <f>IF(M255="","",IF(AND(M255&lt;&gt;'Tabelas auxiliares'!$B$239,M255&lt;&gt;'Tabelas auxiliares'!$B$240,M255&lt;&gt;'Tabelas auxiliares'!$C$239,M255&lt;&gt;'Tabelas auxiliares'!$C$240,M255&lt;&gt;'Tabelas auxiliares'!$D$239),"FOLHA DE PESSOAL",IF(Q255='Tabelas auxiliares'!$A$240,"CUSTEIO",IF(Q255='Tabelas auxiliares'!$A$239,"INVESTIMENTO","ERRO - VERIFICAR"))))</f>
        <v/>
      </c>
      <c r="S255" s="46" t="str">
        <f t="shared" si="7"/>
        <v/>
      </c>
    </row>
    <row r="256" spans="17:24" x14ac:dyDescent="0.25">
      <c r="Q256" s="33" t="str">
        <f t="shared" si="6"/>
        <v/>
      </c>
      <c r="R256" s="33" t="str">
        <f>IF(M256="","",IF(AND(M256&lt;&gt;'Tabelas auxiliares'!$B$239,M256&lt;&gt;'Tabelas auxiliares'!$B$240,M256&lt;&gt;'Tabelas auxiliares'!$C$239,M256&lt;&gt;'Tabelas auxiliares'!$C$240,M256&lt;&gt;'Tabelas auxiliares'!$D$239),"FOLHA DE PESSOAL",IF(Q256='Tabelas auxiliares'!$A$240,"CUSTEIO",IF(Q256='Tabelas auxiliares'!$A$239,"INVESTIMENTO","ERRO - VERIFICAR"))))</f>
        <v/>
      </c>
      <c r="S256" s="46" t="str">
        <f t="shared" si="7"/>
        <v/>
      </c>
    </row>
    <row r="257" spans="17:19" x14ac:dyDescent="0.25">
      <c r="Q257" s="33" t="str">
        <f t="shared" si="6"/>
        <v/>
      </c>
      <c r="R257" s="33" t="str">
        <f>IF(M257="","",IF(AND(M257&lt;&gt;'Tabelas auxiliares'!$B$239,M257&lt;&gt;'Tabelas auxiliares'!$B$240,M257&lt;&gt;'Tabelas auxiliares'!$C$239,M257&lt;&gt;'Tabelas auxiliares'!$C$240,M257&lt;&gt;'Tabelas auxiliares'!$D$239),"FOLHA DE PESSOAL",IF(Q257='Tabelas auxiliares'!$A$240,"CUSTEIO",IF(Q257='Tabelas auxiliares'!$A$239,"INVESTIMENTO","ERRO - VERIFICAR"))))</f>
        <v/>
      </c>
      <c r="S257" s="46" t="str">
        <f t="shared" si="7"/>
        <v/>
      </c>
    </row>
    <row r="258" spans="17:19" x14ac:dyDescent="0.25">
      <c r="Q258" s="33" t="str">
        <f t="shared" si="6"/>
        <v/>
      </c>
      <c r="R258" s="33" t="str">
        <f>IF(M258="","",IF(AND(M258&lt;&gt;'Tabelas auxiliares'!$B$239,M258&lt;&gt;'Tabelas auxiliares'!$B$240,M258&lt;&gt;'Tabelas auxiliares'!$C$239,M258&lt;&gt;'Tabelas auxiliares'!$C$240,M258&lt;&gt;'Tabelas auxiliares'!$D$239),"FOLHA DE PESSOAL",IF(Q258='Tabelas auxiliares'!$A$240,"CUSTEIO",IF(Q258='Tabelas auxiliares'!$A$239,"INVESTIMENTO","ERRO - VERIFICAR"))))</f>
        <v/>
      </c>
      <c r="S258" s="46" t="str">
        <f t="shared" si="7"/>
        <v/>
      </c>
    </row>
    <row r="259" spans="17:19" x14ac:dyDescent="0.25">
      <c r="Q259" s="33" t="str">
        <f t="shared" si="6"/>
        <v/>
      </c>
      <c r="R259" s="33" t="str">
        <f>IF(M259="","",IF(AND(M259&lt;&gt;'Tabelas auxiliares'!$B$239,M259&lt;&gt;'Tabelas auxiliares'!$B$240,M259&lt;&gt;'Tabelas auxiliares'!$C$239,M259&lt;&gt;'Tabelas auxiliares'!$C$240,M259&lt;&gt;'Tabelas auxiliares'!$D$239),"FOLHA DE PESSOAL",IF(Q259='Tabelas auxiliares'!$A$240,"CUSTEIO",IF(Q259='Tabelas auxiliares'!$A$239,"INVESTIMENTO","ERRO - VERIFICAR"))))</f>
        <v/>
      </c>
      <c r="S259" s="46" t="str">
        <f t="shared" si="7"/>
        <v/>
      </c>
    </row>
    <row r="260" spans="17:19" x14ac:dyDescent="0.25">
      <c r="Q260" s="33" t="str">
        <f t="shared" ref="Q260:Q323" si="8">LEFT(O260,1)</f>
        <v/>
      </c>
      <c r="R260" s="33" t="str">
        <f>IF(M260="","",IF(AND(M260&lt;&gt;'Tabelas auxiliares'!$B$239,M260&lt;&gt;'Tabelas auxiliares'!$B$240,M260&lt;&gt;'Tabelas auxiliares'!$C$239,M260&lt;&gt;'Tabelas auxiliares'!$C$240,M260&lt;&gt;'Tabelas auxiliares'!$D$239),"FOLHA DE PESSOAL",IF(Q260='Tabelas auxiliares'!$A$240,"CUSTEIO",IF(Q260='Tabelas auxiliares'!$A$239,"INVESTIMENTO","ERRO - VERIFICAR"))))</f>
        <v/>
      </c>
      <c r="S260" s="46" t="str">
        <f t="shared" si="7"/>
        <v/>
      </c>
    </row>
    <row r="261" spans="17:19" x14ac:dyDescent="0.25">
      <c r="Q261" s="33" t="str">
        <f t="shared" si="8"/>
        <v/>
      </c>
      <c r="R261" s="33" t="str">
        <f>IF(M261="","",IF(AND(M261&lt;&gt;'Tabelas auxiliares'!$B$239,M261&lt;&gt;'Tabelas auxiliares'!$B$240,M261&lt;&gt;'Tabelas auxiliares'!$C$239,M261&lt;&gt;'Tabelas auxiliares'!$C$240,M261&lt;&gt;'Tabelas auxiliares'!$D$239),"FOLHA DE PESSOAL",IF(Q261='Tabelas auxiliares'!$A$240,"CUSTEIO",IF(Q261='Tabelas auxiliares'!$A$239,"INVESTIMENTO","ERRO - VERIFICAR"))))</f>
        <v/>
      </c>
      <c r="S261" s="46" t="str">
        <f t="shared" ref="S261:S324" si="9">IF(SUM(T261:X261)=0,"",SUM(T261:X261))</f>
        <v/>
      </c>
    </row>
    <row r="262" spans="17:19" x14ac:dyDescent="0.25">
      <c r="Q262" s="33" t="str">
        <f t="shared" si="8"/>
        <v/>
      </c>
      <c r="R262" s="33" t="str">
        <f>IF(M262="","",IF(AND(M262&lt;&gt;'Tabelas auxiliares'!$B$239,M262&lt;&gt;'Tabelas auxiliares'!$B$240,M262&lt;&gt;'Tabelas auxiliares'!$C$239,M262&lt;&gt;'Tabelas auxiliares'!$C$240,M262&lt;&gt;'Tabelas auxiliares'!$D$239),"FOLHA DE PESSOAL",IF(Q262='Tabelas auxiliares'!$A$240,"CUSTEIO",IF(Q262='Tabelas auxiliares'!$A$239,"INVESTIMENTO","ERRO - VERIFICAR"))))</f>
        <v/>
      </c>
      <c r="S262" s="46" t="str">
        <f t="shared" si="9"/>
        <v/>
      </c>
    </row>
    <row r="263" spans="17:19" x14ac:dyDescent="0.25">
      <c r="Q263" s="33" t="str">
        <f t="shared" si="8"/>
        <v/>
      </c>
      <c r="R263" s="33" t="str">
        <f>IF(M263="","",IF(AND(M263&lt;&gt;'Tabelas auxiliares'!$B$239,M263&lt;&gt;'Tabelas auxiliares'!$B$240,M263&lt;&gt;'Tabelas auxiliares'!$C$239,M263&lt;&gt;'Tabelas auxiliares'!$C$240,M263&lt;&gt;'Tabelas auxiliares'!$D$239),"FOLHA DE PESSOAL",IF(Q263='Tabelas auxiliares'!$A$240,"CUSTEIO",IF(Q263='Tabelas auxiliares'!$A$239,"INVESTIMENTO","ERRO - VERIFICAR"))))</f>
        <v/>
      </c>
      <c r="S263" s="46" t="str">
        <f t="shared" si="9"/>
        <v/>
      </c>
    </row>
    <row r="264" spans="17:19" x14ac:dyDescent="0.25">
      <c r="Q264" s="33" t="str">
        <f t="shared" si="8"/>
        <v/>
      </c>
      <c r="R264" s="33" t="str">
        <f>IF(M264="","",IF(AND(M264&lt;&gt;'Tabelas auxiliares'!$B$239,M264&lt;&gt;'Tabelas auxiliares'!$B$240,M264&lt;&gt;'Tabelas auxiliares'!$C$239,M264&lt;&gt;'Tabelas auxiliares'!$C$240,M264&lt;&gt;'Tabelas auxiliares'!$D$239),"FOLHA DE PESSOAL",IF(Q264='Tabelas auxiliares'!$A$240,"CUSTEIO",IF(Q264='Tabelas auxiliares'!$A$239,"INVESTIMENTO","ERRO - VERIFICAR"))))</f>
        <v/>
      </c>
      <c r="S264" s="46" t="str">
        <f t="shared" si="9"/>
        <v/>
      </c>
    </row>
    <row r="265" spans="17:19" x14ac:dyDescent="0.25">
      <c r="Q265" s="33" t="str">
        <f t="shared" si="8"/>
        <v/>
      </c>
      <c r="R265" s="33" t="str">
        <f>IF(M265="","",IF(AND(M265&lt;&gt;'Tabelas auxiliares'!$B$239,M265&lt;&gt;'Tabelas auxiliares'!$B$240,M265&lt;&gt;'Tabelas auxiliares'!$C$239,M265&lt;&gt;'Tabelas auxiliares'!$C$240,M265&lt;&gt;'Tabelas auxiliares'!$D$239),"FOLHA DE PESSOAL",IF(Q265='Tabelas auxiliares'!$A$240,"CUSTEIO",IF(Q265='Tabelas auxiliares'!$A$239,"INVESTIMENTO","ERRO - VERIFICAR"))))</f>
        <v/>
      </c>
      <c r="S265" s="46" t="str">
        <f t="shared" si="9"/>
        <v/>
      </c>
    </row>
    <row r="266" spans="17:19" x14ac:dyDescent="0.25">
      <c r="Q266" s="33" t="str">
        <f t="shared" si="8"/>
        <v/>
      </c>
      <c r="R266" s="33" t="str">
        <f>IF(M266="","",IF(AND(M266&lt;&gt;'Tabelas auxiliares'!$B$239,M266&lt;&gt;'Tabelas auxiliares'!$B$240,M266&lt;&gt;'Tabelas auxiliares'!$C$239,M266&lt;&gt;'Tabelas auxiliares'!$C$240,M266&lt;&gt;'Tabelas auxiliares'!$D$239),"FOLHA DE PESSOAL",IF(Q266='Tabelas auxiliares'!$A$240,"CUSTEIO",IF(Q266='Tabelas auxiliares'!$A$239,"INVESTIMENTO","ERRO - VERIFICAR"))))</f>
        <v/>
      </c>
      <c r="S266" s="46" t="str">
        <f t="shared" si="9"/>
        <v/>
      </c>
    </row>
    <row r="267" spans="17:19" x14ac:dyDescent="0.25">
      <c r="Q267" s="33" t="str">
        <f t="shared" si="8"/>
        <v/>
      </c>
      <c r="R267" s="33" t="str">
        <f>IF(M267="","",IF(AND(M267&lt;&gt;'Tabelas auxiliares'!$B$239,M267&lt;&gt;'Tabelas auxiliares'!$B$240,M267&lt;&gt;'Tabelas auxiliares'!$C$239,M267&lt;&gt;'Tabelas auxiliares'!$C$240,M267&lt;&gt;'Tabelas auxiliares'!$D$239),"FOLHA DE PESSOAL",IF(Q267='Tabelas auxiliares'!$A$240,"CUSTEIO",IF(Q267='Tabelas auxiliares'!$A$239,"INVESTIMENTO","ERRO - VERIFICAR"))))</f>
        <v/>
      </c>
      <c r="S267" s="46" t="str">
        <f t="shared" si="9"/>
        <v/>
      </c>
    </row>
    <row r="268" spans="17:19" x14ac:dyDescent="0.25">
      <c r="Q268" s="33" t="str">
        <f t="shared" si="8"/>
        <v/>
      </c>
      <c r="R268" s="33" t="str">
        <f>IF(M268="","",IF(AND(M268&lt;&gt;'Tabelas auxiliares'!$B$239,M268&lt;&gt;'Tabelas auxiliares'!$B$240,M268&lt;&gt;'Tabelas auxiliares'!$C$239,M268&lt;&gt;'Tabelas auxiliares'!$C$240,M268&lt;&gt;'Tabelas auxiliares'!$D$239),"FOLHA DE PESSOAL",IF(Q268='Tabelas auxiliares'!$A$240,"CUSTEIO",IF(Q268='Tabelas auxiliares'!$A$239,"INVESTIMENTO","ERRO - VERIFICAR"))))</f>
        <v/>
      </c>
      <c r="S268" s="46" t="str">
        <f t="shared" si="9"/>
        <v/>
      </c>
    </row>
    <row r="269" spans="17:19" x14ac:dyDescent="0.25">
      <c r="Q269" s="33" t="str">
        <f t="shared" si="8"/>
        <v/>
      </c>
      <c r="R269" s="33" t="str">
        <f>IF(M269="","",IF(AND(M269&lt;&gt;'Tabelas auxiliares'!$B$239,M269&lt;&gt;'Tabelas auxiliares'!$B$240,M269&lt;&gt;'Tabelas auxiliares'!$C$239,M269&lt;&gt;'Tabelas auxiliares'!$C$240,M269&lt;&gt;'Tabelas auxiliares'!$D$239),"FOLHA DE PESSOAL",IF(Q269='Tabelas auxiliares'!$A$240,"CUSTEIO",IF(Q269='Tabelas auxiliares'!$A$239,"INVESTIMENTO","ERRO - VERIFICAR"))))</f>
        <v/>
      </c>
      <c r="S269" s="46" t="str">
        <f t="shared" si="9"/>
        <v/>
      </c>
    </row>
    <row r="270" spans="17:19" x14ac:dyDescent="0.25">
      <c r="Q270" s="33" t="str">
        <f t="shared" si="8"/>
        <v/>
      </c>
      <c r="R270" s="33" t="str">
        <f>IF(M270="","",IF(AND(M270&lt;&gt;'Tabelas auxiliares'!$B$239,M270&lt;&gt;'Tabelas auxiliares'!$B$240,M270&lt;&gt;'Tabelas auxiliares'!$C$239,M270&lt;&gt;'Tabelas auxiliares'!$C$240,M270&lt;&gt;'Tabelas auxiliares'!$D$239),"FOLHA DE PESSOAL",IF(Q270='Tabelas auxiliares'!$A$240,"CUSTEIO",IF(Q270='Tabelas auxiliares'!$A$239,"INVESTIMENTO","ERRO - VERIFICAR"))))</f>
        <v/>
      </c>
      <c r="S270" s="46" t="str">
        <f t="shared" si="9"/>
        <v/>
      </c>
    </row>
    <row r="271" spans="17:19" x14ac:dyDescent="0.25">
      <c r="Q271" s="33" t="str">
        <f t="shared" si="8"/>
        <v/>
      </c>
      <c r="R271" s="33" t="str">
        <f>IF(M271="","",IF(AND(M271&lt;&gt;'Tabelas auxiliares'!$B$239,M271&lt;&gt;'Tabelas auxiliares'!$B$240,M271&lt;&gt;'Tabelas auxiliares'!$C$239,M271&lt;&gt;'Tabelas auxiliares'!$C$240,M271&lt;&gt;'Tabelas auxiliares'!$D$239),"FOLHA DE PESSOAL",IF(Q271='Tabelas auxiliares'!$A$240,"CUSTEIO",IF(Q271='Tabelas auxiliares'!$A$239,"INVESTIMENTO","ERRO - VERIFICAR"))))</f>
        <v/>
      </c>
      <c r="S271" s="46" t="str">
        <f t="shared" si="9"/>
        <v/>
      </c>
    </row>
    <row r="272" spans="17:19" x14ac:dyDescent="0.25">
      <c r="Q272" s="33" t="str">
        <f t="shared" si="8"/>
        <v/>
      </c>
      <c r="R272" s="33" t="str">
        <f>IF(M272="","",IF(AND(M272&lt;&gt;'Tabelas auxiliares'!$B$239,M272&lt;&gt;'Tabelas auxiliares'!$B$240,M272&lt;&gt;'Tabelas auxiliares'!$C$239,M272&lt;&gt;'Tabelas auxiliares'!$C$240,M272&lt;&gt;'Tabelas auxiliares'!$D$239),"FOLHA DE PESSOAL",IF(Q272='Tabelas auxiliares'!$A$240,"CUSTEIO",IF(Q272='Tabelas auxiliares'!$A$239,"INVESTIMENTO","ERRO - VERIFICAR"))))</f>
        <v/>
      </c>
      <c r="S272" s="46" t="str">
        <f t="shared" si="9"/>
        <v/>
      </c>
    </row>
    <row r="273" spans="17:19" x14ac:dyDescent="0.25">
      <c r="Q273" s="33" t="str">
        <f t="shared" si="8"/>
        <v/>
      </c>
      <c r="R273" s="33" t="str">
        <f>IF(M273="","",IF(AND(M273&lt;&gt;'Tabelas auxiliares'!$B$239,M273&lt;&gt;'Tabelas auxiliares'!$B$240,M273&lt;&gt;'Tabelas auxiliares'!$C$239,M273&lt;&gt;'Tabelas auxiliares'!$C$240,M273&lt;&gt;'Tabelas auxiliares'!$D$239),"FOLHA DE PESSOAL",IF(Q273='Tabelas auxiliares'!$A$240,"CUSTEIO",IF(Q273='Tabelas auxiliares'!$A$239,"INVESTIMENTO","ERRO - VERIFICAR"))))</f>
        <v/>
      </c>
      <c r="S273" s="46" t="str">
        <f t="shared" si="9"/>
        <v/>
      </c>
    </row>
    <row r="274" spans="17:19" x14ac:dyDescent="0.25">
      <c r="Q274" s="33" t="str">
        <f t="shared" si="8"/>
        <v/>
      </c>
      <c r="R274" s="33" t="str">
        <f>IF(M274="","",IF(AND(M274&lt;&gt;'Tabelas auxiliares'!$B$239,M274&lt;&gt;'Tabelas auxiliares'!$B$240,M274&lt;&gt;'Tabelas auxiliares'!$C$239,M274&lt;&gt;'Tabelas auxiliares'!$C$240,M274&lt;&gt;'Tabelas auxiliares'!$D$239),"FOLHA DE PESSOAL",IF(Q274='Tabelas auxiliares'!$A$240,"CUSTEIO",IF(Q274='Tabelas auxiliares'!$A$239,"INVESTIMENTO","ERRO - VERIFICAR"))))</f>
        <v/>
      </c>
      <c r="S274" s="46" t="str">
        <f t="shared" si="9"/>
        <v/>
      </c>
    </row>
    <row r="275" spans="17:19" x14ac:dyDescent="0.25">
      <c r="Q275" s="33" t="str">
        <f t="shared" si="8"/>
        <v/>
      </c>
      <c r="R275" s="33" t="str">
        <f>IF(M275="","",IF(AND(M275&lt;&gt;'Tabelas auxiliares'!$B$239,M275&lt;&gt;'Tabelas auxiliares'!$B$240,M275&lt;&gt;'Tabelas auxiliares'!$C$239,M275&lt;&gt;'Tabelas auxiliares'!$C$240,M275&lt;&gt;'Tabelas auxiliares'!$D$239),"FOLHA DE PESSOAL",IF(Q275='Tabelas auxiliares'!$A$240,"CUSTEIO",IF(Q275='Tabelas auxiliares'!$A$239,"INVESTIMENTO","ERRO - VERIFICAR"))))</f>
        <v/>
      </c>
      <c r="S275" s="46" t="str">
        <f t="shared" si="9"/>
        <v/>
      </c>
    </row>
    <row r="276" spans="17:19" x14ac:dyDescent="0.25">
      <c r="Q276" s="33" t="str">
        <f t="shared" si="8"/>
        <v/>
      </c>
      <c r="R276" s="33" t="str">
        <f>IF(M276="","",IF(AND(M276&lt;&gt;'Tabelas auxiliares'!$B$239,M276&lt;&gt;'Tabelas auxiliares'!$B$240,M276&lt;&gt;'Tabelas auxiliares'!$C$239,M276&lt;&gt;'Tabelas auxiliares'!$C$240,M276&lt;&gt;'Tabelas auxiliares'!$D$239),"FOLHA DE PESSOAL",IF(Q276='Tabelas auxiliares'!$A$240,"CUSTEIO",IF(Q276='Tabelas auxiliares'!$A$239,"INVESTIMENTO","ERRO - VERIFICAR"))))</f>
        <v/>
      </c>
      <c r="S276" s="46" t="str">
        <f t="shared" si="9"/>
        <v/>
      </c>
    </row>
    <row r="277" spans="17:19" x14ac:dyDescent="0.25">
      <c r="Q277" s="33" t="str">
        <f t="shared" si="8"/>
        <v/>
      </c>
      <c r="R277" s="33" t="str">
        <f>IF(M277="","",IF(AND(M277&lt;&gt;'Tabelas auxiliares'!$B$239,M277&lt;&gt;'Tabelas auxiliares'!$B$240,M277&lt;&gt;'Tabelas auxiliares'!$C$239,M277&lt;&gt;'Tabelas auxiliares'!$C$240,M277&lt;&gt;'Tabelas auxiliares'!$D$239),"FOLHA DE PESSOAL",IF(Q277='Tabelas auxiliares'!$A$240,"CUSTEIO",IF(Q277='Tabelas auxiliares'!$A$239,"INVESTIMENTO","ERRO - VERIFICAR"))))</f>
        <v/>
      </c>
      <c r="S277" s="46" t="str">
        <f t="shared" si="9"/>
        <v/>
      </c>
    </row>
    <row r="278" spans="17:19" x14ac:dyDescent="0.25">
      <c r="Q278" s="33" t="str">
        <f t="shared" si="8"/>
        <v/>
      </c>
      <c r="R278" s="33" t="str">
        <f>IF(M278="","",IF(AND(M278&lt;&gt;'Tabelas auxiliares'!$B$239,M278&lt;&gt;'Tabelas auxiliares'!$B$240,M278&lt;&gt;'Tabelas auxiliares'!$C$239,M278&lt;&gt;'Tabelas auxiliares'!$C$240,M278&lt;&gt;'Tabelas auxiliares'!$D$239),"FOLHA DE PESSOAL",IF(Q278='Tabelas auxiliares'!$A$240,"CUSTEIO",IF(Q278='Tabelas auxiliares'!$A$239,"INVESTIMENTO","ERRO - VERIFICAR"))))</f>
        <v/>
      </c>
      <c r="S278" s="46" t="str">
        <f t="shared" si="9"/>
        <v/>
      </c>
    </row>
    <row r="279" spans="17:19" x14ac:dyDescent="0.25">
      <c r="Q279" s="33" t="str">
        <f t="shared" si="8"/>
        <v/>
      </c>
      <c r="R279" s="33" t="str">
        <f>IF(M279="","",IF(AND(M279&lt;&gt;'Tabelas auxiliares'!$B$239,M279&lt;&gt;'Tabelas auxiliares'!$B$240,M279&lt;&gt;'Tabelas auxiliares'!$C$239,M279&lt;&gt;'Tabelas auxiliares'!$C$240,M279&lt;&gt;'Tabelas auxiliares'!$D$239),"FOLHA DE PESSOAL",IF(Q279='Tabelas auxiliares'!$A$240,"CUSTEIO",IF(Q279='Tabelas auxiliares'!$A$239,"INVESTIMENTO","ERRO - VERIFICAR"))))</f>
        <v/>
      </c>
      <c r="S279" s="46" t="str">
        <f t="shared" si="9"/>
        <v/>
      </c>
    </row>
    <row r="280" spans="17:19" x14ac:dyDescent="0.25">
      <c r="Q280" s="33" t="str">
        <f t="shared" si="8"/>
        <v/>
      </c>
      <c r="R280" s="33" t="str">
        <f>IF(M280="","",IF(AND(M280&lt;&gt;'Tabelas auxiliares'!$B$239,M280&lt;&gt;'Tabelas auxiliares'!$B$240,M280&lt;&gt;'Tabelas auxiliares'!$C$239,M280&lt;&gt;'Tabelas auxiliares'!$C$240,M280&lt;&gt;'Tabelas auxiliares'!$D$239),"FOLHA DE PESSOAL",IF(Q280='Tabelas auxiliares'!$A$240,"CUSTEIO",IF(Q280='Tabelas auxiliares'!$A$239,"INVESTIMENTO","ERRO - VERIFICAR"))))</f>
        <v/>
      </c>
      <c r="S280" s="46" t="str">
        <f t="shared" si="9"/>
        <v/>
      </c>
    </row>
    <row r="281" spans="17:19" x14ac:dyDescent="0.25">
      <c r="Q281" s="33" t="str">
        <f t="shared" si="8"/>
        <v/>
      </c>
      <c r="R281" s="33" t="str">
        <f>IF(M281="","",IF(AND(M281&lt;&gt;'Tabelas auxiliares'!$B$239,M281&lt;&gt;'Tabelas auxiliares'!$B$240,M281&lt;&gt;'Tabelas auxiliares'!$C$239,M281&lt;&gt;'Tabelas auxiliares'!$C$240,M281&lt;&gt;'Tabelas auxiliares'!$D$239),"FOLHA DE PESSOAL",IF(Q281='Tabelas auxiliares'!$A$240,"CUSTEIO",IF(Q281='Tabelas auxiliares'!$A$239,"INVESTIMENTO","ERRO - VERIFICAR"))))</f>
        <v/>
      </c>
      <c r="S281" s="46" t="str">
        <f t="shared" si="9"/>
        <v/>
      </c>
    </row>
    <row r="282" spans="17:19" x14ac:dyDescent="0.25">
      <c r="Q282" s="33" t="str">
        <f t="shared" si="8"/>
        <v/>
      </c>
      <c r="R282" s="33" t="str">
        <f>IF(M282="","",IF(AND(M282&lt;&gt;'Tabelas auxiliares'!$B$239,M282&lt;&gt;'Tabelas auxiliares'!$B$240,M282&lt;&gt;'Tabelas auxiliares'!$C$239,M282&lt;&gt;'Tabelas auxiliares'!$C$240,M282&lt;&gt;'Tabelas auxiliares'!$D$239),"FOLHA DE PESSOAL",IF(Q282='Tabelas auxiliares'!$A$240,"CUSTEIO",IF(Q282='Tabelas auxiliares'!$A$239,"INVESTIMENTO","ERRO - VERIFICAR"))))</f>
        <v/>
      </c>
      <c r="S282" s="46" t="str">
        <f t="shared" si="9"/>
        <v/>
      </c>
    </row>
    <row r="283" spans="17:19" x14ac:dyDescent="0.25">
      <c r="Q283" s="33" t="str">
        <f t="shared" si="8"/>
        <v/>
      </c>
      <c r="R283" s="33" t="str">
        <f>IF(M283="","",IF(AND(M283&lt;&gt;'Tabelas auxiliares'!$B$239,M283&lt;&gt;'Tabelas auxiliares'!$B$240,M283&lt;&gt;'Tabelas auxiliares'!$C$239,M283&lt;&gt;'Tabelas auxiliares'!$C$240,M283&lt;&gt;'Tabelas auxiliares'!$D$239),"FOLHA DE PESSOAL",IF(Q283='Tabelas auxiliares'!$A$240,"CUSTEIO",IF(Q283='Tabelas auxiliares'!$A$239,"INVESTIMENTO","ERRO - VERIFICAR"))))</f>
        <v/>
      </c>
      <c r="S283" s="46" t="str">
        <f t="shared" si="9"/>
        <v/>
      </c>
    </row>
    <row r="284" spans="17:19" x14ac:dyDescent="0.25">
      <c r="Q284" s="33" t="str">
        <f t="shared" si="8"/>
        <v/>
      </c>
      <c r="R284" s="33" t="str">
        <f>IF(M284="","",IF(AND(M284&lt;&gt;'Tabelas auxiliares'!$B$239,M284&lt;&gt;'Tabelas auxiliares'!$B$240,M284&lt;&gt;'Tabelas auxiliares'!$C$239,M284&lt;&gt;'Tabelas auxiliares'!$C$240,M284&lt;&gt;'Tabelas auxiliares'!$D$239),"FOLHA DE PESSOAL",IF(Q284='Tabelas auxiliares'!$A$240,"CUSTEIO",IF(Q284='Tabelas auxiliares'!$A$239,"INVESTIMENTO","ERRO - VERIFICAR"))))</f>
        <v/>
      </c>
      <c r="S284" s="46" t="str">
        <f t="shared" si="9"/>
        <v/>
      </c>
    </row>
    <row r="285" spans="17:19" x14ac:dyDescent="0.25">
      <c r="Q285" s="33" t="str">
        <f t="shared" si="8"/>
        <v/>
      </c>
      <c r="R285" s="33" t="str">
        <f>IF(M285="","",IF(AND(M285&lt;&gt;'Tabelas auxiliares'!$B$239,M285&lt;&gt;'Tabelas auxiliares'!$B$240,M285&lt;&gt;'Tabelas auxiliares'!$C$239,M285&lt;&gt;'Tabelas auxiliares'!$C$240,M285&lt;&gt;'Tabelas auxiliares'!$D$239),"FOLHA DE PESSOAL",IF(Q285='Tabelas auxiliares'!$A$240,"CUSTEIO",IF(Q285='Tabelas auxiliares'!$A$239,"INVESTIMENTO","ERRO - VERIFICAR"))))</f>
        <v/>
      </c>
      <c r="S285" s="46" t="str">
        <f t="shared" si="9"/>
        <v/>
      </c>
    </row>
    <row r="286" spans="17:19" x14ac:dyDescent="0.25">
      <c r="Q286" s="33" t="str">
        <f t="shared" si="8"/>
        <v/>
      </c>
      <c r="R286" s="33" t="str">
        <f>IF(M286="","",IF(AND(M286&lt;&gt;'Tabelas auxiliares'!$B$239,M286&lt;&gt;'Tabelas auxiliares'!$B$240,M286&lt;&gt;'Tabelas auxiliares'!$C$239,M286&lt;&gt;'Tabelas auxiliares'!$C$240,M286&lt;&gt;'Tabelas auxiliares'!$D$239),"FOLHA DE PESSOAL",IF(Q286='Tabelas auxiliares'!$A$240,"CUSTEIO",IF(Q286='Tabelas auxiliares'!$A$239,"INVESTIMENTO","ERRO - VERIFICAR"))))</f>
        <v/>
      </c>
      <c r="S286" s="46" t="str">
        <f t="shared" si="9"/>
        <v/>
      </c>
    </row>
    <row r="287" spans="17:19" x14ac:dyDescent="0.25">
      <c r="Q287" s="33" t="str">
        <f t="shared" si="8"/>
        <v/>
      </c>
      <c r="R287" s="33" t="str">
        <f>IF(M287="","",IF(AND(M287&lt;&gt;'Tabelas auxiliares'!$B$239,M287&lt;&gt;'Tabelas auxiliares'!$B$240,M287&lt;&gt;'Tabelas auxiliares'!$C$239,M287&lt;&gt;'Tabelas auxiliares'!$C$240,M287&lt;&gt;'Tabelas auxiliares'!$D$239),"FOLHA DE PESSOAL",IF(Q287='Tabelas auxiliares'!$A$240,"CUSTEIO",IF(Q287='Tabelas auxiliares'!$A$239,"INVESTIMENTO","ERRO - VERIFICAR"))))</f>
        <v/>
      </c>
      <c r="S287" s="46" t="str">
        <f t="shared" si="9"/>
        <v/>
      </c>
    </row>
    <row r="288" spans="17:19" x14ac:dyDescent="0.25">
      <c r="Q288" s="33" t="str">
        <f t="shared" si="8"/>
        <v/>
      </c>
      <c r="R288" s="33" t="str">
        <f>IF(M288="","",IF(AND(M288&lt;&gt;'Tabelas auxiliares'!$B$239,M288&lt;&gt;'Tabelas auxiliares'!$B$240,M288&lt;&gt;'Tabelas auxiliares'!$C$239,M288&lt;&gt;'Tabelas auxiliares'!$C$240,M288&lt;&gt;'Tabelas auxiliares'!$D$239),"FOLHA DE PESSOAL",IF(Q288='Tabelas auxiliares'!$A$240,"CUSTEIO",IF(Q288='Tabelas auxiliares'!$A$239,"INVESTIMENTO","ERRO - VERIFICAR"))))</f>
        <v/>
      </c>
      <c r="S288" s="46" t="str">
        <f t="shared" si="9"/>
        <v/>
      </c>
    </row>
    <row r="289" spans="17:19" x14ac:dyDescent="0.25">
      <c r="Q289" s="33" t="str">
        <f t="shared" si="8"/>
        <v/>
      </c>
      <c r="R289" s="33" t="str">
        <f>IF(M289="","",IF(AND(M289&lt;&gt;'Tabelas auxiliares'!$B$239,M289&lt;&gt;'Tabelas auxiliares'!$B$240,M289&lt;&gt;'Tabelas auxiliares'!$C$239,M289&lt;&gt;'Tabelas auxiliares'!$C$240,M289&lt;&gt;'Tabelas auxiliares'!$D$239),"FOLHA DE PESSOAL",IF(Q289='Tabelas auxiliares'!$A$240,"CUSTEIO",IF(Q289='Tabelas auxiliares'!$A$239,"INVESTIMENTO","ERRO - VERIFICAR"))))</f>
        <v/>
      </c>
      <c r="S289" s="46" t="str">
        <f t="shared" si="9"/>
        <v/>
      </c>
    </row>
    <row r="290" spans="17:19" x14ac:dyDescent="0.25">
      <c r="Q290" s="33" t="str">
        <f t="shared" si="8"/>
        <v/>
      </c>
      <c r="R290" s="33" t="str">
        <f>IF(M290="","",IF(AND(M290&lt;&gt;'Tabelas auxiliares'!$B$239,M290&lt;&gt;'Tabelas auxiliares'!$B$240,M290&lt;&gt;'Tabelas auxiliares'!$C$239,M290&lt;&gt;'Tabelas auxiliares'!$C$240,M290&lt;&gt;'Tabelas auxiliares'!$D$239),"FOLHA DE PESSOAL",IF(Q290='Tabelas auxiliares'!$A$240,"CUSTEIO",IF(Q290='Tabelas auxiliares'!$A$239,"INVESTIMENTO","ERRO - VERIFICAR"))))</f>
        <v/>
      </c>
      <c r="S290" s="46" t="str">
        <f t="shared" si="9"/>
        <v/>
      </c>
    </row>
    <row r="291" spans="17:19" x14ac:dyDescent="0.25">
      <c r="Q291" s="33" t="str">
        <f t="shared" si="8"/>
        <v/>
      </c>
      <c r="R291" s="33" t="str">
        <f>IF(M291="","",IF(AND(M291&lt;&gt;'Tabelas auxiliares'!$B$239,M291&lt;&gt;'Tabelas auxiliares'!$B$240,M291&lt;&gt;'Tabelas auxiliares'!$C$239,M291&lt;&gt;'Tabelas auxiliares'!$C$240,M291&lt;&gt;'Tabelas auxiliares'!$D$239),"FOLHA DE PESSOAL",IF(Q291='Tabelas auxiliares'!$A$240,"CUSTEIO",IF(Q291='Tabelas auxiliares'!$A$239,"INVESTIMENTO","ERRO - VERIFICAR"))))</f>
        <v/>
      </c>
      <c r="S291" s="46" t="str">
        <f t="shared" si="9"/>
        <v/>
      </c>
    </row>
    <row r="292" spans="17:19" x14ac:dyDescent="0.25">
      <c r="Q292" s="33" t="str">
        <f t="shared" si="8"/>
        <v/>
      </c>
      <c r="R292" s="33" t="str">
        <f>IF(M292="","",IF(AND(M292&lt;&gt;'Tabelas auxiliares'!$B$239,M292&lt;&gt;'Tabelas auxiliares'!$B$240,M292&lt;&gt;'Tabelas auxiliares'!$C$239,M292&lt;&gt;'Tabelas auxiliares'!$C$240,M292&lt;&gt;'Tabelas auxiliares'!$D$239),"FOLHA DE PESSOAL",IF(Q292='Tabelas auxiliares'!$A$240,"CUSTEIO",IF(Q292='Tabelas auxiliares'!$A$239,"INVESTIMENTO","ERRO - VERIFICAR"))))</f>
        <v/>
      </c>
      <c r="S292" s="46" t="str">
        <f t="shared" si="9"/>
        <v/>
      </c>
    </row>
    <row r="293" spans="17:19" x14ac:dyDescent="0.25">
      <c r="Q293" s="33" t="str">
        <f t="shared" si="8"/>
        <v/>
      </c>
      <c r="R293" s="33" t="str">
        <f>IF(M293="","",IF(AND(M293&lt;&gt;'Tabelas auxiliares'!$B$239,M293&lt;&gt;'Tabelas auxiliares'!$B$240,M293&lt;&gt;'Tabelas auxiliares'!$C$239,M293&lt;&gt;'Tabelas auxiliares'!$C$240,M293&lt;&gt;'Tabelas auxiliares'!$D$239),"FOLHA DE PESSOAL",IF(Q293='Tabelas auxiliares'!$A$240,"CUSTEIO",IF(Q293='Tabelas auxiliares'!$A$239,"INVESTIMENTO","ERRO - VERIFICAR"))))</f>
        <v/>
      </c>
      <c r="S293" s="46" t="str">
        <f t="shared" si="9"/>
        <v/>
      </c>
    </row>
    <row r="294" spans="17:19" x14ac:dyDescent="0.25">
      <c r="Q294" s="33" t="str">
        <f t="shared" si="8"/>
        <v/>
      </c>
      <c r="R294" s="33" t="str">
        <f>IF(M294="","",IF(AND(M294&lt;&gt;'Tabelas auxiliares'!$B$239,M294&lt;&gt;'Tabelas auxiliares'!$B$240,M294&lt;&gt;'Tabelas auxiliares'!$C$239,M294&lt;&gt;'Tabelas auxiliares'!$C$240,M294&lt;&gt;'Tabelas auxiliares'!$D$239),"FOLHA DE PESSOAL",IF(Q294='Tabelas auxiliares'!$A$240,"CUSTEIO",IF(Q294='Tabelas auxiliares'!$A$239,"INVESTIMENTO","ERRO - VERIFICAR"))))</f>
        <v/>
      </c>
      <c r="S294" s="46" t="str">
        <f t="shared" si="9"/>
        <v/>
      </c>
    </row>
    <row r="295" spans="17:19" x14ac:dyDescent="0.25">
      <c r="Q295" s="33" t="str">
        <f t="shared" si="8"/>
        <v/>
      </c>
      <c r="R295" s="33" t="str">
        <f>IF(M295="","",IF(AND(M295&lt;&gt;'Tabelas auxiliares'!$B$239,M295&lt;&gt;'Tabelas auxiliares'!$B$240,M295&lt;&gt;'Tabelas auxiliares'!$C$239,M295&lt;&gt;'Tabelas auxiliares'!$C$240,M295&lt;&gt;'Tabelas auxiliares'!$D$239),"FOLHA DE PESSOAL",IF(Q295='Tabelas auxiliares'!$A$240,"CUSTEIO",IF(Q295='Tabelas auxiliares'!$A$239,"INVESTIMENTO","ERRO - VERIFICAR"))))</f>
        <v/>
      </c>
      <c r="S295" s="46" t="str">
        <f t="shared" si="9"/>
        <v/>
      </c>
    </row>
    <row r="296" spans="17:19" x14ac:dyDescent="0.25">
      <c r="Q296" s="33" t="str">
        <f t="shared" si="8"/>
        <v/>
      </c>
      <c r="R296" s="33" t="str">
        <f>IF(M296="","",IF(AND(M296&lt;&gt;'Tabelas auxiliares'!$B$239,M296&lt;&gt;'Tabelas auxiliares'!$B$240,M296&lt;&gt;'Tabelas auxiliares'!$C$239,M296&lt;&gt;'Tabelas auxiliares'!$C$240,M296&lt;&gt;'Tabelas auxiliares'!$D$239),"FOLHA DE PESSOAL",IF(Q296='Tabelas auxiliares'!$A$240,"CUSTEIO",IF(Q296='Tabelas auxiliares'!$A$239,"INVESTIMENTO","ERRO - VERIFICAR"))))</f>
        <v/>
      </c>
      <c r="S296" s="46" t="str">
        <f t="shared" si="9"/>
        <v/>
      </c>
    </row>
    <row r="297" spans="17:19" x14ac:dyDescent="0.25">
      <c r="Q297" s="33" t="str">
        <f t="shared" si="8"/>
        <v/>
      </c>
      <c r="R297" s="33" t="str">
        <f>IF(M297="","",IF(AND(M297&lt;&gt;'Tabelas auxiliares'!$B$239,M297&lt;&gt;'Tabelas auxiliares'!$B$240,M297&lt;&gt;'Tabelas auxiliares'!$C$239,M297&lt;&gt;'Tabelas auxiliares'!$C$240,M297&lt;&gt;'Tabelas auxiliares'!$D$239),"FOLHA DE PESSOAL",IF(Q297='Tabelas auxiliares'!$A$240,"CUSTEIO",IF(Q297='Tabelas auxiliares'!$A$239,"INVESTIMENTO","ERRO - VERIFICAR"))))</f>
        <v/>
      </c>
      <c r="S297" s="46" t="str">
        <f t="shared" si="9"/>
        <v/>
      </c>
    </row>
    <row r="298" spans="17:19" x14ac:dyDescent="0.25">
      <c r="Q298" s="33" t="str">
        <f t="shared" si="8"/>
        <v/>
      </c>
      <c r="R298" s="33" t="str">
        <f>IF(M298="","",IF(AND(M298&lt;&gt;'Tabelas auxiliares'!$B$239,M298&lt;&gt;'Tabelas auxiliares'!$B$240,M298&lt;&gt;'Tabelas auxiliares'!$C$239,M298&lt;&gt;'Tabelas auxiliares'!$C$240,M298&lt;&gt;'Tabelas auxiliares'!$D$239),"FOLHA DE PESSOAL",IF(Q298='Tabelas auxiliares'!$A$240,"CUSTEIO",IF(Q298='Tabelas auxiliares'!$A$239,"INVESTIMENTO","ERRO - VERIFICAR"))))</f>
        <v/>
      </c>
      <c r="S298" s="46" t="str">
        <f t="shared" si="9"/>
        <v/>
      </c>
    </row>
    <row r="299" spans="17:19" x14ac:dyDescent="0.25">
      <c r="Q299" s="33" t="str">
        <f t="shared" si="8"/>
        <v/>
      </c>
      <c r="R299" s="33" t="str">
        <f>IF(M299="","",IF(AND(M299&lt;&gt;'Tabelas auxiliares'!$B$239,M299&lt;&gt;'Tabelas auxiliares'!$B$240,M299&lt;&gt;'Tabelas auxiliares'!$C$239,M299&lt;&gt;'Tabelas auxiliares'!$C$240,M299&lt;&gt;'Tabelas auxiliares'!$D$239),"FOLHA DE PESSOAL",IF(Q299='Tabelas auxiliares'!$A$240,"CUSTEIO",IF(Q299='Tabelas auxiliares'!$A$239,"INVESTIMENTO","ERRO - VERIFICAR"))))</f>
        <v/>
      </c>
      <c r="S299" s="46" t="str">
        <f t="shared" si="9"/>
        <v/>
      </c>
    </row>
    <row r="300" spans="17:19" x14ac:dyDescent="0.25">
      <c r="Q300" s="33" t="str">
        <f t="shared" si="8"/>
        <v/>
      </c>
      <c r="R300" s="33" t="str">
        <f>IF(M300="","",IF(AND(M300&lt;&gt;'Tabelas auxiliares'!$B$239,M300&lt;&gt;'Tabelas auxiliares'!$B$240,M300&lt;&gt;'Tabelas auxiliares'!$C$239,M300&lt;&gt;'Tabelas auxiliares'!$C$240,M300&lt;&gt;'Tabelas auxiliares'!$D$239),"FOLHA DE PESSOAL",IF(Q300='Tabelas auxiliares'!$A$240,"CUSTEIO",IF(Q300='Tabelas auxiliares'!$A$239,"INVESTIMENTO","ERRO - VERIFICAR"))))</f>
        <v/>
      </c>
      <c r="S300" s="46" t="str">
        <f t="shared" si="9"/>
        <v/>
      </c>
    </row>
    <row r="301" spans="17:19" x14ac:dyDescent="0.25">
      <c r="Q301" s="33" t="str">
        <f t="shared" si="8"/>
        <v/>
      </c>
      <c r="R301" s="33" t="str">
        <f>IF(M301="","",IF(AND(M301&lt;&gt;'Tabelas auxiliares'!$B$239,M301&lt;&gt;'Tabelas auxiliares'!$B$240,M301&lt;&gt;'Tabelas auxiliares'!$C$239,M301&lt;&gt;'Tabelas auxiliares'!$C$240,M301&lt;&gt;'Tabelas auxiliares'!$D$239),"FOLHA DE PESSOAL",IF(Q301='Tabelas auxiliares'!$A$240,"CUSTEIO",IF(Q301='Tabelas auxiliares'!$A$239,"INVESTIMENTO","ERRO - VERIFICAR"))))</f>
        <v/>
      </c>
      <c r="S301" s="46" t="str">
        <f t="shared" si="9"/>
        <v/>
      </c>
    </row>
    <row r="302" spans="17:19" x14ac:dyDescent="0.25">
      <c r="Q302" s="33" t="str">
        <f t="shared" si="8"/>
        <v/>
      </c>
      <c r="R302" s="33" t="str">
        <f>IF(M302="","",IF(AND(M302&lt;&gt;'Tabelas auxiliares'!$B$239,M302&lt;&gt;'Tabelas auxiliares'!$B$240,M302&lt;&gt;'Tabelas auxiliares'!$C$239,M302&lt;&gt;'Tabelas auxiliares'!$C$240,M302&lt;&gt;'Tabelas auxiliares'!$D$239),"FOLHA DE PESSOAL",IF(Q302='Tabelas auxiliares'!$A$240,"CUSTEIO",IF(Q302='Tabelas auxiliares'!$A$239,"INVESTIMENTO","ERRO - VERIFICAR"))))</f>
        <v/>
      </c>
      <c r="S302" s="46" t="str">
        <f t="shared" si="9"/>
        <v/>
      </c>
    </row>
    <row r="303" spans="17:19" x14ac:dyDescent="0.25">
      <c r="Q303" s="33" t="str">
        <f t="shared" si="8"/>
        <v/>
      </c>
      <c r="R303" s="33" t="str">
        <f>IF(M303="","",IF(AND(M303&lt;&gt;'Tabelas auxiliares'!$B$239,M303&lt;&gt;'Tabelas auxiliares'!$B$240,M303&lt;&gt;'Tabelas auxiliares'!$C$239,M303&lt;&gt;'Tabelas auxiliares'!$C$240,M303&lt;&gt;'Tabelas auxiliares'!$D$239),"FOLHA DE PESSOAL",IF(Q303='Tabelas auxiliares'!$A$240,"CUSTEIO",IF(Q303='Tabelas auxiliares'!$A$239,"INVESTIMENTO","ERRO - VERIFICAR"))))</f>
        <v/>
      </c>
      <c r="S303" s="46" t="str">
        <f t="shared" si="9"/>
        <v/>
      </c>
    </row>
    <row r="304" spans="17:19" x14ac:dyDescent="0.25">
      <c r="Q304" s="33" t="str">
        <f t="shared" si="8"/>
        <v/>
      </c>
      <c r="R304" s="33" t="str">
        <f>IF(M304="","",IF(AND(M304&lt;&gt;'Tabelas auxiliares'!$B$239,M304&lt;&gt;'Tabelas auxiliares'!$B$240,M304&lt;&gt;'Tabelas auxiliares'!$C$239,M304&lt;&gt;'Tabelas auxiliares'!$C$240,M304&lt;&gt;'Tabelas auxiliares'!$D$239),"FOLHA DE PESSOAL",IF(Q304='Tabelas auxiliares'!$A$240,"CUSTEIO",IF(Q304='Tabelas auxiliares'!$A$239,"INVESTIMENTO","ERRO - VERIFICAR"))))</f>
        <v/>
      </c>
      <c r="S304" s="46" t="str">
        <f t="shared" si="9"/>
        <v/>
      </c>
    </row>
    <row r="305" spans="17:19" x14ac:dyDescent="0.25">
      <c r="Q305" s="33" t="str">
        <f t="shared" si="8"/>
        <v/>
      </c>
      <c r="R305" s="33" t="str">
        <f>IF(M305="","",IF(AND(M305&lt;&gt;'Tabelas auxiliares'!$B$239,M305&lt;&gt;'Tabelas auxiliares'!$B$240,M305&lt;&gt;'Tabelas auxiliares'!$C$239,M305&lt;&gt;'Tabelas auxiliares'!$C$240,M305&lt;&gt;'Tabelas auxiliares'!$D$239),"FOLHA DE PESSOAL",IF(Q305='Tabelas auxiliares'!$A$240,"CUSTEIO",IF(Q305='Tabelas auxiliares'!$A$239,"INVESTIMENTO","ERRO - VERIFICAR"))))</f>
        <v/>
      </c>
      <c r="S305" s="46" t="str">
        <f t="shared" si="9"/>
        <v/>
      </c>
    </row>
    <row r="306" spans="17:19" x14ac:dyDescent="0.25">
      <c r="Q306" s="33" t="str">
        <f t="shared" si="8"/>
        <v/>
      </c>
      <c r="R306" s="33" t="str">
        <f>IF(M306="","",IF(AND(M306&lt;&gt;'Tabelas auxiliares'!$B$239,M306&lt;&gt;'Tabelas auxiliares'!$B$240,M306&lt;&gt;'Tabelas auxiliares'!$C$239,M306&lt;&gt;'Tabelas auxiliares'!$C$240,M306&lt;&gt;'Tabelas auxiliares'!$D$239),"FOLHA DE PESSOAL",IF(Q306='Tabelas auxiliares'!$A$240,"CUSTEIO",IF(Q306='Tabelas auxiliares'!$A$239,"INVESTIMENTO","ERRO - VERIFICAR"))))</f>
        <v/>
      </c>
      <c r="S306" s="46" t="str">
        <f t="shared" si="9"/>
        <v/>
      </c>
    </row>
    <row r="307" spans="17:19" x14ac:dyDescent="0.25">
      <c r="Q307" s="33" t="str">
        <f t="shared" si="8"/>
        <v/>
      </c>
      <c r="R307" s="33" t="str">
        <f>IF(M307="","",IF(AND(M307&lt;&gt;'Tabelas auxiliares'!$B$239,M307&lt;&gt;'Tabelas auxiliares'!$B$240,M307&lt;&gt;'Tabelas auxiliares'!$C$239,M307&lt;&gt;'Tabelas auxiliares'!$C$240,M307&lt;&gt;'Tabelas auxiliares'!$D$239),"FOLHA DE PESSOAL",IF(Q307='Tabelas auxiliares'!$A$240,"CUSTEIO",IF(Q307='Tabelas auxiliares'!$A$239,"INVESTIMENTO","ERRO - VERIFICAR"))))</f>
        <v/>
      </c>
      <c r="S307" s="46" t="str">
        <f t="shared" si="9"/>
        <v/>
      </c>
    </row>
    <row r="308" spans="17:19" x14ac:dyDescent="0.25">
      <c r="Q308" s="33" t="str">
        <f t="shared" si="8"/>
        <v/>
      </c>
      <c r="R308" s="33" t="str">
        <f>IF(M308="","",IF(AND(M308&lt;&gt;'Tabelas auxiliares'!$B$239,M308&lt;&gt;'Tabelas auxiliares'!$B$240,M308&lt;&gt;'Tabelas auxiliares'!$C$239,M308&lt;&gt;'Tabelas auxiliares'!$C$240,M308&lt;&gt;'Tabelas auxiliares'!$D$239),"FOLHA DE PESSOAL",IF(Q308='Tabelas auxiliares'!$A$240,"CUSTEIO",IF(Q308='Tabelas auxiliares'!$A$239,"INVESTIMENTO","ERRO - VERIFICAR"))))</f>
        <v/>
      </c>
      <c r="S308" s="46" t="str">
        <f t="shared" si="9"/>
        <v/>
      </c>
    </row>
    <row r="309" spans="17:19" x14ac:dyDescent="0.25">
      <c r="Q309" s="33" t="str">
        <f t="shared" si="8"/>
        <v/>
      </c>
      <c r="R309" s="33" t="str">
        <f>IF(M309="","",IF(AND(M309&lt;&gt;'Tabelas auxiliares'!$B$239,M309&lt;&gt;'Tabelas auxiliares'!$B$240,M309&lt;&gt;'Tabelas auxiliares'!$C$239,M309&lt;&gt;'Tabelas auxiliares'!$C$240,M309&lt;&gt;'Tabelas auxiliares'!$D$239),"FOLHA DE PESSOAL",IF(Q309='Tabelas auxiliares'!$A$240,"CUSTEIO",IF(Q309='Tabelas auxiliares'!$A$239,"INVESTIMENTO","ERRO - VERIFICAR"))))</f>
        <v/>
      </c>
      <c r="S309" s="46" t="str">
        <f t="shared" si="9"/>
        <v/>
      </c>
    </row>
    <row r="310" spans="17:19" x14ac:dyDescent="0.25">
      <c r="Q310" s="33" t="str">
        <f t="shared" si="8"/>
        <v/>
      </c>
      <c r="R310" s="33" t="str">
        <f>IF(M310="","",IF(AND(M310&lt;&gt;'Tabelas auxiliares'!$B$239,M310&lt;&gt;'Tabelas auxiliares'!$B$240,M310&lt;&gt;'Tabelas auxiliares'!$C$239,M310&lt;&gt;'Tabelas auxiliares'!$C$240,M310&lt;&gt;'Tabelas auxiliares'!$D$239),"FOLHA DE PESSOAL",IF(Q310='Tabelas auxiliares'!$A$240,"CUSTEIO",IF(Q310='Tabelas auxiliares'!$A$239,"INVESTIMENTO","ERRO - VERIFICAR"))))</f>
        <v/>
      </c>
      <c r="S310" s="46" t="str">
        <f t="shared" si="9"/>
        <v/>
      </c>
    </row>
    <row r="311" spans="17:19" x14ac:dyDescent="0.25">
      <c r="Q311" s="33" t="str">
        <f t="shared" si="8"/>
        <v/>
      </c>
      <c r="R311" s="33" t="str">
        <f>IF(M311="","",IF(AND(M311&lt;&gt;'Tabelas auxiliares'!$B$239,M311&lt;&gt;'Tabelas auxiliares'!$B$240,M311&lt;&gt;'Tabelas auxiliares'!$C$239,M311&lt;&gt;'Tabelas auxiliares'!$C$240,M311&lt;&gt;'Tabelas auxiliares'!$D$239),"FOLHA DE PESSOAL",IF(Q311='Tabelas auxiliares'!$A$240,"CUSTEIO",IF(Q311='Tabelas auxiliares'!$A$239,"INVESTIMENTO","ERRO - VERIFICAR"))))</f>
        <v/>
      </c>
      <c r="S311" s="46" t="str">
        <f t="shared" si="9"/>
        <v/>
      </c>
    </row>
    <row r="312" spans="17:19" x14ac:dyDescent="0.25">
      <c r="Q312" s="33" t="str">
        <f t="shared" si="8"/>
        <v/>
      </c>
      <c r="R312" s="33" t="str">
        <f>IF(M312="","",IF(AND(M312&lt;&gt;'Tabelas auxiliares'!$B$239,M312&lt;&gt;'Tabelas auxiliares'!$B$240,M312&lt;&gt;'Tabelas auxiliares'!$C$239,M312&lt;&gt;'Tabelas auxiliares'!$C$240,M312&lt;&gt;'Tabelas auxiliares'!$D$239),"FOLHA DE PESSOAL",IF(Q312='Tabelas auxiliares'!$A$240,"CUSTEIO",IF(Q312='Tabelas auxiliares'!$A$239,"INVESTIMENTO","ERRO - VERIFICAR"))))</f>
        <v/>
      </c>
      <c r="S312" s="46" t="str">
        <f t="shared" si="9"/>
        <v/>
      </c>
    </row>
    <row r="313" spans="17:19" x14ac:dyDescent="0.25">
      <c r="Q313" s="33" t="str">
        <f t="shared" si="8"/>
        <v/>
      </c>
      <c r="R313" s="33" t="str">
        <f>IF(M313="","",IF(AND(M313&lt;&gt;'Tabelas auxiliares'!$B$239,M313&lt;&gt;'Tabelas auxiliares'!$B$240,M313&lt;&gt;'Tabelas auxiliares'!$C$239,M313&lt;&gt;'Tabelas auxiliares'!$C$240,M313&lt;&gt;'Tabelas auxiliares'!$D$239),"FOLHA DE PESSOAL",IF(Q313='Tabelas auxiliares'!$A$240,"CUSTEIO",IF(Q313='Tabelas auxiliares'!$A$239,"INVESTIMENTO","ERRO - VERIFICAR"))))</f>
        <v/>
      </c>
      <c r="S313" s="46" t="str">
        <f t="shared" si="9"/>
        <v/>
      </c>
    </row>
    <row r="314" spans="17:19" x14ac:dyDescent="0.25">
      <c r="Q314" s="33" t="str">
        <f t="shared" si="8"/>
        <v/>
      </c>
      <c r="R314" s="33" t="str">
        <f>IF(M314="","",IF(AND(M314&lt;&gt;'Tabelas auxiliares'!$B$239,M314&lt;&gt;'Tabelas auxiliares'!$B$240,M314&lt;&gt;'Tabelas auxiliares'!$C$239,M314&lt;&gt;'Tabelas auxiliares'!$C$240,M314&lt;&gt;'Tabelas auxiliares'!$D$239),"FOLHA DE PESSOAL",IF(Q314='Tabelas auxiliares'!$A$240,"CUSTEIO",IF(Q314='Tabelas auxiliares'!$A$239,"INVESTIMENTO","ERRO - VERIFICAR"))))</f>
        <v/>
      </c>
      <c r="S314" s="46" t="str">
        <f t="shared" si="9"/>
        <v/>
      </c>
    </row>
    <row r="315" spans="17:19" x14ac:dyDescent="0.25">
      <c r="Q315" s="33" t="str">
        <f t="shared" si="8"/>
        <v/>
      </c>
      <c r="R315" s="33" t="str">
        <f>IF(M315="","",IF(AND(M315&lt;&gt;'Tabelas auxiliares'!$B$239,M315&lt;&gt;'Tabelas auxiliares'!$B$240,M315&lt;&gt;'Tabelas auxiliares'!$C$239,M315&lt;&gt;'Tabelas auxiliares'!$C$240,M315&lt;&gt;'Tabelas auxiliares'!$D$239),"FOLHA DE PESSOAL",IF(Q315='Tabelas auxiliares'!$A$240,"CUSTEIO",IF(Q315='Tabelas auxiliares'!$A$239,"INVESTIMENTO","ERRO - VERIFICAR"))))</f>
        <v/>
      </c>
      <c r="S315" s="46" t="str">
        <f t="shared" si="9"/>
        <v/>
      </c>
    </row>
    <row r="316" spans="17:19" x14ac:dyDescent="0.25">
      <c r="Q316" s="33" t="str">
        <f t="shared" si="8"/>
        <v/>
      </c>
      <c r="R316" s="33" t="str">
        <f>IF(M316="","",IF(AND(M316&lt;&gt;'Tabelas auxiliares'!$B$239,M316&lt;&gt;'Tabelas auxiliares'!$B$240,M316&lt;&gt;'Tabelas auxiliares'!$C$239,M316&lt;&gt;'Tabelas auxiliares'!$C$240,M316&lt;&gt;'Tabelas auxiliares'!$D$239),"FOLHA DE PESSOAL",IF(Q316='Tabelas auxiliares'!$A$240,"CUSTEIO",IF(Q316='Tabelas auxiliares'!$A$239,"INVESTIMENTO","ERRO - VERIFICAR"))))</f>
        <v/>
      </c>
      <c r="S316" s="46" t="str">
        <f t="shared" si="9"/>
        <v/>
      </c>
    </row>
    <row r="317" spans="17:19" x14ac:dyDescent="0.25">
      <c r="Q317" s="33" t="str">
        <f t="shared" si="8"/>
        <v/>
      </c>
      <c r="R317" s="33" t="str">
        <f>IF(M317="","",IF(AND(M317&lt;&gt;'Tabelas auxiliares'!$B$239,M317&lt;&gt;'Tabelas auxiliares'!$B$240,M317&lt;&gt;'Tabelas auxiliares'!$C$239,M317&lt;&gt;'Tabelas auxiliares'!$C$240,M317&lt;&gt;'Tabelas auxiliares'!$D$239),"FOLHA DE PESSOAL",IF(Q317='Tabelas auxiliares'!$A$240,"CUSTEIO",IF(Q317='Tabelas auxiliares'!$A$239,"INVESTIMENTO","ERRO - VERIFICAR"))))</f>
        <v/>
      </c>
      <c r="S317" s="46" t="str">
        <f t="shared" si="9"/>
        <v/>
      </c>
    </row>
    <row r="318" spans="17:19" x14ac:dyDescent="0.25">
      <c r="Q318" s="33" t="str">
        <f t="shared" si="8"/>
        <v/>
      </c>
      <c r="R318" s="33" t="str">
        <f>IF(M318="","",IF(AND(M318&lt;&gt;'Tabelas auxiliares'!$B$239,M318&lt;&gt;'Tabelas auxiliares'!$B$240,M318&lt;&gt;'Tabelas auxiliares'!$C$239,M318&lt;&gt;'Tabelas auxiliares'!$C$240,M318&lt;&gt;'Tabelas auxiliares'!$D$239),"FOLHA DE PESSOAL",IF(Q318='Tabelas auxiliares'!$A$240,"CUSTEIO",IF(Q318='Tabelas auxiliares'!$A$239,"INVESTIMENTO","ERRO - VERIFICAR"))))</f>
        <v/>
      </c>
      <c r="S318" s="46" t="str">
        <f t="shared" si="9"/>
        <v/>
      </c>
    </row>
    <row r="319" spans="17:19" x14ac:dyDescent="0.25">
      <c r="Q319" s="33" t="str">
        <f t="shared" si="8"/>
        <v/>
      </c>
      <c r="R319" s="33" t="str">
        <f>IF(M319="","",IF(AND(M319&lt;&gt;'Tabelas auxiliares'!$B$239,M319&lt;&gt;'Tabelas auxiliares'!$B$240,M319&lt;&gt;'Tabelas auxiliares'!$C$239,M319&lt;&gt;'Tabelas auxiliares'!$C$240,M319&lt;&gt;'Tabelas auxiliares'!$D$239),"FOLHA DE PESSOAL",IF(Q319='Tabelas auxiliares'!$A$240,"CUSTEIO",IF(Q319='Tabelas auxiliares'!$A$239,"INVESTIMENTO","ERRO - VERIFICAR"))))</f>
        <v/>
      </c>
      <c r="S319" s="46" t="str">
        <f t="shared" si="9"/>
        <v/>
      </c>
    </row>
    <row r="320" spans="17:19" x14ac:dyDescent="0.25">
      <c r="Q320" s="33" t="str">
        <f t="shared" si="8"/>
        <v/>
      </c>
      <c r="R320" s="33" t="str">
        <f>IF(M320="","",IF(AND(M320&lt;&gt;'Tabelas auxiliares'!$B$239,M320&lt;&gt;'Tabelas auxiliares'!$B$240,M320&lt;&gt;'Tabelas auxiliares'!$C$239,M320&lt;&gt;'Tabelas auxiliares'!$C$240,M320&lt;&gt;'Tabelas auxiliares'!$D$239),"FOLHA DE PESSOAL",IF(Q320='Tabelas auxiliares'!$A$240,"CUSTEIO",IF(Q320='Tabelas auxiliares'!$A$239,"INVESTIMENTO","ERRO - VERIFICAR"))))</f>
        <v/>
      </c>
      <c r="S320" s="46" t="str">
        <f t="shared" si="9"/>
        <v/>
      </c>
    </row>
    <row r="321" spans="17:19" x14ac:dyDescent="0.25">
      <c r="Q321" s="33" t="str">
        <f t="shared" si="8"/>
        <v/>
      </c>
      <c r="R321" s="33" t="str">
        <f>IF(M321="","",IF(AND(M321&lt;&gt;'Tabelas auxiliares'!$B$239,M321&lt;&gt;'Tabelas auxiliares'!$B$240,M321&lt;&gt;'Tabelas auxiliares'!$C$239,M321&lt;&gt;'Tabelas auxiliares'!$C$240,M321&lt;&gt;'Tabelas auxiliares'!$D$239),"FOLHA DE PESSOAL",IF(Q321='Tabelas auxiliares'!$A$240,"CUSTEIO",IF(Q321='Tabelas auxiliares'!$A$239,"INVESTIMENTO","ERRO - VERIFICAR"))))</f>
        <v/>
      </c>
      <c r="S321" s="46" t="str">
        <f t="shared" si="9"/>
        <v/>
      </c>
    </row>
    <row r="322" spans="17:19" x14ac:dyDescent="0.25">
      <c r="Q322" s="33" t="str">
        <f t="shared" si="8"/>
        <v/>
      </c>
      <c r="R322" s="33" t="str">
        <f>IF(M322="","",IF(AND(M322&lt;&gt;'Tabelas auxiliares'!$B$239,M322&lt;&gt;'Tabelas auxiliares'!$B$240,M322&lt;&gt;'Tabelas auxiliares'!$C$239,M322&lt;&gt;'Tabelas auxiliares'!$C$240,M322&lt;&gt;'Tabelas auxiliares'!$D$239),"FOLHA DE PESSOAL",IF(Q322='Tabelas auxiliares'!$A$240,"CUSTEIO",IF(Q322='Tabelas auxiliares'!$A$239,"INVESTIMENTO","ERRO - VERIFICAR"))))</f>
        <v/>
      </c>
      <c r="S322" s="46" t="str">
        <f t="shared" si="9"/>
        <v/>
      </c>
    </row>
    <row r="323" spans="17:19" x14ac:dyDescent="0.25">
      <c r="Q323" s="33" t="str">
        <f t="shared" si="8"/>
        <v/>
      </c>
      <c r="R323" s="33" t="str">
        <f>IF(M323="","",IF(AND(M323&lt;&gt;'Tabelas auxiliares'!$B$239,M323&lt;&gt;'Tabelas auxiliares'!$B$240,M323&lt;&gt;'Tabelas auxiliares'!$C$239,M323&lt;&gt;'Tabelas auxiliares'!$C$240,M323&lt;&gt;'Tabelas auxiliares'!$D$239),"FOLHA DE PESSOAL",IF(Q323='Tabelas auxiliares'!$A$240,"CUSTEIO",IF(Q323='Tabelas auxiliares'!$A$239,"INVESTIMENTO","ERRO - VERIFICAR"))))</f>
        <v/>
      </c>
      <c r="S323" s="46" t="str">
        <f t="shared" si="9"/>
        <v/>
      </c>
    </row>
    <row r="324" spans="17:19" x14ac:dyDescent="0.25">
      <c r="Q324" s="33" t="str">
        <f t="shared" ref="Q324:Q387" si="10">LEFT(O324,1)</f>
        <v/>
      </c>
      <c r="R324" s="33" t="str">
        <f>IF(M324="","",IF(AND(M324&lt;&gt;'Tabelas auxiliares'!$B$239,M324&lt;&gt;'Tabelas auxiliares'!$B$240,M324&lt;&gt;'Tabelas auxiliares'!$C$239,M324&lt;&gt;'Tabelas auxiliares'!$C$240,M324&lt;&gt;'Tabelas auxiliares'!$D$239),"FOLHA DE PESSOAL",IF(Q324='Tabelas auxiliares'!$A$240,"CUSTEIO",IF(Q324='Tabelas auxiliares'!$A$239,"INVESTIMENTO","ERRO - VERIFICAR"))))</f>
        <v/>
      </c>
      <c r="S324" s="46" t="str">
        <f t="shared" si="9"/>
        <v/>
      </c>
    </row>
    <row r="325" spans="17:19" x14ac:dyDescent="0.25">
      <c r="Q325" s="33" t="str">
        <f t="shared" si="10"/>
        <v/>
      </c>
      <c r="R325" s="33" t="str">
        <f>IF(M325="","",IF(AND(M325&lt;&gt;'Tabelas auxiliares'!$B$239,M325&lt;&gt;'Tabelas auxiliares'!$B$240,M325&lt;&gt;'Tabelas auxiliares'!$C$239,M325&lt;&gt;'Tabelas auxiliares'!$C$240,M325&lt;&gt;'Tabelas auxiliares'!$D$239),"FOLHA DE PESSOAL",IF(Q325='Tabelas auxiliares'!$A$240,"CUSTEIO",IF(Q325='Tabelas auxiliares'!$A$239,"INVESTIMENTO","ERRO - VERIFICAR"))))</f>
        <v/>
      </c>
      <c r="S325" s="46" t="str">
        <f t="shared" ref="S325:S388" si="11">IF(SUM(T325:X325)=0,"",SUM(T325:X325))</f>
        <v/>
      </c>
    </row>
    <row r="326" spans="17:19" x14ac:dyDescent="0.25">
      <c r="Q326" s="33" t="str">
        <f t="shared" si="10"/>
        <v/>
      </c>
      <c r="R326" s="33" t="str">
        <f>IF(M326="","",IF(AND(M326&lt;&gt;'Tabelas auxiliares'!$B$239,M326&lt;&gt;'Tabelas auxiliares'!$B$240,M326&lt;&gt;'Tabelas auxiliares'!$C$239,M326&lt;&gt;'Tabelas auxiliares'!$C$240,M326&lt;&gt;'Tabelas auxiliares'!$D$239),"FOLHA DE PESSOAL",IF(Q326='Tabelas auxiliares'!$A$240,"CUSTEIO",IF(Q326='Tabelas auxiliares'!$A$239,"INVESTIMENTO","ERRO - VERIFICAR"))))</f>
        <v/>
      </c>
      <c r="S326" s="46" t="str">
        <f t="shared" si="11"/>
        <v/>
      </c>
    </row>
    <row r="327" spans="17:19" x14ac:dyDescent="0.25">
      <c r="Q327" s="33" t="str">
        <f t="shared" si="10"/>
        <v/>
      </c>
      <c r="R327" s="33" t="str">
        <f>IF(M327="","",IF(AND(M327&lt;&gt;'Tabelas auxiliares'!$B$239,M327&lt;&gt;'Tabelas auxiliares'!$B$240,M327&lt;&gt;'Tabelas auxiliares'!$C$239,M327&lt;&gt;'Tabelas auxiliares'!$C$240,M327&lt;&gt;'Tabelas auxiliares'!$D$239),"FOLHA DE PESSOAL",IF(Q327='Tabelas auxiliares'!$A$240,"CUSTEIO",IF(Q327='Tabelas auxiliares'!$A$239,"INVESTIMENTO","ERRO - VERIFICAR"))))</f>
        <v/>
      </c>
      <c r="S327" s="46" t="str">
        <f t="shared" si="11"/>
        <v/>
      </c>
    </row>
    <row r="328" spans="17:19" x14ac:dyDescent="0.25">
      <c r="Q328" s="33" t="str">
        <f t="shared" si="10"/>
        <v/>
      </c>
      <c r="R328" s="33" t="str">
        <f>IF(M328="","",IF(AND(M328&lt;&gt;'Tabelas auxiliares'!$B$239,M328&lt;&gt;'Tabelas auxiliares'!$B$240,M328&lt;&gt;'Tabelas auxiliares'!$C$239,M328&lt;&gt;'Tabelas auxiliares'!$C$240,M328&lt;&gt;'Tabelas auxiliares'!$D$239),"FOLHA DE PESSOAL",IF(Q328='Tabelas auxiliares'!$A$240,"CUSTEIO",IF(Q328='Tabelas auxiliares'!$A$239,"INVESTIMENTO","ERRO - VERIFICAR"))))</f>
        <v/>
      </c>
      <c r="S328" s="46" t="str">
        <f t="shared" si="11"/>
        <v/>
      </c>
    </row>
    <row r="329" spans="17:19" x14ac:dyDescent="0.25">
      <c r="Q329" s="33" t="str">
        <f t="shared" si="10"/>
        <v/>
      </c>
      <c r="R329" s="33" t="str">
        <f>IF(M329="","",IF(AND(M329&lt;&gt;'Tabelas auxiliares'!$B$239,M329&lt;&gt;'Tabelas auxiliares'!$B$240,M329&lt;&gt;'Tabelas auxiliares'!$C$239,M329&lt;&gt;'Tabelas auxiliares'!$C$240,M329&lt;&gt;'Tabelas auxiliares'!$D$239),"FOLHA DE PESSOAL",IF(Q329='Tabelas auxiliares'!$A$240,"CUSTEIO",IF(Q329='Tabelas auxiliares'!$A$239,"INVESTIMENTO","ERRO - VERIFICAR"))))</f>
        <v/>
      </c>
      <c r="S329" s="46" t="str">
        <f t="shared" si="11"/>
        <v/>
      </c>
    </row>
    <row r="330" spans="17:19" x14ac:dyDescent="0.25">
      <c r="Q330" s="33" t="str">
        <f t="shared" si="10"/>
        <v/>
      </c>
      <c r="R330" s="33" t="str">
        <f>IF(M330="","",IF(AND(M330&lt;&gt;'Tabelas auxiliares'!$B$239,M330&lt;&gt;'Tabelas auxiliares'!$B$240,M330&lt;&gt;'Tabelas auxiliares'!$C$239,M330&lt;&gt;'Tabelas auxiliares'!$C$240,M330&lt;&gt;'Tabelas auxiliares'!$D$239),"FOLHA DE PESSOAL",IF(Q330='Tabelas auxiliares'!$A$240,"CUSTEIO",IF(Q330='Tabelas auxiliares'!$A$239,"INVESTIMENTO","ERRO - VERIFICAR"))))</f>
        <v/>
      </c>
      <c r="S330" s="46" t="str">
        <f t="shared" si="11"/>
        <v/>
      </c>
    </row>
    <row r="331" spans="17:19" x14ac:dyDescent="0.25">
      <c r="Q331" s="33" t="str">
        <f t="shared" si="10"/>
        <v/>
      </c>
      <c r="R331" s="33" t="str">
        <f>IF(M331="","",IF(AND(M331&lt;&gt;'Tabelas auxiliares'!$B$239,M331&lt;&gt;'Tabelas auxiliares'!$B$240,M331&lt;&gt;'Tabelas auxiliares'!$C$239,M331&lt;&gt;'Tabelas auxiliares'!$C$240,M331&lt;&gt;'Tabelas auxiliares'!$D$239),"FOLHA DE PESSOAL",IF(Q331='Tabelas auxiliares'!$A$240,"CUSTEIO",IF(Q331='Tabelas auxiliares'!$A$239,"INVESTIMENTO","ERRO - VERIFICAR"))))</f>
        <v/>
      </c>
      <c r="S331" s="46" t="str">
        <f t="shared" si="11"/>
        <v/>
      </c>
    </row>
    <row r="332" spans="17:19" x14ac:dyDescent="0.25">
      <c r="Q332" s="33" t="str">
        <f t="shared" si="10"/>
        <v/>
      </c>
      <c r="R332" s="33" t="str">
        <f>IF(M332="","",IF(AND(M332&lt;&gt;'Tabelas auxiliares'!$B$239,M332&lt;&gt;'Tabelas auxiliares'!$B$240,M332&lt;&gt;'Tabelas auxiliares'!$C$239,M332&lt;&gt;'Tabelas auxiliares'!$C$240,M332&lt;&gt;'Tabelas auxiliares'!$D$239),"FOLHA DE PESSOAL",IF(Q332='Tabelas auxiliares'!$A$240,"CUSTEIO",IF(Q332='Tabelas auxiliares'!$A$239,"INVESTIMENTO","ERRO - VERIFICAR"))))</f>
        <v/>
      </c>
      <c r="S332" s="46" t="str">
        <f t="shared" si="11"/>
        <v/>
      </c>
    </row>
    <row r="333" spans="17:19" x14ac:dyDescent="0.25">
      <c r="Q333" s="33" t="str">
        <f t="shared" si="10"/>
        <v/>
      </c>
      <c r="R333" s="33" t="str">
        <f>IF(M333="","",IF(AND(M333&lt;&gt;'Tabelas auxiliares'!$B$239,M333&lt;&gt;'Tabelas auxiliares'!$B$240,M333&lt;&gt;'Tabelas auxiliares'!$C$239,M333&lt;&gt;'Tabelas auxiliares'!$C$240,M333&lt;&gt;'Tabelas auxiliares'!$D$239),"FOLHA DE PESSOAL",IF(Q333='Tabelas auxiliares'!$A$240,"CUSTEIO",IF(Q333='Tabelas auxiliares'!$A$239,"INVESTIMENTO","ERRO - VERIFICAR"))))</f>
        <v/>
      </c>
      <c r="S333" s="46" t="str">
        <f t="shared" si="11"/>
        <v/>
      </c>
    </row>
    <row r="334" spans="17:19" x14ac:dyDescent="0.25">
      <c r="Q334" s="33" t="str">
        <f t="shared" si="10"/>
        <v/>
      </c>
      <c r="R334" s="33" t="str">
        <f>IF(M334="","",IF(AND(M334&lt;&gt;'Tabelas auxiliares'!$B$239,M334&lt;&gt;'Tabelas auxiliares'!$B$240,M334&lt;&gt;'Tabelas auxiliares'!$C$239,M334&lt;&gt;'Tabelas auxiliares'!$C$240,M334&lt;&gt;'Tabelas auxiliares'!$D$239),"FOLHA DE PESSOAL",IF(Q334='Tabelas auxiliares'!$A$240,"CUSTEIO",IF(Q334='Tabelas auxiliares'!$A$239,"INVESTIMENTO","ERRO - VERIFICAR"))))</f>
        <v/>
      </c>
      <c r="S334" s="46" t="str">
        <f t="shared" si="11"/>
        <v/>
      </c>
    </row>
    <row r="335" spans="17:19" x14ac:dyDescent="0.25">
      <c r="Q335" s="33" t="str">
        <f t="shared" si="10"/>
        <v/>
      </c>
      <c r="R335" s="33" t="str">
        <f>IF(M335="","",IF(AND(M335&lt;&gt;'Tabelas auxiliares'!$B$239,M335&lt;&gt;'Tabelas auxiliares'!$B$240,M335&lt;&gt;'Tabelas auxiliares'!$C$239,M335&lt;&gt;'Tabelas auxiliares'!$C$240,M335&lt;&gt;'Tabelas auxiliares'!$D$239),"FOLHA DE PESSOAL",IF(Q335='Tabelas auxiliares'!$A$240,"CUSTEIO",IF(Q335='Tabelas auxiliares'!$A$239,"INVESTIMENTO","ERRO - VERIFICAR"))))</f>
        <v/>
      </c>
      <c r="S335" s="46" t="str">
        <f t="shared" si="11"/>
        <v/>
      </c>
    </row>
    <row r="336" spans="17:19" x14ac:dyDescent="0.25">
      <c r="Q336" s="33" t="str">
        <f t="shared" si="10"/>
        <v/>
      </c>
      <c r="R336" s="33" t="str">
        <f>IF(M336="","",IF(AND(M336&lt;&gt;'Tabelas auxiliares'!$B$239,M336&lt;&gt;'Tabelas auxiliares'!$B$240,M336&lt;&gt;'Tabelas auxiliares'!$C$239,M336&lt;&gt;'Tabelas auxiliares'!$C$240,M336&lt;&gt;'Tabelas auxiliares'!$D$239),"FOLHA DE PESSOAL",IF(Q336='Tabelas auxiliares'!$A$240,"CUSTEIO",IF(Q336='Tabelas auxiliares'!$A$239,"INVESTIMENTO","ERRO - VERIFICAR"))))</f>
        <v/>
      </c>
      <c r="S336" s="46" t="str">
        <f t="shared" si="11"/>
        <v/>
      </c>
    </row>
    <row r="337" spans="17:19" x14ac:dyDescent="0.25">
      <c r="Q337" s="33" t="str">
        <f t="shared" si="10"/>
        <v/>
      </c>
      <c r="R337" s="33" t="str">
        <f>IF(M337="","",IF(AND(M337&lt;&gt;'Tabelas auxiliares'!$B$239,M337&lt;&gt;'Tabelas auxiliares'!$B$240,M337&lt;&gt;'Tabelas auxiliares'!$C$239,M337&lt;&gt;'Tabelas auxiliares'!$C$240,M337&lt;&gt;'Tabelas auxiliares'!$D$239),"FOLHA DE PESSOAL",IF(Q337='Tabelas auxiliares'!$A$240,"CUSTEIO",IF(Q337='Tabelas auxiliares'!$A$239,"INVESTIMENTO","ERRO - VERIFICAR"))))</f>
        <v/>
      </c>
      <c r="S337" s="46" t="str">
        <f t="shared" si="11"/>
        <v/>
      </c>
    </row>
    <row r="338" spans="17:19" x14ac:dyDescent="0.25">
      <c r="Q338" s="33" t="str">
        <f t="shared" si="10"/>
        <v/>
      </c>
      <c r="R338" s="33" t="str">
        <f>IF(M338="","",IF(AND(M338&lt;&gt;'Tabelas auxiliares'!$B$239,M338&lt;&gt;'Tabelas auxiliares'!$B$240,M338&lt;&gt;'Tabelas auxiliares'!$C$239,M338&lt;&gt;'Tabelas auxiliares'!$C$240,M338&lt;&gt;'Tabelas auxiliares'!$D$239),"FOLHA DE PESSOAL",IF(Q338='Tabelas auxiliares'!$A$240,"CUSTEIO",IF(Q338='Tabelas auxiliares'!$A$239,"INVESTIMENTO","ERRO - VERIFICAR"))))</f>
        <v/>
      </c>
      <c r="S338" s="46" t="str">
        <f t="shared" si="11"/>
        <v/>
      </c>
    </row>
    <row r="339" spans="17:19" x14ac:dyDescent="0.25">
      <c r="Q339" s="33" t="str">
        <f t="shared" si="10"/>
        <v/>
      </c>
      <c r="R339" s="33" t="str">
        <f>IF(M339="","",IF(AND(M339&lt;&gt;'Tabelas auxiliares'!$B$239,M339&lt;&gt;'Tabelas auxiliares'!$B$240,M339&lt;&gt;'Tabelas auxiliares'!$C$239,M339&lt;&gt;'Tabelas auxiliares'!$C$240,M339&lt;&gt;'Tabelas auxiliares'!$D$239),"FOLHA DE PESSOAL",IF(Q339='Tabelas auxiliares'!$A$240,"CUSTEIO",IF(Q339='Tabelas auxiliares'!$A$239,"INVESTIMENTO","ERRO - VERIFICAR"))))</f>
        <v/>
      </c>
      <c r="S339" s="46" t="str">
        <f t="shared" si="11"/>
        <v/>
      </c>
    </row>
    <row r="340" spans="17:19" x14ac:dyDescent="0.25">
      <c r="Q340" s="33" t="str">
        <f t="shared" si="10"/>
        <v/>
      </c>
      <c r="R340" s="33" t="str">
        <f>IF(M340="","",IF(AND(M340&lt;&gt;'Tabelas auxiliares'!$B$239,M340&lt;&gt;'Tabelas auxiliares'!$B$240,M340&lt;&gt;'Tabelas auxiliares'!$C$239,M340&lt;&gt;'Tabelas auxiliares'!$C$240,M340&lt;&gt;'Tabelas auxiliares'!$D$239),"FOLHA DE PESSOAL",IF(Q340='Tabelas auxiliares'!$A$240,"CUSTEIO",IF(Q340='Tabelas auxiliares'!$A$239,"INVESTIMENTO","ERRO - VERIFICAR"))))</f>
        <v/>
      </c>
      <c r="S340" s="46" t="str">
        <f t="shared" si="11"/>
        <v/>
      </c>
    </row>
    <row r="341" spans="17:19" x14ac:dyDescent="0.25">
      <c r="Q341" s="33" t="str">
        <f t="shared" si="10"/>
        <v/>
      </c>
      <c r="R341" s="33" t="str">
        <f>IF(M341="","",IF(AND(M341&lt;&gt;'Tabelas auxiliares'!$B$239,M341&lt;&gt;'Tabelas auxiliares'!$B$240,M341&lt;&gt;'Tabelas auxiliares'!$C$239,M341&lt;&gt;'Tabelas auxiliares'!$C$240,M341&lt;&gt;'Tabelas auxiliares'!$D$239),"FOLHA DE PESSOAL",IF(Q341='Tabelas auxiliares'!$A$240,"CUSTEIO",IF(Q341='Tabelas auxiliares'!$A$239,"INVESTIMENTO","ERRO - VERIFICAR"))))</f>
        <v/>
      </c>
      <c r="S341" s="46" t="str">
        <f t="shared" si="11"/>
        <v/>
      </c>
    </row>
    <row r="342" spans="17:19" x14ac:dyDescent="0.25">
      <c r="Q342" s="33" t="str">
        <f t="shared" si="10"/>
        <v/>
      </c>
      <c r="R342" s="33" t="str">
        <f>IF(M342="","",IF(AND(M342&lt;&gt;'Tabelas auxiliares'!$B$239,M342&lt;&gt;'Tabelas auxiliares'!$B$240,M342&lt;&gt;'Tabelas auxiliares'!$C$239,M342&lt;&gt;'Tabelas auxiliares'!$C$240,M342&lt;&gt;'Tabelas auxiliares'!$D$239),"FOLHA DE PESSOAL",IF(Q342='Tabelas auxiliares'!$A$240,"CUSTEIO",IF(Q342='Tabelas auxiliares'!$A$239,"INVESTIMENTO","ERRO - VERIFICAR"))))</f>
        <v/>
      </c>
      <c r="S342" s="46" t="str">
        <f t="shared" si="11"/>
        <v/>
      </c>
    </row>
    <row r="343" spans="17:19" x14ac:dyDescent="0.25">
      <c r="Q343" s="33" t="str">
        <f t="shared" si="10"/>
        <v/>
      </c>
      <c r="R343" s="33" t="str">
        <f>IF(M343="","",IF(AND(M343&lt;&gt;'Tabelas auxiliares'!$B$239,M343&lt;&gt;'Tabelas auxiliares'!$B$240,M343&lt;&gt;'Tabelas auxiliares'!$C$239,M343&lt;&gt;'Tabelas auxiliares'!$C$240,M343&lt;&gt;'Tabelas auxiliares'!$D$239),"FOLHA DE PESSOAL",IF(Q343='Tabelas auxiliares'!$A$240,"CUSTEIO",IF(Q343='Tabelas auxiliares'!$A$239,"INVESTIMENTO","ERRO - VERIFICAR"))))</f>
        <v/>
      </c>
      <c r="S343" s="46" t="str">
        <f t="shared" si="11"/>
        <v/>
      </c>
    </row>
    <row r="344" spans="17:19" x14ac:dyDescent="0.25">
      <c r="Q344" s="33" t="str">
        <f t="shared" si="10"/>
        <v/>
      </c>
      <c r="R344" s="33" t="str">
        <f>IF(M344="","",IF(AND(M344&lt;&gt;'Tabelas auxiliares'!$B$239,M344&lt;&gt;'Tabelas auxiliares'!$B$240,M344&lt;&gt;'Tabelas auxiliares'!$C$239,M344&lt;&gt;'Tabelas auxiliares'!$C$240,M344&lt;&gt;'Tabelas auxiliares'!$D$239),"FOLHA DE PESSOAL",IF(Q344='Tabelas auxiliares'!$A$240,"CUSTEIO",IF(Q344='Tabelas auxiliares'!$A$239,"INVESTIMENTO","ERRO - VERIFICAR"))))</f>
        <v/>
      </c>
      <c r="S344" s="46" t="str">
        <f t="shared" si="11"/>
        <v/>
      </c>
    </row>
    <row r="345" spans="17:19" x14ac:dyDescent="0.25">
      <c r="Q345" s="33" t="str">
        <f t="shared" si="10"/>
        <v/>
      </c>
      <c r="R345" s="33" t="str">
        <f>IF(M345="","",IF(AND(M345&lt;&gt;'Tabelas auxiliares'!$B$239,M345&lt;&gt;'Tabelas auxiliares'!$B$240,M345&lt;&gt;'Tabelas auxiliares'!$C$239,M345&lt;&gt;'Tabelas auxiliares'!$C$240,M345&lt;&gt;'Tabelas auxiliares'!$D$239),"FOLHA DE PESSOAL",IF(Q345='Tabelas auxiliares'!$A$240,"CUSTEIO",IF(Q345='Tabelas auxiliares'!$A$239,"INVESTIMENTO","ERRO - VERIFICAR"))))</f>
        <v/>
      </c>
      <c r="S345" s="46" t="str">
        <f t="shared" si="11"/>
        <v/>
      </c>
    </row>
    <row r="346" spans="17:19" x14ac:dyDescent="0.25">
      <c r="Q346" s="33" t="str">
        <f t="shared" si="10"/>
        <v/>
      </c>
      <c r="R346" s="33" t="str">
        <f>IF(M346="","",IF(AND(M346&lt;&gt;'Tabelas auxiliares'!$B$239,M346&lt;&gt;'Tabelas auxiliares'!$B$240,M346&lt;&gt;'Tabelas auxiliares'!$C$239,M346&lt;&gt;'Tabelas auxiliares'!$C$240,M346&lt;&gt;'Tabelas auxiliares'!$D$239),"FOLHA DE PESSOAL",IF(Q346='Tabelas auxiliares'!$A$240,"CUSTEIO",IF(Q346='Tabelas auxiliares'!$A$239,"INVESTIMENTO","ERRO - VERIFICAR"))))</f>
        <v/>
      </c>
      <c r="S346" s="46" t="str">
        <f t="shared" si="11"/>
        <v/>
      </c>
    </row>
    <row r="347" spans="17:19" x14ac:dyDescent="0.25">
      <c r="Q347" s="33" t="str">
        <f t="shared" si="10"/>
        <v/>
      </c>
      <c r="R347" s="33" t="str">
        <f>IF(M347="","",IF(AND(M347&lt;&gt;'Tabelas auxiliares'!$B$239,M347&lt;&gt;'Tabelas auxiliares'!$B$240,M347&lt;&gt;'Tabelas auxiliares'!$C$239,M347&lt;&gt;'Tabelas auxiliares'!$C$240,M347&lt;&gt;'Tabelas auxiliares'!$D$239),"FOLHA DE PESSOAL",IF(Q347='Tabelas auxiliares'!$A$240,"CUSTEIO",IF(Q347='Tabelas auxiliares'!$A$239,"INVESTIMENTO","ERRO - VERIFICAR"))))</f>
        <v/>
      </c>
      <c r="S347" s="46" t="str">
        <f t="shared" si="11"/>
        <v/>
      </c>
    </row>
    <row r="348" spans="17:19" x14ac:dyDescent="0.25">
      <c r="Q348" s="33" t="str">
        <f t="shared" si="10"/>
        <v/>
      </c>
      <c r="R348" s="33" t="str">
        <f>IF(M348="","",IF(AND(M348&lt;&gt;'Tabelas auxiliares'!$B$239,M348&lt;&gt;'Tabelas auxiliares'!$B$240,M348&lt;&gt;'Tabelas auxiliares'!$C$239,M348&lt;&gt;'Tabelas auxiliares'!$C$240,M348&lt;&gt;'Tabelas auxiliares'!$D$239),"FOLHA DE PESSOAL",IF(Q348='Tabelas auxiliares'!$A$240,"CUSTEIO",IF(Q348='Tabelas auxiliares'!$A$239,"INVESTIMENTO","ERRO - VERIFICAR"))))</f>
        <v/>
      </c>
      <c r="S348" s="46" t="str">
        <f t="shared" si="11"/>
        <v/>
      </c>
    </row>
    <row r="349" spans="17:19" x14ac:dyDescent="0.25">
      <c r="Q349" s="33" t="str">
        <f t="shared" si="10"/>
        <v/>
      </c>
      <c r="R349" s="33" t="str">
        <f>IF(M349="","",IF(AND(M349&lt;&gt;'Tabelas auxiliares'!$B$239,M349&lt;&gt;'Tabelas auxiliares'!$B$240,M349&lt;&gt;'Tabelas auxiliares'!$C$239,M349&lt;&gt;'Tabelas auxiliares'!$C$240,M349&lt;&gt;'Tabelas auxiliares'!$D$239),"FOLHA DE PESSOAL",IF(Q349='Tabelas auxiliares'!$A$240,"CUSTEIO",IF(Q349='Tabelas auxiliares'!$A$239,"INVESTIMENTO","ERRO - VERIFICAR"))))</f>
        <v/>
      </c>
      <c r="S349" s="46" t="str">
        <f t="shared" si="11"/>
        <v/>
      </c>
    </row>
    <row r="350" spans="17:19" x14ac:dyDescent="0.25">
      <c r="Q350" s="33" t="str">
        <f t="shared" si="10"/>
        <v/>
      </c>
      <c r="R350" s="33" t="str">
        <f>IF(M350="","",IF(AND(M350&lt;&gt;'Tabelas auxiliares'!$B$239,M350&lt;&gt;'Tabelas auxiliares'!$B$240,M350&lt;&gt;'Tabelas auxiliares'!$C$239,M350&lt;&gt;'Tabelas auxiliares'!$C$240,M350&lt;&gt;'Tabelas auxiliares'!$D$239),"FOLHA DE PESSOAL",IF(Q350='Tabelas auxiliares'!$A$240,"CUSTEIO",IF(Q350='Tabelas auxiliares'!$A$239,"INVESTIMENTO","ERRO - VERIFICAR"))))</f>
        <v/>
      </c>
      <c r="S350" s="46" t="str">
        <f t="shared" si="11"/>
        <v/>
      </c>
    </row>
    <row r="351" spans="17:19" x14ac:dyDescent="0.25">
      <c r="Q351" s="33" t="str">
        <f t="shared" si="10"/>
        <v/>
      </c>
      <c r="R351" s="33" t="str">
        <f>IF(M351="","",IF(AND(M351&lt;&gt;'Tabelas auxiliares'!$B$239,M351&lt;&gt;'Tabelas auxiliares'!$B$240,M351&lt;&gt;'Tabelas auxiliares'!$C$239,M351&lt;&gt;'Tabelas auxiliares'!$C$240,M351&lt;&gt;'Tabelas auxiliares'!$D$239),"FOLHA DE PESSOAL",IF(Q351='Tabelas auxiliares'!$A$240,"CUSTEIO",IF(Q351='Tabelas auxiliares'!$A$239,"INVESTIMENTO","ERRO - VERIFICAR"))))</f>
        <v/>
      </c>
      <c r="S351" s="46" t="str">
        <f t="shared" si="11"/>
        <v/>
      </c>
    </row>
    <row r="352" spans="17:19" x14ac:dyDescent="0.25">
      <c r="Q352" s="33" t="str">
        <f t="shared" si="10"/>
        <v/>
      </c>
      <c r="R352" s="33" t="str">
        <f>IF(M352="","",IF(AND(M352&lt;&gt;'Tabelas auxiliares'!$B$239,M352&lt;&gt;'Tabelas auxiliares'!$B$240,M352&lt;&gt;'Tabelas auxiliares'!$C$239,M352&lt;&gt;'Tabelas auxiliares'!$C$240,M352&lt;&gt;'Tabelas auxiliares'!$D$239),"FOLHA DE PESSOAL",IF(Q352='Tabelas auxiliares'!$A$240,"CUSTEIO",IF(Q352='Tabelas auxiliares'!$A$239,"INVESTIMENTO","ERRO - VERIFICAR"))))</f>
        <v/>
      </c>
      <c r="S352" s="46" t="str">
        <f t="shared" si="11"/>
        <v/>
      </c>
    </row>
    <row r="353" spans="17:19" x14ac:dyDescent="0.25">
      <c r="Q353" s="33" t="str">
        <f t="shared" si="10"/>
        <v/>
      </c>
      <c r="R353" s="33" t="str">
        <f>IF(M353="","",IF(AND(M353&lt;&gt;'Tabelas auxiliares'!$B$239,M353&lt;&gt;'Tabelas auxiliares'!$B$240,M353&lt;&gt;'Tabelas auxiliares'!$C$239,M353&lt;&gt;'Tabelas auxiliares'!$C$240,M353&lt;&gt;'Tabelas auxiliares'!$D$239),"FOLHA DE PESSOAL",IF(Q353='Tabelas auxiliares'!$A$240,"CUSTEIO",IF(Q353='Tabelas auxiliares'!$A$239,"INVESTIMENTO","ERRO - VERIFICAR"))))</f>
        <v/>
      </c>
      <c r="S353" s="46" t="str">
        <f t="shared" si="11"/>
        <v/>
      </c>
    </row>
    <row r="354" spans="17:19" x14ac:dyDescent="0.25">
      <c r="Q354" s="33" t="str">
        <f t="shared" si="10"/>
        <v/>
      </c>
      <c r="R354" s="33" t="str">
        <f>IF(M354="","",IF(AND(M354&lt;&gt;'Tabelas auxiliares'!$B$239,M354&lt;&gt;'Tabelas auxiliares'!$B$240,M354&lt;&gt;'Tabelas auxiliares'!$C$239,M354&lt;&gt;'Tabelas auxiliares'!$C$240,M354&lt;&gt;'Tabelas auxiliares'!$D$239),"FOLHA DE PESSOAL",IF(Q354='Tabelas auxiliares'!$A$240,"CUSTEIO",IF(Q354='Tabelas auxiliares'!$A$239,"INVESTIMENTO","ERRO - VERIFICAR"))))</f>
        <v/>
      </c>
      <c r="S354" s="46" t="str">
        <f t="shared" si="11"/>
        <v/>
      </c>
    </row>
    <row r="355" spans="17:19" x14ac:dyDescent="0.25">
      <c r="Q355" s="33" t="str">
        <f t="shared" si="10"/>
        <v/>
      </c>
      <c r="R355" s="33" t="str">
        <f>IF(M355="","",IF(AND(M355&lt;&gt;'Tabelas auxiliares'!$B$239,M355&lt;&gt;'Tabelas auxiliares'!$B$240,M355&lt;&gt;'Tabelas auxiliares'!$C$239,M355&lt;&gt;'Tabelas auxiliares'!$C$240,M355&lt;&gt;'Tabelas auxiliares'!$D$239),"FOLHA DE PESSOAL",IF(Q355='Tabelas auxiliares'!$A$240,"CUSTEIO",IF(Q355='Tabelas auxiliares'!$A$239,"INVESTIMENTO","ERRO - VERIFICAR"))))</f>
        <v/>
      </c>
      <c r="S355" s="46" t="str">
        <f t="shared" si="11"/>
        <v/>
      </c>
    </row>
    <row r="356" spans="17:19" x14ac:dyDescent="0.25">
      <c r="Q356" s="33" t="str">
        <f t="shared" si="10"/>
        <v/>
      </c>
      <c r="R356" s="33" t="str">
        <f>IF(M356="","",IF(AND(M356&lt;&gt;'Tabelas auxiliares'!$B$239,M356&lt;&gt;'Tabelas auxiliares'!$B$240,M356&lt;&gt;'Tabelas auxiliares'!$C$239,M356&lt;&gt;'Tabelas auxiliares'!$C$240,M356&lt;&gt;'Tabelas auxiliares'!$D$239),"FOLHA DE PESSOAL",IF(Q356='Tabelas auxiliares'!$A$240,"CUSTEIO",IF(Q356='Tabelas auxiliares'!$A$239,"INVESTIMENTO","ERRO - VERIFICAR"))))</f>
        <v/>
      </c>
      <c r="S356" s="46" t="str">
        <f t="shared" si="11"/>
        <v/>
      </c>
    </row>
    <row r="357" spans="17:19" x14ac:dyDescent="0.25">
      <c r="Q357" s="33" t="str">
        <f t="shared" si="10"/>
        <v/>
      </c>
      <c r="R357" s="33" t="str">
        <f>IF(M357="","",IF(AND(M357&lt;&gt;'Tabelas auxiliares'!$B$239,M357&lt;&gt;'Tabelas auxiliares'!$B$240,M357&lt;&gt;'Tabelas auxiliares'!$C$239,M357&lt;&gt;'Tabelas auxiliares'!$C$240,M357&lt;&gt;'Tabelas auxiliares'!$D$239),"FOLHA DE PESSOAL",IF(Q357='Tabelas auxiliares'!$A$240,"CUSTEIO",IF(Q357='Tabelas auxiliares'!$A$239,"INVESTIMENTO","ERRO - VERIFICAR"))))</f>
        <v/>
      </c>
      <c r="S357" s="46" t="str">
        <f t="shared" si="11"/>
        <v/>
      </c>
    </row>
    <row r="358" spans="17:19" x14ac:dyDescent="0.25">
      <c r="Q358" s="33" t="str">
        <f t="shared" si="10"/>
        <v/>
      </c>
      <c r="R358" s="33" t="str">
        <f>IF(M358="","",IF(AND(M358&lt;&gt;'Tabelas auxiliares'!$B$239,M358&lt;&gt;'Tabelas auxiliares'!$B$240,M358&lt;&gt;'Tabelas auxiliares'!$C$239,M358&lt;&gt;'Tabelas auxiliares'!$C$240,M358&lt;&gt;'Tabelas auxiliares'!$D$239),"FOLHA DE PESSOAL",IF(Q358='Tabelas auxiliares'!$A$240,"CUSTEIO",IF(Q358='Tabelas auxiliares'!$A$239,"INVESTIMENTO","ERRO - VERIFICAR"))))</f>
        <v/>
      </c>
      <c r="S358" s="46" t="str">
        <f t="shared" si="11"/>
        <v/>
      </c>
    </row>
    <row r="359" spans="17:19" x14ac:dyDescent="0.25">
      <c r="Q359" s="33" t="str">
        <f t="shared" si="10"/>
        <v/>
      </c>
      <c r="R359" s="33" t="str">
        <f>IF(M359="","",IF(AND(M359&lt;&gt;'Tabelas auxiliares'!$B$239,M359&lt;&gt;'Tabelas auxiliares'!$B$240,M359&lt;&gt;'Tabelas auxiliares'!$C$239,M359&lt;&gt;'Tabelas auxiliares'!$C$240,M359&lt;&gt;'Tabelas auxiliares'!$D$239),"FOLHA DE PESSOAL",IF(Q359='Tabelas auxiliares'!$A$240,"CUSTEIO",IF(Q359='Tabelas auxiliares'!$A$239,"INVESTIMENTO","ERRO - VERIFICAR"))))</f>
        <v/>
      </c>
      <c r="S359" s="46" t="str">
        <f t="shared" si="11"/>
        <v/>
      </c>
    </row>
    <row r="360" spans="17:19" x14ac:dyDescent="0.25">
      <c r="Q360" s="33" t="str">
        <f t="shared" si="10"/>
        <v/>
      </c>
      <c r="R360" s="33" t="str">
        <f>IF(M360="","",IF(AND(M360&lt;&gt;'Tabelas auxiliares'!$B$239,M360&lt;&gt;'Tabelas auxiliares'!$B$240,M360&lt;&gt;'Tabelas auxiliares'!$C$239,M360&lt;&gt;'Tabelas auxiliares'!$C$240,M360&lt;&gt;'Tabelas auxiliares'!$D$239),"FOLHA DE PESSOAL",IF(Q360='Tabelas auxiliares'!$A$240,"CUSTEIO",IF(Q360='Tabelas auxiliares'!$A$239,"INVESTIMENTO","ERRO - VERIFICAR"))))</f>
        <v/>
      </c>
      <c r="S360" s="46" t="str">
        <f t="shared" si="11"/>
        <v/>
      </c>
    </row>
    <row r="361" spans="17:19" x14ac:dyDescent="0.25">
      <c r="Q361" s="33" t="str">
        <f t="shared" si="10"/>
        <v/>
      </c>
      <c r="R361" s="33" t="str">
        <f>IF(M361="","",IF(AND(M361&lt;&gt;'Tabelas auxiliares'!$B$239,M361&lt;&gt;'Tabelas auxiliares'!$B$240,M361&lt;&gt;'Tabelas auxiliares'!$C$239,M361&lt;&gt;'Tabelas auxiliares'!$C$240,M361&lt;&gt;'Tabelas auxiliares'!$D$239),"FOLHA DE PESSOAL",IF(Q361='Tabelas auxiliares'!$A$240,"CUSTEIO",IF(Q361='Tabelas auxiliares'!$A$239,"INVESTIMENTO","ERRO - VERIFICAR"))))</f>
        <v/>
      </c>
      <c r="S361" s="46" t="str">
        <f t="shared" si="11"/>
        <v/>
      </c>
    </row>
    <row r="362" spans="17:19" x14ac:dyDescent="0.25">
      <c r="Q362" s="33" t="str">
        <f t="shared" si="10"/>
        <v/>
      </c>
      <c r="R362" s="33" t="str">
        <f>IF(M362="","",IF(AND(M362&lt;&gt;'Tabelas auxiliares'!$B$239,M362&lt;&gt;'Tabelas auxiliares'!$B$240,M362&lt;&gt;'Tabelas auxiliares'!$C$239,M362&lt;&gt;'Tabelas auxiliares'!$C$240,M362&lt;&gt;'Tabelas auxiliares'!$D$239),"FOLHA DE PESSOAL",IF(Q362='Tabelas auxiliares'!$A$240,"CUSTEIO",IF(Q362='Tabelas auxiliares'!$A$239,"INVESTIMENTO","ERRO - VERIFICAR"))))</f>
        <v/>
      </c>
      <c r="S362" s="46" t="str">
        <f t="shared" si="11"/>
        <v/>
      </c>
    </row>
    <row r="363" spans="17:19" x14ac:dyDescent="0.25">
      <c r="Q363" s="33" t="str">
        <f t="shared" si="10"/>
        <v/>
      </c>
      <c r="R363" s="33" t="str">
        <f>IF(M363="","",IF(AND(M363&lt;&gt;'Tabelas auxiliares'!$B$239,M363&lt;&gt;'Tabelas auxiliares'!$B$240,M363&lt;&gt;'Tabelas auxiliares'!$C$239,M363&lt;&gt;'Tabelas auxiliares'!$C$240,M363&lt;&gt;'Tabelas auxiliares'!$D$239),"FOLHA DE PESSOAL",IF(Q363='Tabelas auxiliares'!$A$240,"CUSTEIO",IF(Q363='Tabelas auxiliares'!$A$239,"INVESTIMENTO","ERRO - VERIFICAR"))))</f>
        <v/>
      </c>
      <c r="S363" s="46" t="str">
        <f t="shared" si="11"/>
        <v/>
      </c>
    </row>
    <row r="364" spans="17:19" x14ac:dyDescent="0.25">
      <c r="Q364" s="33" t="str">
        <f t="shared" si="10"/>
        <v/>
      </c>
      <c r="R364" s="33" t="str">
        <f>IF(M364="","",IF(AND(M364&lt;&gt;'Tabelas auxiliares'!$B$239,M364&lt;&gt;'Tabelas auxiliares'!$B$240,M364&lt;&gt;'Tabelas auxiliares'!$C$239,M364&lt;&gt;'Tabelas auxiliares'!$C$240,M364&lt;&gt;'Tabelas auxiliares'!$D$239),"FOLHA DE PESSOAL",IF(Q364='Tabelas auxiliares'!$A$240,"CUSTEIO",IF(Q364='Tabelas auxiliares'!$A$239,"INVESTIMENTO","ERRO - VERIFICAR"))))</f>
        <v/>
      </c>
      <c r="S364" s="46" t="str">
        <f t="shared" si="11"/>
        <v/>
      </c>
    </row>
    <row r="365" spans="17:19" x14ac:dyDescent="0.25">
      <c r="Q365" s="33" t="str">
        <f t="shared" si="10"/>
        <v/>
      </c>
      <c r="R365" s="33" t="str">
        <f>IF(M365="","",IF(AND(M365&lt;&gt;'Tabelas auxiliares'!$B$239,M365&lt;&gt;'Tabelas auxiliares'!$B$240,M365&lt;&gt;'Tabelas auxiliares'!$C$239,M365&lt;&gt;'Tabelas auxiliares'!$C$240,M365&lt;&gt;'Tabelas auxiliares'!$D$239),"FOLHA DE PESSOAL",IF(Q365='Tabelas auxiliares'!$A$240,"CUSTEIO",IF(Q365='Tabelas auxiliares'!$A$239,"INVESTIMENTO","ERRO - VERIFICAR"))))</f>
        <v/>
      </c>
      <c r="S365" s="46" t="str">
        <f t="shared" si="11"/>
        <v/>
      </c>
    </row>
    <row r="366" spans="17:19" x14ac:dyDescent="0.25">
      <c r="Q366" s="33" t="str">
        <f t="shared" si="10"/>
        <v/>
      </c>
      <c r="R366" s="33" t="str">
        <f>IF(M366="","",IF(AND(M366&lt;&gt;'Tabelas auxiliares'!$B$239,M366&lt;&gt;'Tabelas auxiliares'!$B$240,M366&lt;&gt;'Tabelas auxiliares'!$C$239,M366&lt;&gt;'Tabelas auxiliares'!$C$240,M366&lt;&gt;'Tabelas auxiliares'!$D$239),"FOLHA DE PESSOAL",IF(Q366='Tabelas auxiliares'!$A$240,"CUSTEIO",IF(Q366='Tabelas auxiliares'!$A$239,"INVESTIMENTO","ERRO - VERIFICAR"))))</f>
        <v/>
      </c>
      <c r="S366" s="46" t="str">
        <f t="shared" si="11"/>
        <v/>
      </c>
    </row>
    <row r="367" spans="17:19" x14ac:dyDescent="0.25">
      <c r="Q367" s="33" t="str">
        <f t="shared" si="10"/>
        <v/>
      </c>
      <c r="R367" s="33" t="str">
        <f>IF(M367="","",IF(AND(M367&lt;&gt;'Tabelas auxiliares'!$B$239,M367&lt;&gt;'Tabelas auxiliares'!$B$240,M367&lt;&gt;'Tabelas auxiliares'!$C$239,M367&lt;&gt;'Tabelas auxiliares'!$C$240,M367&lt;&gt;'Tabelas auxiliares'!$D$239),"FOLHA DE PESSOAL",IF(Q367='Tabelas auxiliares'!$A$240,"CUSTEIO",IF(Q367='Tabelas auxiliares'!$A$239,"INVESTIMENTO","ERRO - VERIFICAR"))))</f>
        <v/>
      </c>
      <c r="S367" s="46" t="str">
        <f t="shared" si="11"/>
        <v/>
      </c>
    </row>
    <row r="368" spans="17:19" x14ac:dyDescent="0.25">
      <c r="Q368" s="33" t="str">
        <f t="shared" si="10"/>
        <v/>
      </c>
      <c r="R368" s="33" t="str">
        <f>IF(M368="","",IF(AND(M368&lt;&gt;'Tabelas auxiliares'!$B$239,M368&lt;&gt;'Tabelas auxiliares'!$B$240,M368&lt;&gt;'Tabelas auxiliares'!$C$239,M368&lt;&gt;'Tabelas auxiliares'!$C$240,M368&lt;&gt;'Tabelas auxiliares'!$D$239),"FOLHA DE PESSOAL",IF(Q368='Tabelas auxiliares'!$A$240,"CUSTEIO",IF(Q368='Tabelas auxiliares'!$A$239,"INVESTIMENTO","ERRO - VERIFICAR"))))</f>
        <v/>
      </c>
      <c r="S368" s="46" t="str">
        <f t="shared" si="11"/>
        <v/>
      </c>
    </row>
    <row r="369" spans="17:19" x14ac:dyDescent="0.25">
      <c r="Q369" s="33" t="str">
        <f t="shared" si="10"/>
        <v/>
      </c>
      <c r="R369" s="33" t="str">
        <f>IF(M369="","",IF(AND(M369&lt;&gt;'Tabelas auxiliares'!$B$239,M369&lt;&gt;'Tabelas auxiliares'!$B$240,M369&lt;&gt;'Tabelas auxiliares'!$C$239,M369&lt;&gt;'Tabelas auxiliares'!$C$240,M369&lt;&gt;'Tabelas auxiliares'!$D$239),"FOLHA DE PESSOAL",IF(Q369='Tabelas auxiliares'!$A$240,"CUSTEIO",IF(Q369='Tabelas auxiliares'!$A$239,"INVESTIMENTO","ERRO - VERIFICAR"))))</f>
        <v/>
      </c>
      <c r="S369" s="46" t="str">
        <f t="shared" si="11"/>
        <v/>
      </c>
    </row>
    <row r="370" spans="17:19" x14ac:dyDescent="0.25">
      <c r="Q370" s="33" t="str">
        <f t="shared" si="10"/>
        <v/>
      </c>
      <c r="R370" s="33" t="str">
        <f>IF(M370="","",IF(AND(M370&lt;&gt;'Tabelas auxiliares'!$B$239,M370&lt;&gt;'Tabelas auxiliares'!$B$240,M370&lt;&gt;'Tabelas auxiliares'!$C$239,M370&lt;&gt;'Tabelas auxiliares'!$C$240,M370&lt;&gt;'Tabelas auxiliares'!$D$239),"FOLHA DE PESSOAL",IF(Q370='Tabelas auxiliares'!$A$240,"CUSTEIO",IF(Q370='Tabelas auxiliares'!$A$239,"INVESTIMENTO","ERRO - VERIFICAR"))))</f>
        <v/>
      </c>
      <c r="S370" s="46" t="str">
        <f t="shared" si="11"/>
        <v/>
      </c>
    </row>
    <row r="371" spans="17:19" x14ac:dyDescent="0.25">
      <c r="Q371" s="33" t="str">
        <f t="shared" si="10"/>
        <v/>
      </c>
      <c r="R371" s="33" t="str">
        <f>IF(M371="","",IF(AND(M371&lt;&gt;'Tabelas auxiliares'!$B$239,M371&lt;&gt;'Tabelas auxiliares'!$B$240,M371&lt;&gt;'Tabelas auxiliares'!$C$239,M371&lt;&gt;'Tabelas auxiliares'!$C$240,M371&lt;&gt;'Tabelas auxiliares'!$D$239),"FOLHA DE PESSOAL",IF(Q371='Tabelas auxiliares'!$A$240,"CUSTEIO",IF(Q371='Tabelas auxiliares'!$A$239,"INVESTIMENTO","ERRO - VERIFICAR"))))</f>
        <v/>
      </c>
      <c r="S371" s="46" t="str">
        <f t="shared" si="11"/>
        <v/>
      </c>
    </row>
    <row r="372" spans="17:19" x14ac:dyDescent="0.25">
      <c r="Q372" s="33" t="str">
        <f t="shared" si="10"/>
        <v/>
      </c>
      <c r="R372" s="33" t="str">
        <f>IF(M372="","",IF(AND(M372&lt;&gt;'Tabelas auxiliares'!$B$239,M372&lt;&gt;'Tabelas auxiliares'!$B$240,M372&lt;&gt;'Tabelas auxiliares'!$C$239,M372&lt;&gt;'Tabelas auxiliares'!$C$240,M372&lt;&gt;'Tabelas auxiliares'!$D$239),"FOLHA DE PESSOAL",IF(Q372='Tabelas auxiliares'!$A$240,"CUSTEIO",IF(Q372='Tabelas auxiliares'!$A$239,"INVESTIMENTO","ERRO - VERIFICAR"))))</f>
        <v/>
      </c>
      <c r="S372" s="46" t="str">
        <f t="shared" si="11"/>
        <v/>
      </c>
    </row>
    <row r="373" spans="17:19" x14ac:dyDescent="0.25">
      <c r="Q373" s="33" t="str">
        <f t="shared" si="10"/>
        <v/>
      </c>
      <c r="R373" s="33" t="str">
        <f>IF(M373="","",IF(AND(M373&lt;&gt;'Tabelas auxiliares'!$B$239,M373&lt;&gt;'Tabelas auxiliares'!$B$240,M373&lt;&gt;'Tabelas auxiliares'!$C$239,M373&lt;&gt;'Tabelas auxiliares'!$C$240,M373&lt;&gt;'Tabelas auxiliares'!$D$239),"FOLHA DE PESSOAL",IF(Q373='Tabelas auxiliares'!$A$240,"CUSTEIO",IF(Q373='Tabelas auxiliares'!$A$239,"INVESTIMENTO","ERRO - VERIFICAR"))))</f>
        <v/>
      </c>
      <c r="S373" s="46" t="str">
        <f t="shared" si="11"/>
        <v/>
      </c>
    </row>
    <row r="374" spans="17:19" x14ac:dyDescent="0.25">
      <c r="Q374" s="33" t="str">
        <f t="shared" si="10"/>
        <v/>
      </c>
      <c r="R374" s="33" t="str">
        <f>IF(M374="","",IF(AND(M374&lt;&gt;'Tabelas auxiliares'!$B$239,M374&lt;&gt;'Tabelas auxiliares'!$B$240,M374&lt;&gt;'Tabelas auxiliares'!$C$239,M374&lt;&gt;'Tabelas auxiliares'!$C$240,M374&lt;&gt;'Tabelas auxiliares'!$D$239),"FOLHA DE PESSOAL",IF(Q374='Tabelas auxiliares'!$A$240,"CUSTEIO",IF(Q374='Tabelas auxiliares'!$A$239,"INVESTIMENTO","ERRO - VERIFICAR"))))</f>
        <v/>
      </c>
      <c r="S374" s="46" t="str">
        <f t="shared" si="11"/>
        <v/>
      </c>
    </row>
    <row r="375" spans="17:19" x14ac:dyDescent="0.25">
      <c r="Q375" s="33" t="str">
        <f t="shared" si="10"/>
        <v/>
      </c>
      <c r="R375" s="33" t="str">
        <f>IF(M375="","",IF(AND(M375&lt;&gt;'Tabelas auxiliares'!$B$239,M375&lt;&gt;'Tabelas auxiliares'!$B$240,M375&lt;&gt;'Tabelas auxiliares'!$C$239,M375&lt;&gt;'Tabelas auxiliares'!$C$240,M375&lt;&gt;'Tabelas auxiliares'!$D$239),"FOLHA DE PESSOAL",IF(Q375='Tabelas auxiliares'!$A$240,"CUSTEIO",IF(Q375='Tabelas auxiliares'!$A$239,"INVESTIMENTO","ERRO - VERIFICAR"))))</f>
        <v/>
      </c>
      <c r="S375" s="46" t="str">
        <f t="shared" si="11"/>
        <v/>
      </c>
    </row>
    <row r="376" spans="17:19" x14ac:dyDescent="0.25">
      <c r="Q376" s="33" t="str">
        <f t="shared" si="10"/>
        <v/>
      </c>
      <c r="R376" s="33" t="str">
        <f>IF(M376="","",IF(AND(M376&lt;&gt;'Tabelas auxiliares'!$B$239,M376&lt;&gt;'Tabelas auxiliares'!$B$240,M376&lt;&gt;'Tabelas auxiliares'!$C$239,M376&lt;&gt;'Tabelas auxiliares'!$C$240,M376&lt;&gt;'Tabelas auxiliares'!$D$239),"FOLHA DE PESSOAL",IF(Q376='Tabelas auxiliares'!$A$240,"CUSTEIO",IF(Q376='Tabelas auxiliares'!$A$239,"INVESTIMENTO","ERRO - VERIFICAR"))))</f>
        <v/>
      </c>
      <c r="S376" s="46" t="str">
        <f t="shared" si="11"/>
        <v/>
      </c>
    </row>
    <row r="377" spans="17:19" x14ac:dyDescent="0.25">
      <c r="Q377" s="33" t="str">
        <f t="shared" si="10"/>
        <v/>
      </c>
      <c r="R377" s="33" t="str">
        <f>IF(M377="","",IF(AND(M377&lt;&gt;'Tabelas auxiliares'!$B$239,M377&lt;&gt;'Tabelas auxiliares'!$B$240,M377&lt;&gt;'Tabelas auxiliares'!$C$239,M377&lt;&gt;'Tabelas auxiliares'!$C$240,M377&lt;&gt;'Tabelas auxiliares'!$D$239),"FOLHA DE PESSOAL",IF(Q377='Tabelas auxiliares'!$A$240,"CUSTEIO",IF(Q377='Tabelas auxiliares'!$A$239,"INVESTIMENTO","ERRO - VERIFICAR"))))</f>
        <v/>
      </c>
      <c r="S377" s="46" t="str">
        <f t="shared" si="11"/>
        <v/>
      </c>
    </row>
    <row r="378" spans="17:19" x14ac:dyDescent="0.25">
      <c r="Q378" s="33" t="str">
        <f t="shared" si="10"/>
        <v/>
      </c>
      <c r="R378" s="33" t="str">
        <f>IF(M378="","",IF(AND(M378&lt;&gt;'Tabelas auxiliares'!$B$239,M378&lt;&gt;'Tabelas auxiliares'!$B$240,M378&lt;&gt;'Tabelas auxiliares'!$C$239,M378&lt;&gt;'Tabelas auxiliares'!$C$240,M378&lt;&gt;'Tabelas auxiliares'!$D$239),"FOLHA DE PESSOAL",IF(Q378='Tabelas auxiliares'!$A$240,"CUSTEIO",IF(Q378='Tabelas auxiliares'!$A$239,"INVESTIMENTO","ERRO - VERIFICAR"))))</f>
        <v/>
      </c>
      <c r="S378" s="46" t="str">
        <f t="shared" si="11"/>
        <v/>
      </c>
    </row>
    <row r="379" spans="17:19" x14ac:dyDescent="0.25">
      <c r="Q379" s="33" t="str">
        <f t="shared" si="10"/>
        <v/>
      </c>
      <c r="R379" s="33" t="str">
        <f>IF(M379="","",IF(AND(M379&lt;&gt;'Tabelas auxiliares'!$B$239,M379&lt;&gt;'Tabelas auxiliares'!$B$240,M379&lt;&gt;'Tabelas auxiliares'!$C$239,M379&lt;&gt;'Tabelas auxiliares'!$C$240,M379&lt;&gt;'Tabelas auxiliares'!$D$239),"FOLHA DE PESSOAL",IF(Q379='Tabelas auxiliares'!$A$240,"CUSTEIO",IF(Q379='Tabelas auxiliares'!$A$239,"INVESTIMENTO","ERRO - VERIFICAR"))))</f>
        <v/>
      </c>
      <c r="S379" s="46" t="str">
        <f t="shared" si="11"/>
        <v/>
      </c>
    </row>
    <row r="380" spans="17:19" x14ac:dyDescent="0.25">
      <c r="Q380" s="33" t="str">
        <f t="shared" si="10"/>
        <v/>
      </c>
      <c r="R380" s="33" t="str">
        <f>IF(M380="","",IF(AND(M380&lt;&gt;'Tabelas auxiliares'!$B$239,M380&lt;&gt;'Tabelas auxiliares'!$B$240,M380&lt;&gt;'Tabelas auxiliares'!$C$239,M380&lt;&gt;'Tabelas auxiliares'!$C$240,M380&lt;&gt;'Tabelas auxiliares'!$D$239),"FOLHA DE PESSOAL",IF(Q380='Tabelas auxiliares'!$A$240,"CUSTEIO",IF(Q380='Tabelas auxiliares'!$A$239,"INVESTIMENTO","ERRO - VERIFICAR"))))</f>
        <v/>
      </c>
      <c r="S380" s="46" t="str">
        <f t="shared" si="11"/>
        <v/>
      </c>
    </row>
    <row r="381" spans="17:19" x14ac:dyDescent="0.25">
      <c r="Q381" s="33" t="str">
        <f t="shared" si="10"/>
        <v/>
      </c>
      <c r="R381" s="33" t="str">
        <f>IF(M381="","",IF(AND(M381&lt;&gt;'Tabelas auxiliares'!$B$239,M381&lt;&gt;'Tabelas auxiliares'!$B$240,M381&lt;&gt;'Tabelas auxiliares'!$C$239,M381&lt;&gt;'Tabelas auxiliares'!$C$240,M381&lt;&gt;'Tabelas auxiliares'!$D$239),"FOLHA DE PESSOAL",IF(Q381='Tabelas auxiliares'!$A$240,"CUSTEIO",IF(Q381='Tabelas auxiliares'!$A$239,"INVESTIMENTO","ERRO - VERIFICAR"))))</f>
        <v/>
      </c>
      <c r="S381" s="46" t="str">
        <f t="shared" si="11"/>
        <v/>
      </c>
    </row>
    <row r="382" spans="17:19" x14ac:dyDescent="0.25">
      <c r="Q382" s="33" t="str">
        <f t="shared" si="10"/>
        <v/>
      </c>
      <c r="R382" s="33" t="str">
        <f>IF(M382="","",IF(AND(M382&lt;&gt;'Tabelas auxiliares'!$B$239,M382&lt;&gt;'Tabelas auxiliares'!$B$240,M382&lt;&gt;'Tabelas auxiliares'!$C$239,M382&lt;&gt;'Tabelas auxiliares'!$C$240,M382&lt;&gt;'Tabelas auxiliares'!$D$239),"FOLHA DE PESSOAL",IF(Q382='Tabelas auxiliares'!$A$240,"CUSTEIO",IF(Q382='Tabelas auxiliares'!$A$239,"INVESTIMENTO","ERRO - VERIFICAR"))))</f>
        <v/>
      </c>
      <c r="S382" s="46" t="str">
        <f t="shared" si="11"/>
        <v/>
      </c>
    </row>
    <row r="383" spans="17:19" x14ac:dyDescent="0.25">
      <c r="Q383" s="33" t="str">
        <f t="shared" si="10"/>
        <v/>
      </c>
      <c r="R383" s="33" t="str">
        <f>IF(M383="","",IF(AND(M383&lt;&gt;'Tabelas auxiliares'!$B$239,M383&lt;&gt;'Tabelas auxiliares'!$B$240,M383&lt;&gt;'Tabelas auxiliares'!$C$239,M383&lt;&gt;'Tabelas auxiliares'!$C$240,M383&lt;&gt;'Tabelas auxiliares'!$D$239),"FOLHA DE PESSOAL",IF(Q383='Tabelas auxiliares'!$A$240,"CUSTEIO",IF(Q383='Tabelas auxiliares'!$A$239,"INVESTIMENTO","ERRO - VERIFICAR"))))</f>
        <v/>
      </c>
      <c r="S383" s="46" t="str">
        <f t="shared" si="11"/>
        <v/>
      </c>
    </row>
    <row r="384" spans="17:19" x14ac:dyDescent="0.25">
      <c r="Q384" s="33" t="str">
        <f t="shared" si="10"/>
        <v/>
      </c>
      <c r="R384" s="33" t="str">
        <f>IF(M384="","",IF(AND(M384&lt;&gt;'Tabelas auxiliares'!$B$239,M384&lt;&gt;'Tabelas auxiliares'!$B$240,M384&lt;&gt;'Tabelas auxiliares'!$C$239,M384&lt;&gt;'Tabelas auxiliares'!$C$240,M384&lt;&gt;'Tabelas auxiliares'!$D$239),"FOLHA DE PESSOAL",IF(Q384='Tabelas auxiliares'!$A$240,"CUSTEIO",IF(Q384='Tabelas auxiliares'!$A$239,"INVESTIMENTO","ERRO - VERIFICAR"))))</f>
        <v/>
      </c>
      <c r="S384" s="46" t="str">
        <f t="shared" si="11"/>
        <v/>
      </c>
    </row>
    <row r="385" spans="17:19" x14ac:dyDescent="0.25">
      <c r="Q385" s="33" t="str">
        <f t="shared" si="10"/>
        <v/>
      </c>
      <c r="R385" s="33" t="str">
        <f>IF(M385="","",IF(AND(M385&lt;&gt;'Tabelas auxiliares'!$B$239,M385&lt;&gt;'Tabelas auxiliares'!$B$240,M385&lt;&gt;'Tabelas auxiliares'!$C$239,M385&lt;&gt;'Tabelas auxiliares'!$C$240,M385&lt;&gt;'Tabelas auxiliares'!$D$239),"FOLHA DE PESSOAL",IF(Q385='Tabelas auxiliares'!$A$240,"CUSTEIO",IF(Q385='Tabelas auxiliares'!$A$239,"INVESTIMENTO","ERRO - VERIFICAR"))))</f>
        <v/>
      </c>
      <c r="S385" s="46" t="str">
        <f t="shared" si="11"/>
        <v/>
      </c>
    </row>
    <row r="386" spans="17:19" x14ac:dyDescent="0.25">
      <c r="Q386" s="33" t="str">
        <f t="shared" si="10"/>
        <v/>
      </c>
      <c r="R386" s="33" t="str">
        <f>IF(M386="","",IF(AND(M386&lt;&gt;'Tabelas auxiliares'!$B$239,M386&lt;&gt;'Tabelas auxiliares'!$B$240,M386&lt;&gt;'Tabelas auxiliares'!$C$239,M386&lt;&gt;'Tabelas auxiliares'!$C$240,M386&lt;&gt;'Tabelas auxiliares'!$D$239),"FOLHA DE PESSOAL",IF(Q386='Tabelas auxiliares'!$A$240,"CUSTEIO",IF(Q386='Tabelas auxiliares'!$A$239,"INVESTIMENTO","ERRO - VERIFICAR"))))</f>
        <v/>
      </c>
      <c r="S386" s="46" t="str">
        <f t="shared" si="11"/>
        <v/>
      </c>
    </row>
    <row r="387" spans="17:19" x14ac:dyDescent="0.25">
      <c r="Q387" s="33" t="str">
        <f t="shared" si="10"/>
        <v/>
      </c>
      <c r="R387" s="33" t="str">
        <f>IF(M387="","",IF(AND(M387&lt;&gt;'Tabelas auxiliares'!$B$239,M387&lt;&gt;'Tabelas auxiliares'!$B$240,M387&lt;&gt;'Tabelas auxiliares'!$C$239,M387&lt;&gt;'Tabelas auxiliares'!$C$240,M387&lt;&gt;'Tabelas auxiliares'!$D$239),"FOLHA DE PESSOAL",IF(Q387='Tabelas auxiliares'!$A$240,"CUSTEIO",IF(Q387='Tabelas auxiliares'!$A$239,"INVESTIMENTO","ERRO - VERIFICAR"))))</f>
        <v/>
      </c>
      <c r="S387" s="46" t="str">
        <f t="shared" si="11"/>
        <v/>
      </c>
    </row>
    <row r="388" spans="17:19" x14ac:dyDescent="0.25">
      <c r="Q388" s="33" t="str">
        <f t="shared" ref="Q388:Q451" si="12">LEFT(O388,1)</f>
        <v/>
      </c>
      <c r="R388" s="33" t="str">
        <f>IF(M388="","",IF(AND(M388&lt;&gt;'Tabelas auxiliares'!$B$239,M388&lt;&gt;'Tabelas auxiliares'!$B$240,M388&lt;&gt;'Tabelas auxiliares'!$C$239,M388&lt;&gt;'Tabelas auxiliares'!$C$240,M388&lt;&gt;'Tabelas auxiliares'!$D$239),"FOLHA DE PESSOAL",IF(Q388='Tabelas auxiliares'!$A$240,"CUSTEIO",IF(Q388='Tabelas auxiliares'!$A$239,"INVESTIMENTO","ERRO - VERIFICAR"))))</f>
        <v/>
      </c>
      <c r="S388" s="46" t="str">
        <f t="shared" si="11"/>
        <v/>
      </c>
    </row>
    <row r="389" spans="17:19" x14ac:dyDescent="0.25">
      <c r="Q389" s="33" t="str">
        <f t="shared" si="12"/>
        <v/>
      </c>
      <c r="R389" s="33" t="str">
        <f>IF(M389="","",IF(AND(M389&lt;&gt;'Tabelas auxiliares'!$B$239,M389&lt;&gt;'Tabelas auxiliares'!$B$240,M389&lt;&gt;'Tabelas auxiliares'!$C$239,M389&lt;&gt;'Tabelas auxiliares'!$C$240,M389&lt;&gt;'Tabelas auxiliares'!$D$239),"FOLHA DE PESSOAL",IF(Q389='Tabelas auxiliares'!$A$240,"CUSTEIO",IF(Q389='Tabelas auxiliares'!$A$239,"INVESTIMENTO","ERRO - VERIFICAR"))))</f>
        <v/>
      </c>
      <c r="S389" s="46" t="str">
        <f t="shared" ref="S389:S452" si="13">IF(SUM(T389:X389)=0,"",SUM(T389:X389))</f>
        <v/>
      </c>
    </row>
    <row r="390" spans="17:19" x14ac:dyDescent="0.25">
      <c r="Q390" s="33" t="str">
        <f t="shared" si="12"/>
        <v/>
      </c>
      <c r="R390" s="33" t="str">
        <f>IF(M390="","",IF(AND(M390&lt;&gt;'Tabelas auxiliares'!$B$239,M390&lt;&gt;'Tabelas auxiliares'!$B$240,M390&lt;&gt;'Tabelas auxiliares'!$C$239,M390&lt;&gt;'Tabelas auxiliares'!$C$240,M390&lt;&gt;'Tabelas auxiliares'!$D$239),"FOLHA DE PESSOAL",IF(Q390='Tabelas auxiliares'!$A$240,"CUSTEIO",IF(Q390='Tabelas auxiliares'!$A$239,"INVESTIMENTO","ERRO - VERIFICAR"))))</f>
        <v/>
      </c>
      <c r="S390" s="46" t="str">
        <f t="shared" si="13"/>
        <v/>
      </c>
    </row>
    <row r="391" spans="17:19" x14ac:dyDescent="0.25">
      <c r="Q391" s="33" t="str">
        <f t="shared" si="12"/>
        <v/>
      </c>
      <c r="R391" s="33" t="str">
        <f>IF(M391="","",IF(AND(M391&lt;&gt;'Tabelas auxiliares'!$B$239,M391&lt;&gt;'Tabelas auxiliares'!$B$240,M391&lt;&gt;'Tabelas auxiliares'!$C$239,M391&lt;&gt;'Tabelas auxiliares'!$C$240,M391&lt;&gt;'Tabelas auxiliares'!$D$239),"FOLHA DE PESSOAL",IF(Q391='Tabelas auxiliares'!$A$240,"CUSTEIO",IF(Q391='Tabelas auxiliares'!$A$239,"INVESTIMENTO","ERRO - VERIFICAR"))))</f>
        <v/>
      </c>
      <c r="S391" s="46" t="str">
        <f t="shared" si="13"/>
        <v/>
      </c>
    </row>
    <row r="392" spans="17:19" x14ac:dyDescent="0.25">
      <c r="Q392" s="33" t="str">
        <f t="shared" si="12"/>
        <v/>
      </c>
      <c r="R392" s="33" t="str">
        <f>IF(M392="","",IF(AND(M392&lt;&gt;'Tabelas auxiliares'!$B$239,M392&lt;&gt;'Tabelas auxiliares'!$B$240,M392&lt;&gt;'Tabelas auxiliares'!$C$239,M392&lt;&gt;'Tabelas auxiliares'!$C$240,M392&lt;&gt;'Tabelas auxiliares'!$D$239),"FOLHA DE PESSOAL",IF(Q392='Tabelas auxiliares'!$A$240,"CUSTEIO",IF(Q392='Tabelas auxiliares'!$A$239,"INVESTIMENTO","ERRO - VERIFICAR"))))</f>
        <v/>
      </c>
      <c r="S392" s="46" t="str">
        <f t="shared" si="13"/>
        <v/>
      </c>
    </row>
    <row r="393" spans="17:19" x14ac:dyDescent="0.25">
      <c r="Q393" s="33" t="str">
        <f t="shared" si="12"/>
        <v/>
      </c>
      <c r="R393" s="33" t="str">
        <f>IF(M393="","",IF(AND(M393&lt;&gt;'Tabelas auxiliares'!$B$239,M393&lt;&gt;'Tabelas auxiliares'!$B$240,M393&lt;&gt;'Tabelas auxiliares'!$C$239,M393&lt;&gt;'Tabelas auxiliares'!$C$240,M393&lt;&gt;'Tabelas auxiliares'!$D$239),"FOLHA DE PESSOAL",IF(Q393='Tabelas auxiliares'!$A$240,"CUSTEIO",IF(Q393='Tabelas auxiliares'!$A$239,"INVESTIMENTO","ERRO - VERIFICAR"))))</f>
        <v/>
      </c>
      <c r="S393" s="46" t="str">
        <f t="shared" si="13"/>
        <v/>
      </c>
    </row>
    <row r="394" spans="17:19" x14ac:dyDescent="0.25">
      <c r="Q394" s="33" t="str">
        <f t="shared" si="12"/>
        <v/>
      </c>
      <c r="R394" s="33" t="str">
        <f>IF(M394="","",IF(AND(M394&lt;&gt;'Tabelas auxiliares'!$B$239,M394&lt;&gt;'Tabelas auxiliares'!$B$240,M394&lt;&gt;'Tabelas auxiliares'!$C$239,M394&lt;&gt;'Tabelas auxiliares'!$C$240,M394&lt;&gt;'Tabelas auxiliares'!$D$239),"FOLHA DE PESSOAL",IF(Q394='Tabelas auxiliares'!$A$240,"CUSTEIO",IF(Q394='Tabelas auxiliares'!$A$239,"INVESTIMENTO","ERRO - VERIFICAR"))))</f>
        <v/>
      </c>
      <c r="S394" s="46" t="str">
        <f t="shared" si="13"/>
        <v/>
      </c>
    </row>
    <row r="395" spans="17:19" x14ac:dyDescent="0.25">
      <c r="Q395" s="33" t="str">
        <f t="shared" si="12"/>
        <v/>
      </c>
      <c r="R395" s="33" t="str">
        <f>IF(M395="","",IF(AND(M395&lt;&gt;'Tabelas auxiliares'!$B$239,M395&lt;&gt;'Tabelas auxiliares'!$B$240,M395&lt;&gt;'Tabelas auxiliares'!$C$239,M395&lt;&gt;'Tabelas auxiliares'!$C$240,M395&lt;&gt;'Tabelas auxiliares'!$D$239),"FOLHA DE PESSOAL",IF(Q395='Tabelas auxiliares'!$A$240,"CUSTEIO",IF(Q395='Tabelas auxiliares'!$A$239,"INVESTIMENTO","ERRO - VERIFICAR"))))</f>
        <v/>
      </c>
      <c r="S395" s="46" t="str">
        <f t="shared" si="13"/>
        <v/>
      </c>
    </row>
    <row r="396" spans="17:19" x14ac:dyDescent="0.25">
      <c r="Q396" s="33" t="str">
        <f t="shared" si="12"/>
        <v/>
      </c>
      <c r="R396" s="33" t="str">
        <f>IF(M396="","",IF(AND(M396&lt;&gt;'Tabelas auxiliares'!$B$239,M396&lt;&gt;'Tabelas auxiliares'!$B$240,M396&lt;&gt;'Tabelas auxiliares'!$C$239,M396&lt;&gt;'Tabelas auxiliares'!$C$240,M396&lt;&gt;'Tabelas auxiliares'!$D$239),"FOLHA DE PESSOAL",IF(Q396='Tabelas auxiliares'!$A$240,"CUSTEIO",IF(Q396='Tabelas auxiliares'!$A$239,"INVESTIMENTO","ERRO - VERIFICAR"))))</f>
        <v/>
      </c>
      <c r="S396" s="46" t="str">
        <f t="shared" si="13"/>
        <v/>
      </c>
    </row>
    <row r="397" spans="17:19" x14ac:dyDescent="0.25">
      <c r="Q397" s="33" t="str">
        <f t="shared" si="12"/>
        <v/>
      </c>
      <c r="R397" s="33" t="str">
        <f>IF(M397="","",IF(AND(M397&lt;&gt;'Tabelas auxiliares'!$B$239,M397&lt;&gt;'Tabelas auxiliares'!$B$240,M397&lt;&gt;'Tabelas auxiliares'!$C$239,M397&lt;&gt;'Tabelas auxiliares'!$C$240,M397&lt;&gt;'Tabelas auxiliares'!$D$239),"FOLHA DE PESSOAL",IF(Q397='Tabelas auxiliares'!$A$240,"CUSTEIO",IF(Q397='Tabelas auxiliares'!$A$239,"INVESTIMENTO","ERRO - VERIFICAR"))))</f>
        <v/>
      </c>
      <c r="S397" s="46" t="str">
        <f t="shared" si="13"/>
        <v/>
      </c>
    </row>
    <row r="398" spans="17:19" x14ac:dyDescent="0.25">
      <c r="Q398" s="33" t="str">
        <f t="shared" si="12"/>
        <v/>
      </c>
      <c r="R398" s="33" t="str">
        <f>IF(M398="","",IF(AND(M398&lt;&gt;'Tabelas auxiliares'!$B$239,M398&lt;&gt;'Tabelas auxiliares'!$B$240,M398&lt;&gt;'Tabelas auxiliares'!$C$239,M398&lt;&gt;'Tabelas auxiliares'!$C$240,M398&lt;&gt;'Tabelas auxiliares'!$D$239),"FOLHA DE PESSOAL",IF(Q398='Tabelas auxiliares'!$A$240,"CUSTEIO",IF(Q398='Tabelas auxiliares'!$A$239,"INVESTIMENTO","ERRO - VERIFICAR"))))</f>
        <v/>
      </c>
      <c r="S398" s="46" t="str">
        <f t="shared" si="13"/>
        <v/>
      </c>
    </row>
    <row r="399" spans="17:19" x14ac:dyDescent="0.25">
      <c r="Q399" s="33" t="str">
        <f t="shared" si="12"/>
        <v/>
      </c>
      <c r="R399" s="33" t="str">
        <f>IF(M399="","",IF(AND(M399&lt;&gt;'Tabelas auxiliares'!$B$239,M399&lt;&gt;'Tabelas auxiliares'!$B$240,M399&lt;&gt;'Tabelas auxiliares'!$C$239,M399&lt;&gt;'Tabelas auxiliares'!$C$240,M399&lt;&gt;'Tabelas auxiliares'!$D$239),"FOLHA DE PESSOAL",IF(Q399='Tabelas auxiliares'!$A$240,"CUSTEIO",IF(Q399='Tabelas auxiliares'!$A$239,"INVESTIMENTO","ERRO - VERIFICAR"))))</f>
        <v/>
      </c>
      <c r="S399" s="46" t="str">
        <f t="shared" si="13"/>
        <v/>
      </c>
    </row>
    <row r="400" spans="17:19" x14ac:dyDescent="0.25">
      <c r="Q400" s="33" t="str">
        <f t="shared" si="12"/>
        <v/>
      </c>
      <c r="R400" s="33" t="str">
        <f>IF(M400="","",IF(AND(M400&lt;&gt;'Tabelas auxiliares'!$B$239,M400&lt;&gt;'Tabelas auxiliares'!$B$240,M400&lt;&gt;'Tabelas auxiliares'!$C$239,M400&lt;&gt;'Tabelas auxiliares'!$C$240,M400&lt;&gt;'Tabelas auxiliares'!$D$239),"FOLHA DE PESSOAL",IF(Q400='Tabelas auxiliares'!$A$240,"CUSTEIO",IF(Q400='Tabelas auxiliares'!$A$239,"INVESTIMENTO","ERRO - VERIFICAR"))))</f>
        <v/>
      </c>
      <c r="S400" s="46" t="str">
        <f t="shared" si="13"/>
        <v/>
      </c>
    </row>
    <row r="401" spans="17:19" x14ac:dyDescent="0.25">
      <c r="Q401" s="33" t="str">
        <f t="shared" si="12"/>
        <v/>
      </c>
      <c r="R401" s="33" t="str">
        <f>IF(M401="","",IF(AND(M401&lt;&gt;'Tabelas auxiliares'!$B$239,M401&lt;&gt;'Tabelas auxiliares'!$B$240,M401&lt;&gt;'Tabelas auxiliares'!$C$239,M401&lt;&gt;'Tabelas auxiliares'!$C$240,M401&lt;&gt;'Tabelas auxiliares'!$D$239),"FOLHA DE PESSOAL",IF(Q401='Tabelas auxiliares'!$A$240,"CUSTEIO",IF(Q401='Tabelas auxiliares'!$A$239,"INVESTIMENTO","ERRO - VERIFICAR"))))</f>
        <v/>
      </c>
      <c r="S401" s="46" t="str">
        <f t="shared" si="13"/>
        <v/>
      </c>
    </row>
    <row r="402" spans="17:19" x14ac:dyDescent="0.25">
      <c r="Q402" s="33" t="str">
        <f t="shared" si="12"/>
        <v/>
      </c>
      <c r="R402" s="33" t="str">
        <f>IF(M402="","",IF(AND(M402&lt;&gt;'Tabelas auxiliares'!$B$239,M402&lt;&gt;'Tabelas auxiliares'!$B$240,M402&lt;&gt;'Tabelas auxiliares'!$C$239,M402&lt;&gt;'Tabelas auxiliares'!$C$240,M402&lt;&gt;'Tabelas auxiliares'!$D$239),"FOLHA DE PESSOAL",IF(Q402='Tabelas auxiliares'!$A$240,"CUSTEIO",IF(Q402='Tabelas auxiliares'!$A$239,"INVESTIMENTO","ERRO - VERIFICAR"))))</f>
        <v/>
      </c>
      <c r="S402" s="46" t="str">
        <f t="shared" si="13"/>
        <v/>
      </c>
    </row>
    <row r="403" spans="17:19" x14ac:dyDescent="0.25">
      <c r="Q403" s="33" t="str">
        <f t="shared" si="12"/>
        <v/>
      </c>
      <c r="R403" s="33" t="str">
        <f>IF(M403="","",IF(AND(M403&lt;&gt;'Tabelas auxiliares'!$B$239,M403&lt;&gt;'Tabelas auxiliares'!$B$240,M403&lt;&gt;'Tabelas auxiliares'!$C$239,M403&lt;&gt;'Tabelas auxiliares'!$C$240,M403&lt;&gt;'Tabelas auxiliares'!$D$239),"FOLHA DE PESSOAL",IF(Q403='Tabelas auxiliares'!$A$240,"CUSTEIO",IF(Q403='Tabelas auxiliares'!$A$239,"INVESTIMENTO","ERRO - VERIFICAR"))))</f>
        <v/>
      </c>
      <c r="S403" s="46" t="str">
        <f t="shared" si="13"/>
        <v/>
      </c>
    </row>
    <row r="404" spans="17:19" x14ac:dyDescent="0.25">
      <c r="Q404" s="33" t="str">
        <f t="shared" si="12"/>
        <v/>
      </c>
      <c r="R404" s="33" t="str">
        <f>IF(M404="","",IF(AND(M404&lt;&gt;'Tabelas auxiliares'!$B$239,M404&lt;&gt;'Tabelas auxiliares'!$B$240,M404&lt;&gt;'Tabelas auxiliares'!$C$239,M404&lt;&gt;'Tabelas auxiliares'!$C$240,M404&lt;&gt;'Tabelas auxiliares'!$D$239),"FOLHA DE PESSOAL",IF(Q404='Tabelas auxiliares'!$A$240,"CUSTEIO",IF(Q404='Tabelas auxiliares'!$A$239,"INVESTIMENTO","ERRO - VERIFICAR"))))</f>
        <v/>
      </c>
      <c r="S404" s="46" t="str">
        <f t="shared" si="13"/>
        <v/>
      </c>
    </row>
    <row r="405" spans="17:19" x14ac:dyDescent="0.25">
      <c r="Q405" s="33" t="str">
        <f t="shared" si="12"/>
        <v/>
      </c>
      <c r="R405" s="33" t="str">
        <f>IF(M405="","",IF(AND(M405&lt;&gt;'Tabelas auxiliares'!$B$239,M405&lt;&gt;'Tabelas auxiliares'!$B$240,M405&lt;&gt;'Tabelas auxiliares'!$C$239,M405&lt;&gt;'Tabelas auxiliares'!$C$240,M405&lt;&gt;'Tabelas auxiliares'!$D$239),"FOLHA DE PESSOAL",IF(Q405='Tabelas auxiliares'!$A$240,"CUSTEIO",IF(Q405='Tabelas auxiliares'!$A$239,"INVESTIMENTO","ERRO - VERIFICAR"))))</f>
        <v/>
      </c>
      <c r="S405" s="46" t="str">
        <f t="shared" si="13"/>
        <v/>
      </c>
    </row>
    <row r="406" spans="17:19" x14ac:dyDescent="0.25">
      <c r="Q406" s="33" t="str">
        <f t="shared" si="12"/>
        <v/>
      </c>
      <c r="R406" s="33" t="str">
        <f>IF(M406="","",IF(AND(M406&lt;&gt;'Tabelas auxiliares'!$B$239,M406&lt;&gt;'Tabelas auxiliares'!$B$240,M406&lt;&gt;'Tabelas auxiliares'!$C$239,M406&lt;&gt;'Tabelas auxiliares'!$C$240,M406&lt;&gt;'Tabelas auxiliares'!$D$239),"FOLHA DE PESSOAL",IF(Q406='Tabelas auxiliares'!$A$240,"CUSTEIO",IF(Q406='Tabelas auxiliares'!$A$239,"INVESTIMENTO","ERRO - VERIFICAR"))))</f>
        <v/>
      </c>
      <c r="S406" s="46" t="str">
        <f t="shared" si="13"/>
        <v/>
      </c>
    </row>
    <row r="407" spans="17:19" x14ac:dyDescent="0.25">
      <c r="Q407" s="33" t="str">
        <f t="shared" si="12"/>
        <v/>
      </c>
      <c r="R407" s="33" t="str">
        <f>IF(M407="","",IF(AND(M407&lt;&gt;'Tabelas auxiliares'!$B$239,M407&lt;&gt;'Tabelas auxiliares'!$B$240,M407&lt;&gt;'Tabelas auxiliares'!$C$239,M407&lt;&gt;'Tabelas auxiliares'!$C$240,M407&lt;&gt;'Tabelas auxiliares'!$D$239),"FOLHA DE PESSOAL",IF(Q407='Tabelas auxiliares'!$A$240,"CUSTEIO",IF(Q407='Tabelas auxiliares'!$A$239,"INVESTIMENTO","ERRO - VERIFICAR"))))</f>
        <v/>
      </c>
      <c r="S407" s="46" t="str">
        <f t="shared" si="13"/>
        <v/>
      </c>
    </row>
    <row r="408" spans="17:19" x14ac:dyDescent="0.25">
      <c r="Q408" s="33" t="str">
        <f t="shared" si="12"/>
        <v/>
      </c>
      <c r="R408" s="33" t="str">
        <f>IF(M408="","",IF(AND(M408&lt;&gt;'Tabelas auxiliares'!$B$239,M408&lt;&gt;'Tabelas auxiliares'!$B$240,M408&lt;&gt;'Tabelas auxiliares'!$C$239,M408&lt;&gt;'Tabelas auxiliares'!$C$240,M408&lt;&gt;'Tabelas auxiliares'!$D$239),"FOLHA DE PESSOAL",IF(Q408='Tabelas auxiliares'!$A$240,"CUSTEIO",IF(Q408='Tabelas auxiliares'!$A$239,"INVESTIMENTO","ERRO - VERIFICAR"))))</f>
        <v/>
      </c>
      <c r="S408" s="46" t="str">
        <f t="shared" si="13"/>
        <v/>
      </c>
    </row>
    <row r="409" spans="17:19" x14ac:dyDescent="0.25">
      <c r="Q409" s="33" t="str">
        <f t="shared" si="12"/>
        <v/>
      </c>
      <c r="R409" s="33" t="str">
        <f>IF(M409="","",IF(AND(M409&lt;&gt;'Tabelas auxiliares'!$B$239,M409&lt;&gt;'Tabelas auxiliares'!$B$240,M409&lt;&gt;'Tabelas auxiliares'!$C$239,M409&lt;&gt;'Tabelas auxiliares'!$C$240,M409&lt;&gt;'Tabelas auxiliares'!$D$239),"FOLHA DE PESSOAL",IF(Q409='Tabelas auxiliares'!$A$240,"CUSTEIO",IF(Q409='Tabelas auxiliares'!$A$239,"INVESTIMENTO","ERRO - VERIFICAR"))))</f>
        <v/>
      </c>
      <c r="S409" s="46" t="str">
        <f t="shared" si="13"/>
        <v/>
      </c>
    </row>
    <row r="410" spans="17:19" x14ac:dyDescent="0.25">
      <c r="Q410" s="33" t="str">
        <f t="shared" si="12"/>
        <v/>
      </c>
      <c r="R410" s="33" t="str">
        <f>IF(M410="","",IF(AND(M410&lt;&gt;'Tabelas auxiliares'!$B$239,M410&lt;&gt;'Tabelas auxiliares'!$B$240,M410&lt;&gt;'Tabelas auxiliares'!$C$239,M410&lt;&gt;'Tabelas auxiliares'!$C$240,M410&lt;&gt;'Tabelas auxiliares'!$D$239),"FOLHA DE PESSOAL",IF(Q410='Tabelas auxiliares'!$A$240,"CUSTEIO",IF(Q410='Tabelas auxiliares'!$A$239,"INVESTIMENTO","ERRO - VERIFICAR"))))</f>
        <v/>
      </c>
      <c r="S410" s="46" t="str">
        <f t="shared" si="13"/>
        <v/>
      </c>
    </row>
    <row r="411" spans="17:19" x14ac:dyDescent="0.25">
      <c r="Q411" s="33" t="str">
        <f t="shared" si="12"/>
        <v/>
      </c>
      <c r="R411" s="33" t="str">
        <f>IF(M411="","",IF(AND(M411&lt;&gt;'Tabelas auxiliares'!$B$239,M411&lt;&gt;'Tabelas auxiliares'!$B$240,M411&lt;&gt;'Tabelas auxiliares'!$C$239,M411&lt;&gt;'Tabelas auxiliares'!$C$240,M411&lt;&gt;'Tabelas auxiliares'!$D$239),"FOLHA DE PESSOAL",IF(Q411='Tabelas auxiliares'!$A$240,"CUSTEIO",IF(Q411='Tabelas auxiliares'!$A$239,"INVESTIMENTO","ERRO - VERIFICAR"))))</f>
        <v/>
      </c>
      <c r="S411" s="46" t="str">
        <f t="shared" si="13"/>
        <v/>
      </c>
    </row>
    <row r="412" spans="17:19" x14ac:dyDescent="0.25">
      <c r="Q412" s="33" t="str">
        <f t="shared" si="12"/>
        <v/>
      </c>
      <c r="R412" s="33" t="str">
        <f>IF(M412="","",IF(AND(M412&lt;&gt;'Tabelas auxiliares'!$B$239,M412&lt;&gt;'Tabelas auxiliares'!$B$240,M412&lt;&gt;'Tabelas auxiliares'!$C$239,M412&lt;&gt;'Tabelas auxiliares'!$C$240,M412&lt;&gt;'Tabelas auxiliares'!$D$239),"FOLHA DE PESSOAL",IF(Q412='Tabelas auxiliares'!$A$240,"CUSTEIO",IF(Q412='Tabelas auxiliares'!$A$239,"INVESTIMENTO","ERRO - VERIFICAR"))))</f>
        <v/>
      </c>
      <c r="S412" s="46" t="str">
        <f t="shared" si="13"/>
        <v/>
      </c>
    </row>
    <row r="413" spans="17:19" x14ac:dyDescent="0.25">
      <c r="Q413" s="33" t="str">
        <f t="shared" si="12"/>
        <v/>
      </c>
      <c r="R413" s="33" t="str">
        <f>IF(M413="","",IF(AND(M413&lt;&gt;'Tabelas auxiliares'!$B$239,M413&lt;&gt;'Tabelas auxiliares'!$B$240,M413&lt;&gt;'Tabelas auxiliares'!$C$239,M413&lt;&gt;'Tabelas auxiliares'!$C$240,M413&lt;&gt;'Tabelas auxiliares'!$D$239),"FOLHA DE PESSOAL",IF(Q413='Tabelas auxiliares'!$A$240,"CUSTEIO",IF(Q413='Tabelas auxiliares'!$A$239,"INVESTIMENTO","ERRO - VERIFICAR"))))</f>
        <v/>
      </c>
      <c r="S413" s="46" t="str">
        <f t="shared" si="13"/>
        <v/>
      </c>
    </row>
    <row r="414" spans="17:19" x14ac:dyDescent="0.25">
      <c r="Q414" s="33" t="str">
        <f t="shared" si="12"/>
        <v/>
      </c>
      <c r="R414" s="33" t="str">
        <f>IF(M414="","",IF(AND(M414&lt;&gt;'Tabelas auxiliares'!$B$239,M414&lt;&gt;'Tabelas auxiliares'!$B$240,M414&lt;&gt;'Tabelas auxiliares'!$C$239,M414&lt;&gt;'Tabelas auxiliares'!$C$240,M414&lt;&gt;'Tabelas auxiliares'!$D$239),"FOLHA DE PESSOAL",IF(Q414='Tabelas auxiliares'!$A$240,"CUSTEIO",IF(Q414='Tabelas auxiliares'!$A$239,"INVESTIMENTO","ERRO - VERIFICAR"))))</f>
        <v/>
      </c>
      <c r="S414" s="46" t="str">
        <f t="shared" si="13"/>
        <v/>
      </c>
    </row>
    <row r="415" spans="17:19" x14ac:dyDescent="0.25">
      <c r="Q415" s="33" t="str">
        <f t="shared" si="12"/>
        <v/>
      </c>
      <c r="R415" s="33" t="str">
        <f>IF(M415="","",IF(AND(M415&lt;&gt;'Tabelas auxiliares'!$B$239,M415&lt;&gt;'Tabelas auxiliares'!$B$240,M415&lt;&gt;'Tabelas auxiliares'!$C$239,M415&lt;&gt;'Tabelas auxiliares'!$C$240,M415&lt;&gt;'Tabelas auxiliares'!$D$239),"FOLHA DE PESSOAL",IF(Q415='Tabelas auxiliares'!$A$240,"CUSTEIO",IF(Q415='Tabelas auxiliares'!$A$239,"INVESTIMENTO","ERRO - VERIFICAR"))))</f>
        <v/>
      </c>
      <c r="S415" s="46" t="str">
        <f t="shared" si="13"/>
        <v/>
      </c>
    </row>
    <row r="416" spans="17:19" x14ac:dyDescent="0.25">
      <c r="Q416" s="33" t="str">
        <f t="shared" si="12"/>
        <v/>
      </c>
      <c r="R416" s="33" t="str">
        <f>IF(M416="","",IF(AND(M416&lt;&gt;'Tabelas auxiliares'!$B$239,M416&lt;&gt;'Tabelas auxiliares'!$B$240,M416&lt;&gt;'Tabelas auxiliares'!$C$239,M416&lt;&gt;'Tabelas auxiliares'!$C$240,M416&lt;&gt;'Tabelas auxiliares'!$D$239),"FOLHA DE PESSOAL",IF(Q416='Tabelas auxiliares'!$A$240,"CUSTEIO",IF(Q416='Tabelas auxiliares'!$A$239,"INVESTIMENTO","ERRO - VERIFICAR"))))</f>
        <v/>
      </c>
      <c r="S416" s="46" t="str">
        <f t="shared" si="13"/>
        <v/>
      </c>
    </row>
    <row r="417" spans="17:19" x14ac:dyDescent="0.25">
      <c r="Q417" s="33" t="str">
        <f t="shared" si="12"/>
        <v/>
      </c>
      <c r="R417" s="33" t="str">
        <f>IF(M417="","",IF(AND(M417&lt;&gt;'Tabelas auxiliares'!$B$239,M417&lt;&gt;'Tabelas auxiliares'!$B$240,M417&lt;&gt;'Tabelas auxiliares'!$C$239,M417&lt;&gt;'Tabelas auxiliares'!$C$240,M417&lt;&gt;'Tabelas auxiliares'!$D$239),"FOLHA DE PESSOAL",IF(Q417='Tabelas auxiliares'!$A$240,"CUSTEIO",IF(Q417='Tabelas auxiliares'!$A$239,"INVESTIMENTO","ERRO - VERIFICAR"))))</f>
        <v/>
      </c>
      <c r="S417" s="46" t="str">
        <f t="shared" si="13"/>
        <v/>
      </c>
    </row>
    <row r="418" spans="17:19" x14ac:dyDescent="0.25">
      <c r="Q418" s="33" t="str">
        <f t="shared" si="12"/>
        <v/>
      </c>
      <c r="R418" s="33" t="str">
        <f>IF(M418="","",IF(AND(M418&lt;&gt;'Tabelas auxiliares'!$B$239,M418&lt;&gt;'Tabelas auxiliares'!$B$240,M418&lt;&gt;'Tabelas auxiliares'!$C$239,M418&lt;&gt;'Tabelas auxiliares'!$C$240,M418&lt;&gt;'Tabelas auxiliares'!$D$239),"FOLHA DE PESSOAL",IF(Q418='Tabelas auxiliares'!$A$240,"CUSTEIO",IF(Q418='Tabelas auxiliares'!$A$239,"INVESTIMENTO","ERRO - VERIFICAR"))))</f>
        <v/>
      </c>
      <c r="S418" s="46" t="str">
        <f t="shared" si="13"/>
        <v/>
      </c>
    </row>
    <row r="419" spans="17:19" x14ac:dyDescent="0.25">
      <c r="Q419" s="33" t="str">
        <f t="shared" si="12"/>
        <v/>
      </c>
      <c r="R419" s="33" t="str">
        <f>IF(M419="","",IF(AND(M419&lt;&gt;'Tabelas auxiliares'!$B$239,M419&lt;&gt;'Tabelas auxiliares'!$B$240,M419&lt;&gt;'Tabelas auxiliares'!$C$239,M419&lt;&gt;'Tabelas auxiliares'!$C$240,M419&lt;&gt;'Tabelas auxiliares'!$D$239),"FOLHA DE PESSOAL",IF(Q419='Tabelas auxiliares'!$A$240,"CUSTEIO",IF(Q419='Tabelas auxiliares'!$A$239,"INVESTIMENTO","ERRO - VERIFICAR"))))</f>
        <v/>
      </c>
      <c r="S419" s="46" t="str">
        <f t="shared" si="13"/>
        <v/>
      </c>
    </row>
    <row r="420" spans="17:19" x14ac:dyDescent="0.25">
      <c r="Q420" s="33" t="str">
        <f t="shared" si="12"/>
        <v/>
      </c>
      <c r="R420" s="33" t="str">
        <f>IF(M420="","",IF(AND(M420&lt;&gt;'Tabelas auxiliares'!$B$239,M420&lt;&gt;'Tabelas auxiliares'!$B$240,M420&lt;&gt;'Tabelas auxiliares'!$C$239,M420&lt;&gt;'Tabelas auxiliares'!$C$240,M420&lt;&gt;'Tabelas auxiliares'!$D$239),"FOLHA DE PESSOAL",IF(Q420='Tabelas auxiliares'!$A$240,"CUSTEIO",IF(Q420='Tabelas auxiliares'!$A$239,"INVESTIMENTO","ERRO - VERIFICAR"))))</f>
        <v/>
      </c>
      <c r="S420" s="46" t="str">
        <f t="shared" si="13"/>
        <v/>
      </c>
    </row>
    <row r="421" spans="17:19" x14ac:dyDescent="0.25">
      <c r="Q421" s="33" t="str">
        <f t="shared" si="12"/>
        <v/>
      </c>
      <c r="R421" s="33" t="str">
        <f>IF(M421="","",IF(AND(M421&lt;&gt;'Tabelas auxiliares'!$B$239,M421&lt;&gt;'Tabelas auxiliares'!$B$240,M421&lt;&gt;'Tabelas auxiliares'!$C$239,M421&lt;&gt;'Tabelas auxiliares'!$C$240,M421&lt;&gt;'Tabelas auxiliares'!$D$239),"FOLHA DE PESSOAL",IF(Q421='Tabelas auxiliares'!$A$240,"CUSTEIO",IF(Q421='Tabelas auxiliares'!$A$239,"INVESTIMENTO","ERRO - VERIFICAR"))))</f>
        <v/>
      </c>
      <c r="S421" s="46" t="str">
        <f t="shared" si="13"/>
        <v/>
      </c>
    </row>
    <row r="422" spans="17:19" x14ac:dyDescent="0.25">
      <c r="Q422" s="33" t="str">
        <f t="shared" si="12"/>
        <v/>
      </c>
      <c r="R422" s="33" t="str">
        <f>IF(M422="","",IF(AND(M422&lt;&gt;'Tabelas auxiliares'!$B$239,M422&lt;&gt;'Tabelas auxiliares'!$B$240,M422&lt;&gt;'Tabelas auxiliares'!$C$239,M422&lt;&gt;'Tabelas auxiliares'!$C$240,M422&lt;&gt;'Tabelas auxiliares'!$D$239),"FOLHA DE PESSOAL",IF(Q422='Tabelas auxiliares'!$A$240,"CUSTEIO",IF(Q422='Tabelas auxiliares'!$A$239,"INVESTIMENTO","ERRO - VERIFICAR"))))</f>
        <v/>
      </c>
      <c r="S422" s="46" t="str">
        <f t="shared" si="13"/>
        <v/>
      </c>
    </row>
    <row r="423" spans="17:19" x14ac:dyDescent="0.25">
      <c r="Q423" s="33" t="str">
        <f t="shared" si="12"/>
        <v/>
      </c>
      <c r="R423" s="33" t="str">
        <f>IF(M423="","",IF(AND(M423&lt;&gt;'Tabelas auxiliares'!$B$239,M423&lt;&gt;'Tabelas auxiliares'!$B$240,M423&lt;&gt;'Tabelas auxiliares'!$C$239,M423&lt;&gt;'Tabelas auxiliares'!$C$240,M423&lt;&gt;'Tabelas auxiliares'!$D$239),"FOLHA DE PESSOAL",IF(Q423='Tabelas auxiliares'!$A$240,"CUSTEIO",IF(Q423='Tabelas auxiliares'!$A$239,"INVESTIMENTO","ERRO - VERIFICAR"))))</f>
        <v/>
      </c>
      <c r="S423" s="46" t="str">
        <f t="shared" si="13"/>
        <v/>
      </c>
    </row>
    <row r="424" spans="17:19" x14ac:dyDescent="0.25">
      <c r="Q424" s="33" t="str">
        <f t="shared" si="12"/>
        <v/>
      </c>
      <c r="R424" s="33" t="str">
        <f>IF(M424="","",IF(AND(M424&lt;&gt;'Tabelas auxiliares'!$B$239,M424&lt;&gt;'Tabelas auxiliares'!$B$240,M424&lt;&gt;'Tabelas auxiliares'!$C$239,M424&lt;&gt;'Tabelas auxiliares'!$C$240,M424&lt;&gt;'Tabelas auxiliares'!$D$239),"FOLHA DE PESSOAL",IF(Q424='Tabelas auxiliares'!$A$240,"CUSTEIO",IF(Q424='Tabelas auxiliares'!$A$239,"INVESTIMENTO","ERRO - VERIFICAR"))))</f>
        <v/>
      </c>
      <c r="S424" s="46" t="str">
        <f t="shared" si="13"/>
        <v/>
      </c>
    </row>
    <row r="425" spans="17:19" x14ac:dyDescent="0.25">
      <c r="Q425" s="33" t="str">
        <f t="shared" si="12"/>
        <v/>
      </c>
      <c r="R425" s="33" t="str">
        <f>IF(M425="","",IF(AND(M425&lt;&gt;'Tabelas auxiliares'!$B$239,M425&lt;&gt;'Tabelas auxiliares'!$B$240,M425&lt;&gt;'Tabelas auxiliares'!$C$239,M425&lt;&gt;'Tabelas auxiliares'!$C$240,M425&lt;&gt;'Tabelas auxiliares'!$D$239),"FOLHA DE PESSOAL",IF(Q425='Tabelas auxiliares'!$A$240,"CUSTEIO",IF(Q425='Tabelas auxiliares'!$A$239,"INVESTIMENTO","ERRO - VERIFICAR"))))</f>
        <v/>
      </c>
      <c r="S425" s="46" t="str">
        <f t="shared" si="13"/>
        <v/>
      </c>
    </row>
    <row r="426" spans="17:19" x14ac:dyDescent="0.25">
      <c r="Q426" s="33" t="str">
        <f t="shared" si="12"/>
        <v/>
      </c>
      <c r="R426" s="33" t="str">
        <f>IF(M426="","",IF(AND(M426&lt;&gt;'Tabelas auxiliares'!$B$239,M426&lt;&gt;'Tabelas auxiliares'!$B$240,M426&lt;&gt;'Tabelas auxiliares'!$C$239,M426&lt;&gt;'Tabelas auxiliares'!$C$240,M426&lt;&gt;'Tabelas auxiliares'!$D$239),"FOLHA DE PESSOAL",IF(Q426='Tabelas auxiliares'!$A$240,"CUSTEIO",IF(Q426='Tabelas auxiliares'!$A$239,"INVESTIMENTO","ERRO - VERIFICAR"))))</f>
        <v/>
      </c>
      <c r="S426" s="46" t="str">
        <f t="shared" si="13"/>
        <v/>
      </c>
    </row>
    <row r="427" spans="17:19" x14ac:dyDescent="0.25">
      <c r="Q427" s="33" t="str">
        <f t="shared" si="12"/>
        <v/>
      </c>
      <c r="R427" s="33" t="str">
        <f>IF(M427="","",IF(AND(M427&lt;&gt;'Tabelas auxiliares'!$B$239,M427&lt;&gt;'Tabelas auxiliares'!$B$240,M427&lt;&gt;'Tabelas auxiliares'!$C$239,M427&lt;&gt;'Tabelas auxiliares'!$C$240,M427&lt;&gt;'Tabelas auxiliares'!$D$239),"FOLHA DE PESSOAL",IF(Q427='Tabelas auxiliares'!$A$240,"CUSTEIO",IF(Q427='Tabelas auxiliares'!$A$239,"INVESTIMENTO","ERRO - VERIFICAR"))))</f>
        <v/>
      </c>
      <c r="S427" s="46" t="str">
        <f t="shared" si="13"/>
        <v/>
      </c>
    </row>
    <row r="428" spans="17:19" x14ac:dyDescent="0.25">
      <c r="Q428" s="33" t="str">
        <f t="shared" si="12"/>
        <v/>
      </c>
      <c r="R428" s="33" t="str">
        <f>IF(M428="","",IF(AND(M428&lt;&gt;'Tabelas auxiliares'!$B$239,M428&lt;&gt;'Tabelas auxiliares'!$B$240,M428&lt;&gt;'Tabelas auxiliares'!$C$239,M428&lt;&gt;'Tabelas auxiliares'!$C$240,M428&lt;&gt;'Tabelas auxiliares'!$D$239),"FOLHA DE PESSOAL",IF(Q428='Tabelas auxiliares'!$A$240,"CUSTEIO",IF(Q428='Tabelas auxiliares'!$A$239,"INVESTIMENTO","ERRO - VERIFICAR"))))</f>
        <v/>
      </c>
      <c r="S428" s="46" t="str">
        <f t="shared" si="13"/>
        <v/>
      </c>
    </row>
    <row r="429" spans="17:19" x14ac:dyDescent="0.25">
      <c r="Q429" s="33" t="str">
        <f t="shared" si="12"/>
        <v/>
      </c>
      <c r="R429" s="33" t="str">
        <f>IF(M429="","",IF(AND(M429&lt;&gt;'Tabelas auxiliares'!$B$239,M429&lt;&gt;'Tabelas auxiliares'!$B$240,M429&lt;&gt;'Tabelas auxiliares'!$C$239,M429&lt;&gt;'Tabelas auxiliares'!$C$240,M429&lt;&gt;'Tabelas auxiliares'!$D$239),"FOLHA DE PESSOAL",IF(Q429='Tabelas auxiliares'!$A$240,"CUSTEIO",IF(Q429='Tabelas auxiliares'!$A$239,"INVESTIMENTO","ERRO - VERIFICAR"))))</f>
        <v/>
      </c>
      <c r="S429" s="46" t="str">
        <f t="shared" si="13"/>
        <v/>
      </c>
    </row>
    <row r="430" spans="17:19" x14ac:dyDescent="0.25">
      <c r="Q430" s="33" t="str">
        <f t="shared" si="12"/>
        <v/>
      </c>
      <c r="R430" s="33" t="str">
        <f>IF(M430="","",IF(AND(M430&lt;&gt;'Tabelas auxiliares'!$B$239,M430&lt;&gt;'Tabelas auxiliares'!$B$240,M430&lt;&gt;'Tabelas auxiliares'!$C$239,M430&lt;&gt;'Tabelas auxiliares'!$C$240,M430&lt;&gt;'Tabelas auxiliares'!$D$239),"FOLHA DE PESSOAL",IF(Q430='Tabelas auxiliares'!$A$240,"CUSTEIO",IF(Q430='Tabelas auxiliares'!$A$239,"INVESTIMENTO","ERRO - VERIFICAR"))))</f>
        <v/>
      </c>
      <c r="S430" s="46" t="str">
        <f t="shared" si="13"/>
        <v/>
      </c>
    </row>
    <row r="431" spans="17:19" x14ac:dyDescent="0.25">
      <c r="Q431" s="33" t="str">
        <f t="shared" si="12"/>
        <v/>
      </c>
      <c r="R431" s="33" t="str">
        <f>IF(M431="","",IF(AND(M431&lt;&gt;'Tabelas auxiliares'!$B$239,M431&lt;&gt;'Tabelas auxiliares'!$B$240,M431&lt;&gt;'Tabelas auxiliares'!$C$239,M431&lt;&gt;'Tabelas auxiliares'!$C$240,M431&lt;&gt;'Tabelas auxiliares'!$D$239),"FOLHA DE PESSOAL",IF(Q431='Tabelas auxiliares'!$A$240,"CUSTEIO",IF(Q431='Tabelas auxiliares'!$A$239,"INVESTIMENTO","ERRO - VERIFICAR"))))</f>
        <v/>
      </c>
      <c r="S431" s="46" t="str">
        <f t="shared" si="13"/>
        <v/>
      </c>
    </row>
    <row r="432" spans="17:19" x14ac:dyDescent="0.25">
      <c r="Q432" s="33" t="str">
        <f t="shared" si="12"/>
        <v/>
      </c>
      <c r="R432" s="33" t="str">
        <f>IF(M432="","",IF(AND(M432&lt;&gt;'Tabelas auxiliares'!$B$239,M432&lt;&gt;'Tabelas auxiliares'!$B$240,M432&lt;&gt;'Tabelas auxiliares'!$C$239,M432&lt;&gt;'Tabelas auxiliares'!$C$240,M432&lt;&gt;'Tabelas auxiliares'!$D$239),"FOLHA DE PESSOAL",IF(Q432='Tabelas auxiliares'!$A$240,"CUSTEIO",IF(Q432='Tabelas auxiliares'!$A$239,"INVESTIMENTO","ERRO - VERIFICAR"))))</f>
        <v/>
      </c>
      <c r="S432" s="46" t="str">
        <f t="shared" si="13"/>
        <v/>
      </c>
    </row>
    <row r="433" spans="17:19" x14ac:dyDescent="0.25">
      <c r="Q433" s="33" t="str">
        <f t="shared" si="12"/>
        <v/>
      </c>
      <c r="R433" s="33" t="str">
        <f>IF(M433="","",IF(AND(M433&lt;&gt;'Tabelas auxiliares'!$B$239,M433&lt;&gt;'Tabelas auxiliares'!$B$240,M433&lt;&gt;'Tabelas auxiliares'!$C$239,M433&lt;&gt;'Tabelas auxiliares'!$C$240,M433&lt;&gt;'Tabelas auxiliares'!$D$239),"FOLHA DE PESSOAL",IF(Q433='Tabelas auxiliares'!$A$240,"CUSTEIO",IF(Q433='Tabelas auxiliares'!$A$239,"INVESTIMENTO","ERRO - VERIFICAR"))))</f>
        <v/>
      </c>
      <c r="S433" s="46" t="str">
        <f t="shared" si="13"/>
        <v/>
      </c>
    </row>
    <row r="434" spans="17:19" x14ac:dyDescent="0.25">
      <c r="Q434" s="33" t="str">
        <f t="shared" si="12"/>
        <v/>
      </c>
      <c r="R434" s="33" t="str">
        <f>IF(M434="","",IF(AND(M434&lt;&gt;'Tabelas auxiliares'!$B$239,M434&lt;&gt;'Tabelas auxiliares'!$B$240,M434&lt;&gt;'Tabelas auxiliares'!$C$239,M434&lt;&gt;'Tabelas auxiliares'!$C$240,M434&lt;&gt;'Tabelas auxiliares'!$D$239),"FOLHA DE PESSOAL",IF(Q434='Tabelas auxiliares'!$A$240,"CUSTEIO",IF(Q434='Tabelas auxiliares'!$A$239,"INVESTIMENTO","ERRO - VERIFICAR"))))</f>
        <v/>
      </c>
      <c r="S434" s="46" t="str">
        <f t="shared" si="13"/>
        <v/>
      </c>
    </row>
    <row r="435" spans="17:19" x14ac:dyDescent="0.25">
      <c r="Q435" s="33" t="str">
        <f t="shared" si="12"/>
        <v/>
      </c>
      <c r="R435" s="33" t="str">
        <f>IF(M435="","",IF(AND(M435&lt;&gt;'Tabelas auxiliares'!$B$239,M435&lt;&gt;'Tabelas auxiliares'!$B$240,M435&lt;&gt;'Tabelas auxiliares'!$C$239,M435&lt;&gt;'Tabelas auxiliares'!$C$240,M435&lt;&gt;'Tabelas auxiliares'!$D$239),"FOLHA DE PESSOAL",IF(Q435='Tabelas auxiliares'!$A$240,"CUSTEIO",IF(Q435='Tabelas auxiliares'!$A$239,"INVESTIMENTO","ERRO - VERIFICAR"))))</f>
        <v/>
      </c>
      <c r="S435" s="46" t="str">
        <f t="shared" si="13"/>
        <v/>
      </c>
    </row>
    <row r="436" spans="17:19" x14ac:dyDescent="0.25">
      <c r="Q436" s="33" t="str">
        <f t="shared" si="12"/>
        <v/>
      </c>
      <c r="R436" s="33" t="str">
        <f>IF(M436="","",IF(AND(M436&lt;&gt;'Tabelas auxiliares'!$B$239,M436&lt;&gt;'Tabelas auxiliares'!$B$240,M436&lt;&gt;'Tabelas auxiliares'!$C$239,M436&lt;&gt;'Tabelas auxiliares'!$C$240,M436&lt;&gt;'Tabelas auxiliares'!$D$239),"FOLHA DE PESSOAL",IF(Q436='Tabelas auxiliares'!$A$240,"CUSTEIO",IF(Q436='Tabelas auxiliares'!$A$239,"INVESTIMENTO","ERRO - VERIFICAR"))))</f>
        <v/>
      </c>
      <c r="S436" s="46" t="str">
        <f t="shared" si="13"/>
        <v/>
      </c>
    </row>
    <row r="437" spans="17:19" x14ac:dyDescent="0.25">
      <c r="Q437" s="33" t="str">
        <f t="shared" si="12"/>
        <v/>
      </c>
      <c r="R437" s="33" t="str">
        <f>IF(M437="","",IF(AND(M437&lt;&gt;'Tabelas auxiliares'!$B$239,M437&lt;&gt;'Tabelas auxiliares'!$B$240,M437&lt;&gt;'Tabelas auxiliares'!$C$239,M437&lt;&gt;'Tabelas auxiliares'!$C$240,M437&lt;&gt;'Tabelas auxiliares'!$D$239),"FOLHA DE PESSOAL",IF(Q437='Tabelas auxiliares'!$A$240,"CUSTEIO",IF(Q437='Tabelas auxiliares'!$A$239,"INVESTIMENTO","ERRO - VERIFICAR"))))</f>
        <v/>
      </c>
      <c r="S437" s="46" t="str">
        <f t="shared" si="13"/>
        <v/>
      </c>
    </row>
    <row r="438" spans="17:19" x14ac:dyDescent="0.25">
      <c r="Q438" s="33" t="str">
        <f t="shared" si="12"/>
        <v/>
      </c>
      <c r="R438" s="33" t="str">
        <f>IF(M438="","",IF(AND(M438&lt;&gt;'Tabelas auxiliares'!$B$239,M438&lt;&gt;'Tabelas auxiliares'!$B$240,M438&lt;&gt;'Tabelas auxiliares'!$C$239,M438&lt;&gt;'Tabelas auxiliares'!$C$240,M438&lt;&gt;'Tabelas auxiliares'!$D$239),"FOLHA DE PESSOAL",IF(Q438='Tabelas auxiliares'!$A$240,"CUSTEIO",IF(Q438='Tabelas auxiliares'!$A$239,"INVESTIMENTO","ERRO - VERIFICAR"))))</f>
        <v/>
      </c>
      <c r="S438" s="46" t="str">
        <f t="shared" si="13"/>
        <v/>
      </c>
    </row>
    <row r="439" spans="17:19" x14ac:dyDescent="0.25">
      <c r="Q439" s="33" t="str">
        <f t="shared" si="12"/>
        <v/>
      </c>
      <c r="R439" s="33" t="str">
        <f>IF(M439="","",IF(AND(M439&lt;&gt;'Tabelas auxiliares'!$B$239,M439&lt;&gt;'Tabelas auxiliares'!$B$240,M439&lt;&gt;'Tabelas auxiliares'!$C$239,M439&lt;&gt;'Tabelas auxiliares'!$C$240,M439&lt;&gt;'Tabelas auxiliares'!$D$239),"FOLHA DE PESSOAL",IF(Q439='Tabelas auxiliares'!$A$240,"CUSTEIO",IF(Q439='Tabelas auxiliares'!$A$239,"INVESTIMENTO","ERRO - VERIFICAR"))))</f>
        <v/>
      </c>
      <c r="S439" s="46" t="str">
        <f t="shared" si="13"/>
        <v/>
      </c>
    </row>
    <row r="440" spans="17:19" x14ac:dyDescent="0.25">
      <c r="Q440" s="33" t="str">
        <f t="shared" si="12"/>
        <v/>
      </c>
      <c r="R440" s="33" t="str">
        <f>IF(M440="","",IF(AND(M440&lt;&gt;'Tabelas auxiliares'!$B$239,M440&lt;&gt;'Tabelas auxiliares'!$B$240,M440&lt;&gt;'Tabelas auxiliares'!$C$239,M440&lt;&gt;'Tabelas auxiliares'!$C$240,M440&lt;&gt;'Tabelas auxiliares'!$D$239),"FOLHA DE PESSOAL",IF(Q440='Tabelas auxiliares'!$A$240,"CUSTEIO",IF(Q440='Tabelas auxiliares'!$A$239,"INVESTIMENTO","ERRO - VERIFICAR"))))</f>
        <v/>
      </c>
      <c r="S440" s="46" t="str">
        <f t="shared" si="13"/>
        <v/>
      </c>
    </row>
    <row r="441" spans="17:19" x14ac:dyDescent="0.25">
      <c r="Q441" s="33" t="str">
        <f t="shared" si="12"/>
        <v/>
      </c>
      <c r="R441" s="33" t="str">
        <f>IF(M441="","",IF(AND(M441&lt;&gt;'Tabelas auxiliares'!$B$239,M441&lt;&gt;'Tabelas auxiliares'!$B$240,M441&lt;&gt;'Tabelas auxiliares'!$C$239,M441&lt;&gt;'Tabelas auxiliares'!$C$240,M441&lt;&gt;'Tabelas auxiliares'!$D$239),"FOLHA DE PESSOAL",IF(Q441='Tabelas auxiliares'!$A$240,"CUSTEIO",IF(Q441='Tabelas auxiliares'!$A$239,"INVESTIMENTO","ERRO - VERIFICAR"))))</f>
        <v/>
      </c>
      <c r="S441" s="46" t="str">
        <f t="shared" si="13"/>
        <v/>
      </c>
    </row>
    <row r="442" spans="17:19" x14ac:dyDescent="0.25">
      <c r="Q442" s="33" t="str">
        <f t="shared" si="12"/>
        <v/>
      </c>
      <c r="R442" s="33" t="str">
        <f>IF(M442="","",IF(AND(M442&lt;&gt;'Tabelas auxiliares'!$B$239,M442&lt;&gt;'Tabelas auxiliares'!$B$240,M442&lt;&gt;'Tabelas auxiliares'!$C$239,M442&lt;&gt;'Tabelas auxiliares'!$C$240,M442&lt;&gt;'Tabelas auxiliares'!$D$239),"FOLHA DE PESSOAL",IF(Q442='Tabelas auxiliares'!$A$240,"CUSTEIO",IF(Q442='Tabelas auxiliares'!$A$239,"INVESTIMENTO","ERRO - VERIFICAR"))))</f>
        <v/>
      </c>
      <c r="S442" s="46" t="str">
        <f t="shared" si="13"/>
        <v/>
      </c>
    </row>
    <row r="443" spans="17:19" x14ac:dyDescent="0.25">
      <c r="Q443" s="33" t="str">
        <f t="shared" si="12"/>
        <v/>
      </c>
      <c r="R443" s="33" t="str">
        <f>IF(M443="","",IF(AND(M443&lt;&gt;'Tabelas auxiliares'!$B$239,M443&lt;&gt;'Tabelas auxiliares'!$B$240,M443&lt;&gt;'Tabelas auxiliares'!$C$239,M443&lt;&gt;'Tabelas auxiliares'!$C$240,M443&lt;&gt;'Tabelas auxiliares'!$D$239),"FOLHA DE PESSOAL",IF(Q443='Tabelas auxiliares'!$A$240,"CUSTEIO",IF(Q443='Tabelas auxiliares'!$A$239,"INVESTIMENTO","ERRO - VERIFICAR"))))</f>
        <v/>
      </c>
      <c r="S443" s="46" t="str">
        <f t="shared" si="13"/>
        <v/>
      </c>
    </row>
    <row r="444" spans="17:19" x14ac:dyDescent="0.25">
      <c r="Q444" s="33" t="str">
        <f t="shared" si="12"/>
        <v/>
      </c>
      <c r="R444" s="33" t="str">
        <f>IF(M444="","",IF(AND(M444&lt;&gt;'Tabelas auxiliares'!$B$239,M444&lt;&gt;'Tabelas auxiliares'!$B$240,M444&lt;&gt;'Tabelas auxiliares'!$C$239,M444&lt;&gt;'Tabelas auxiliares'!$C$240,M444&lt;&gt;'Tabelas auxiliares'!$D$239),"FOLHA DE PESSOAL",IF(Q444='Tabelas auxiliares'!$A$240,"CUSTEIO",IF(Q444='Tabelas auxiliares'!$A$239,"INVESTIMENTO","ERRO - VERIFICAR"))))</f>
        <v/>
      </c>
      <c r="S444" s="46" t="str">
        <f t="shared" si="13"/>
        <v/>
      </c>
    </row>
    <row r="445" spans="17:19" x14ac:dyDescent="0.25">
      <c r="Q445" s="33" t="str">
        <f t="shared" si="12"/>
        <v/>
      </c>
      <c r="R445" s="33" t="str">
        <f>IF(M445="","",IF(AND(M445&lt;&gt;'Tabelas auxiliares'!$B$239,M445&lt;&gt;'Tabelas auxiliares'!$B$240,M445&lt;&gt;'Tabelas auxiliares'!$C$239,M445&lt;&gt;'Tabelas auxiliares'!$C$240,M445&lt;&gt;'Tabelas auxiliares'!$D$239),"FOLHA DE PESSOAL",IF(Q445='Tabelas auxiliares'!$A$240,"CUSTEIO",IF(Q445='Tabelas auxiliares'!$A$239,"INVESTIMENTO","ERRO - VERIFICAR"))))</f>
        <v/>
      </c>
      <c r="S445" s="46" t="str">
        <f t="shared" si="13"/>
        <v/>
      </c>
    </row>
    <row r="446" spans="17:19" x14ac:dyDescent="0.25">
      <c r="Q446" s="33" t="str">
        <f t="shared" si="12"/>
        <v/>
      </c>
      <c r="R446" s="33" t="str">
        <f>IF(M446="","",IF(AND(M446&lt;&gt;'Tabelas auxiliares'!$B$239,M446&lt;&gt;'Tabelas auxiliares'!$B$240,M446&lt;&gt;'Tabelas auxiliares'!$C$239,M446&lt;&gt;'Tabelas auxiliares'!$C$240,M446&lt;&gt;'Tabelas auxiliares'!$D$239),"FOLHA DE PESSOAL",IF(Q446='Tabelas auxiliares'!$A$240,"CUSTEIO",IF(Q446='Tabelas auxiliares'!$A$239,"INVESTIMENTO","ERRO - VERIFICAR"))))</f>
        <v/>
      </c>
      <c r="S446" s="46" t="str">
        <f t="shared" si="13"/>
        <v/>
      </c>
    </row>
    <row r="447" spans="17:19" x14ac:dyDescent="0.25">
      <c r="Q447" s="33" t="str">
        <f t="shared" si="12"/>
        <v/>
      </c>
      <c r="R447" s="33" t="str">
        <f>IF(M447="","",IF(AND(M447&lt;&gt;'Tabelas auxiliares'!$B$239,M447&lt;&gt;'Tabelas auxiliares'!$B$240,M447&lt;&gt;'Tabelas auxiliares'!$C$239,M447&lt;&gt;'Tabelas auxiliares'!$C$240,M447&lt;&gt;'Tabelas auxiliares'!$D$239),"FOLHA DE PESSOAL",IF(Q447='Tabelas auxiliares'!$A$240,"CUSTEIO",IF(Q447='Tabelas auxiliares'!$A$239,"INVESTIMENTO","ERRO - VERIFICAR"))))</f>
        <v/>
      </c>
      <c r="S447" s="46" t="str">
        <f t="shared" si="13"/>
        <v/>
      </c>
    </row>
    <row r="448" spans="17:19" x14ac:dyDescent="0.25">
      <c r="Q448" s="33" t="str">
        <f t="shared" si="12"/>
        <v/>
      </c>
      <c r="R448" s="33" t="str">
        <f>IF(M448="","",IF(AND(M448&lt;&gt;'Tabelas auxiliares'!$B$239,M448&lt;&gt;'Tabelas auxiliares'!$B$240,M448&lt;&gt;'Tabelas auxiliares'!$C$239,M448&lt;&gt;'Tabelas auxiliares'!$C$240,M448&lt;&gt;'Tabelas auxiliares'!$D$239),"FOLHA DE PESSOAL",IF(Q448='Tabelas auxiliares'!$A$240,"CUSTEIO",IF(Q448='Tabelas auxiliares'!$A$239,"INVESTIMENTO","ERRO - VERIFICAR"))))</f>
        <v/>
      </c>
      <c r="S448" s="46" t="str">
        <f t="shared" si="13"/>
        <v/>
      </c>
    </row>
    <row r="449" spans="17:19" x14ac:dyDescent="0.25">
      <c r="Q449" s="33" t="str">
        <f t="shared" si="12"/>
        <v/>
      </c>
      <c r="R449" s="33" t="str">
        <f>IF(M449="","",IF(AND(M449&lt;&gt;'Tabelas auxiliares'!$B$239,M449&lt;&gt;'Tabelas auxiliares'!$B$240,M449&lt;&gt;'Tabelas auxiliares'!$C$239,M449&lt;&gt;'Tabelas auxiliares'!$C$240,M449&lt;&gt;'Tabelas auxiliares'!$D$239),"FOLHA DE PESSOAL",IF(Q449='Tabelas auxiliares'!$A$240,"CUSTEIO",IF(Q449='Tabelas auxiliares'!$A$239,"INVESTIMENTO","ERRO - VERIFICAR"))))</f>
        <v/>
      </c>
      <c r="S449" s="46" t="str">
        <f t="shared" si="13"/>
        <v/>
      </c>
    </row>
    <row r="450" spans="17:19" x14ac:dyDescent="0.25">
      <c r="Q450" s="33" t="str">
        <f t="shared" si="12"/>
        <v/>
      </c>
      <c r="R450" s="33" t="str">
        <f>IF(M450="","",IF(AND(M450&lt;&gt;'Tabelas auxiliares'!$B$239,M450&lt;&gt;'Tabelas auxiliares'!$B$240,M450&lt;&gt;'Tabelas auxiliares'!$C$239,M450&lt;&gt;'Tabelas auxiliares'!$C$240,M450&lt;&gt;'Tabelas auxiliares'!$D$239),"FOLHA DE PESSOAL",IF(Q450='Tabelas auxiliares'!$A$240,"CUSTEIO",IF(Q450='Tabelas auxiliares'!$A$239,"INVESTIMENTO","ERRO - VERIFICAR"))))</f>
        <v/>
      </c>
      <c r="S450" s="46" t="str">
        <f t="shared" si="13"/>
        <v/>
      </c>
    </row>
    <row r="451" spans="17:19" x14ac:dyDescent="0.25">
      <c r="Q451" s="33" t="str">
        <f t="shared" si="12"/>
        <v/>
      </c>
      <c r="R451" s="33" t="str">
        <f>IF(M451="","",IF(AND(M451&lt;&gt;'Tabelas auxiliares'!$B$239,M451&lt;&gt;'Tabelas auxiliares'!$B$240,M451&lt;&gt;'Tabelas auxiliares'!$C$239,M451&lt;&gt;'Tabelas auxiliares'!$C$240,M451&lt;&gt;'Tabelas auxiliares'!$D$239),"FOLHA DE PESSOAL",IF(Q451='Tabelas auxiliares'!$A$240,"CUSTEIO",IF(Q451='Tabelas auxiliares'!$A$239,"INVESTIMENTO","ERRO - VERIFICAR"))))</f>
        <v/>
      </c>
      <c r="S451" s="46" t="str">
        <f t="shared" si="13"/>
        <v/>
      </c>
    </row>
    <row r="452" spans="17:19" x14ac:dyDescent="0.25">
      <c r="Q452" s="33" t="str">
        <f t="shared" ref="Q452:Q515" si="14">LEFT(O452,1)</f>
        <v/>
      </c>
      <c r="R452" s="33" t="str">
        <f>IF(M452="","",IF(AND(M452&lt;&gt;'Tabelas auxiliares'!$B$239,M452&lt;&gt;'Tabelas auxiliares'!$B$240,M452&lt;&gt;'Tabelas auxiliares'!$C$239,M452&lt;&gt;'Tabelas auxiliares'!$C$240,M452&lt;&gt;'Tabelas auxiliares'!$D$239),"FOLHA DE PESSOAL",IF(Q452='Tabelas auxiliares'!$A$240,"CUSTEIO",IF(Q452='Tabelas auxiliares'!$A$239,"INVESTIMENTO","ERRO - VERIFICAR"))))</f>
        <v/>
      </c>
      <c r="S452" s="46" t="str">
        <f t="shared" si="13"/>
        <v/>
      </c>
    </row>
    <row r="453" spans="17:19" x14ac:dyDescent="0.25">
      <c r="Q453" s="33" t="str">
        <f t="shared" si="14"/>
        <v/>
      </c>
      <c r="R453" s="33" t="str">
        <f>IF(M453="","",IF(AND(M453&lt;&gt;'Tabelas auxiliares'!$B$239,M453&lt;&gt;'Tabelas auxiliares'!$B$240,M453&lt;&gt;'Tabelas auxiliares'!$C$239,M453&lt;&gt;'Tabelas auxiliares'!$C$240,M453&lt;&gt;'Tabelas auxiliares'!$D$239),"FOLHA DE PESSOAL",IF(Q453='Tabelas auxiliares'!$A$240,"CUSTEIO",IF(Q453='Tabelas auxiliares'!$A$239,"INVESTIMENTO","ERRO - VERIFICAR"))))</f>
        <v/>
      </c>
      <c r="S453" s="46" t="str">
        <f t="shared" ref="S453:S516" si="15">IF(SUM(T453:X453)=0,"",SUM(T453:X453))</f>
        <v/>
      </c>
    </row>
    <row r="454" spans="17:19" x14ac:dyDescent="0.25">
      <c r="Q454" s="33" t="str">
        <f t="shared" si="14"/>
        <v/>
      </c>
      <c r="R454" s="33" t="str">
        <f>IF(M454="","",IF(AND(M454&lt;&gt;'Tabelas auxiliares'!$B$239,M454&lt;&gt;'Tabelas auxiliares'!$B$240,M454&lt;&gt;'Tabelas auxiliares'!$C$239,M454&lt;&gt;'Tabelas auxiliares'!$C$240,M454&lt;&gt;'Tabelas auxiliares'!$D$239),"FOLHA DE PESSOAL",IF(Q454='Tabelas auxiliares'!$A$240,"CUSTEIO",IF(Q454='Tabelas auxiliares'!$A$239,"INVESTIMENTO","ERRO - VERIFICAR"))))</f>
        <v/>
      </c>
      <c r="S454" s="46" t="str">
        <f t="shared" si="15"/>
        <v/>
      </c>
    </row>
    <row r="455" spans="17:19" x14ac:dyDescent="0.25">
      <c r="Q455" s="33" t="str">
        <f t="shared" si="14"/>
        <v/>
      </c>
      <c r="R455" s="33" t="str">
        <f>IF(M455="","",IF(AND(M455&lt;&gt;'Tabelas auxiliares'!$B$239,M455&lt;&gt;'Tabelas auxiliares'!$B$240,M455&lt;&gt;'Tabelas auxiliares'!$C$239,M455&lt;&gt;'Tabelas auxiliares'!$C$240,M455&lt;&gt;'Tabelas auxiliares'!$D$239),"FOLHA DE PESSOAL",IF(Q455='Tabelas auxiliares'!$A$240,"CUSTEIO",IF(Q455='Tabelas auxiliares'!$A$239,"INVESTIMENTO","ERRO - VERIFICAR"))))</f>
        <v/>
      </c>
      <c r="S455" s="46" t="str">
        <f t="shared" si="15"/>
        <v/>
      </c>
    </row>
    <row r="456" spans="17:19" x14ac:dyDescent="0.25">
      <c r="Q456" s="33" t="str">
        <f t="shared" si="14"/>
        <v/>
      </c>
      <c r="R456" s="33" t="str">
        <f>IF(M456="","",IF(AND(M456&lt;&gt;'Tabelas auxiliares'!$B$239,M456&lt;&gt;'Tabelas auxiliares'!$B$240,M456&lt;&gt;'Tabelas auxiliares'!$C$239,M456&lt;&gt;'Tabelas auxiliares'!$C$240,M456&lt;&gt;'Tabelas auxiliares'!$D$239),"FOLHA DE PESSOAL",IF(Q456='Tabelas auxiliares'!$A$240,"CUSTEIO",IF(Q456='Tabelas auxiliares'!$A$239,"INVESTIMENTO","ERRO - VERIFICAR"))))</f>
        <v/>
      </c>
      <c r="S456" s="46" t="str">
        <f t="shared" si="15"/>
        <v/>
      </c>
    </row>
    <row r="457" spans="17:19" x14ac:dyDescent="0.25">
      <c r="Q457" s="33" t="str">
        <f t="shared" si="14"/>
        <v/>
      </c>
      <c r="R457" s="33" t="str">
        <f>IF(M457="","",IF(AND(M457&lt;&gt;'Tabelas auxiliares'!$B$239,M457&lt;&gt;'Tabelas auxiliares'!$B$240,M457&lt;&gt;'Tabelas auxiliares'!$C$239,M457&lt;&gt;'Tabelas auxiliares'!$C$240,M457&lt;&gt;'Tabelas auxiliares'!$D$239),"FOLHA DE PESSOAL",IF(Q457='Tabelas auxiliares'!$A$240,"CUSTEIO",IF(Q457='Tabelas auxiliares'!$A$239,"INVESTIMENTO","ERRO - VERIFICAR"))))</f>
        <v/>
      </c>
      <c r="S457" s="46" t="str">
        <f t="shared" si="15"/>
        <v/>
      </c>
    </row>
    <row r="458" spans="17:19" x14ac:dyDescent="0.25">
      <c r="Q458" s="33" t="str">
        <f t="shared" si="14"/>
        <v/>
      </c>
      <c r="R458" s="33" t="str">
        <f>IF(M458="","",IF(AND(M458&lt;&gt;'Tabelas auxiliares'!$B$239,M458&lt;&gt;'Tabelas auxiliares'!$B$240,M458&lt;&gt;'Tabelas auxiliares'!$C$239,M458&lt;&gt;'Tabelas auxiliares'!$C$240,M458&lt;&gt;'Tabelas auxiliares'!$D$239),"FOLHA DE PESSOAL",IF(Q458='Tabelas auxiliares'!$A$240,"CUSTEIO",IF(Q458='Tabelas auxiliares'!$A$239,"INVESTIMENTO","ERRO - VERIFICAR"))))</f>
        <v/>
      </c>
      <c r="S458" s="46" t="str">
        <f t="shared" si="15"/>
        <v/>
      </c>
    </row>
    <row r="459" spans="17:19" x14ac:dyDescent="0.25">
      <c r="Q459" s="33" t="str">
        <f t="shared" si="14"/>
        <v/>
      </c>
      <c r="R459" s="33" t="str">
        <f>IF(M459="","",IF(AND(M459&lt;&gt;'Tabelas auxiliares'!$B$239,M459&lt;&gt;'Tabelas auxiliares'!$B$240,M459&lt;&gt;'Tabelas auxiliares'!$C$239,M459&lt;&gt;'Tabelas auxiliares'!$C$240,M459&lt;&gt;'Tabelas auxiliares'!$D$239),"FOLHA DE PESSOAL",IF(Q459='Tabelas auxiliares'!$A$240,"CUSTEIO",IF(Q459='Tabelas auxiliares'!$A$239,"INVESTIMENTO","ERRO - VERIFICAR"))))</f>
        <v/>
      </c>
      <c r="S459" s="46" t="str">
        <f t="shared" si="15"/>
        <v/>
      </c>
    </row>
    <row r="460" spans="17:19" x14ac:dyDescent="0.25">
      <c r="Q460" s="33" t="str">
        <f t="shared" si="14"/>
        <v/>
      </c>
      <c r="R460" s="33" t="str">
        <f>IF(M460="","",IF(AND(M460&lt;&gt;'Tabelas auxiliares'!$B$239,M460&lt;&gt;'Tabelas auxiliares'!$B$240,M460&lt;&gt;'Tabelas auxiliares'!$C$239,M460&lt;&gt;'Tabelas auxiliares'!$C$240,M460&lt;&gt;'Tabelas auxiliares'!$D$239),"FOLHA DE PESSOAL",IF(Q460='Tabelas auxiliares'!$A$240,"CUSTEIO",IF(Q460='Tabelas auxiliares'!$A$239,"INVESTIMENTO","ERRO - VERIFICAR"))))</f>
        <v/>
      </c>
      <c r="S460" s="46" t="str">
        <f t="shared" si="15"/>
        <v/>
      </c>
    </row>
    <row r="461" spans="17:19" x14ac:dyDescent="0.25">
      <c r="Q461" s="33" t="str">
        <f t="shared" si="14"/>
        <v/>
      </c>
      <c r="R461" s="33" t="str">
        <f>IF(M461="","",IF(AND(M461&lt;&gt;'Tabelas auxiliares'!$B$239,M461&lt;&gt;'Tabelas auxiliares'!$B$240,M461&lt;&gt;'Tabelas auxiliares'!$C$239,M461&lt;&gt;'Tabelas auxiliares'!$C$240,M461&lt;&gt;'Tabelas auxiliares'!$D$239),"FOLHA DE PESSOAL",IF(Q461='Tabelas auxiliares'!$A$240,"CUSTEIO",IF(Q461='Tabelas auxiliares'!$A$239,"INVESTIMENTO","ERRO - VERIFICAR"))))</f>
        <v/>
      </c>
      <c r="S461" s="46" t="str">
        <f t="shared" si="15"/>
        <v/>
      </c>
    </row>
    <row r="462" spans="17:19" x14ac:dyDescent="0.25">
      <c r="Q462" s="33" t="str">
        <f t="shared" si="14"/>
        <v/>
      </c>
      <c r="R462" s="33" t="str">
        <f>IF(M462="","",IF(AND(M462&lt;&gt;'Tabelas auxiliares'!$B$239,M462&lt;&gt;'Tabelas auxiliares'!$B$240,M462&lt;&gt;'Tabelas auxiliares'!$C$239,M462&lt;&gt;'Tabelas auxiliares'!$C$240,M462&lt;&gt;'Tabelas auxiliares'!$D$239),"FOLHA DE PESSOAL",IF(Q462='Tabelas auxiliares'!$A$240,"CUSTEIO",IF(Q462='Tabelas auxiliares'!$A$239,"INVESTIMENTO","ERRO - VERIFICAR"))))</f>
        <v/>
      </c>
      <c r="S462" s="46" t="str">
        <f t="shared" si="15"/>
        <v/>
      </c>
    </row>
    <row r="463" spans="17:19" x14ac:dyDescent="0.25">
      <c r="Q463" s="33" t="str">
        <f t="shared" si="14"/>
        <v/>
      </c>
      <c r="R463" s="33" t="str">
        <f>IF(M463="","",IF(AND(M463&lt;&gt;'Tabelas auxiliares'!$B$239,M463&lt;&gt;'Tabelas auxiliares'!$B$240,M463&lt;&gt;'Tabelas auxiliares'!$C$239,M463&lt;&gt;'Tabelas auxiliares'!$C$240,M463&lt;&gt;'Tabelas auxiliares'!$D$239),"FOLHA DE PESSOAL",IF(Q463='Tabelas auxiliares'!$A$240,"CUSTEIO",IF(Q463='Tabelas auxiliares'!$A$239,"INVESTIMENTO","ERRO - VERIFICAR"))))</f>
        <v/>
      </c>
      <c r="S463" s="46" t="str">
        <f t="shared" si="15"/>
        <v/>
      </c>
    </row>
    <row r="464" spans="17:19" x14ac:dyDescent="0.25">
      <c r="Q464" s="33" t="str">
        <f t="shared" si="14"/>
        <v/>
      </c>
      <c r="R464" s="33" t="str">
        <f>IF(M464="","",IF(AND(M464&lt;&gt;'Tabelas auxiliares'!$B$239,M464&lt;&gt;'Tabelas auxiliares'!$B$240,M464&lt;&gt;'Tabelas auxiliares'!$C$239,M464&lt;&gt;'Tabelas auxiliares'!$C$240,M464&lt;&gt;'Tabelas auxiliares'!$D$239),"FOLHA DE PESSOAL",IF(Q464='Tabelas auxiliares'!$A$240,"CUSTEIO",IF(Q464='Tabelas auxiliares'!$A$239,"INVESTIMENTO","ERRO - VERIFICAR"))))</f>
        <v/>
      </c>
      <c r="S464" s="46" t="str">
        <f t="shared" si="15"/>
        <v/>
      </c>
    </row>
    <row r="465" spans="17:19" x14ac:dyDescent="0.25">
      <c r="Q465" s="33" t="str">
        <f t="shared" si="14"/>
        <v/>
      </c>
      <c r="R465" s="33" t="str">
        <f>IF(M465="","",IF(AND(M465&lt;&gt;'Tabelas auxiliares'!$B$239,M465&lt;&gt;'Tabelas auxiliares'!$B$240,M465&lt;&gt;'Tabelas auxiliares'!$C$239,M465&lt;&gt;'Tabelas auxiliares'!$C$240,M465&lt;&gt;'Tabelas auxiliares'!$D$239),"FOLHA DE PESSOAL",IF(Q465='Tabelas auxiliares'!$A$240,"CUSTEIO",IF(Q465='Tabelas auxiliares'!$A$239,"INVESTIMENTO","ERRO - VERIFICAR"))))</f>
        <v/>
      </c>
      <c r="S465" s="46" t="str">
        <f t="shared" si="15"/>
        <v/>
      </c>
    </row>
    <row r="466" spans="17:19" x14ac:dyDescent="0.25">
      <c r="Q466" s="33" t="str">
        <f t="shared" si="14"/>
        <v/>
      </c>
      <c r="R466" s="33" t="str">
        <f>IF(M466="","",IF(AND(M466&lt;&gt;'Tabelas auxiliares'!$B$239,M466&lt;&gt;'Tabelas auxiliares'!$B$240,M466&lt;&gt;'Tabelas auxiliares'!$C$239,M466&lt;&gt;'Tabelas auxiliares'!$C$240,M466&lt;&gt;'Tabelas auxiliares'!$D$239),"FOLHA DE PESSOAL",IF(Q466='Tabelas auxiliares'!$A$240,"CUSTEIO",IF(Q466='Tabelas auxiliares'!$A$239,"INVESTIMENTO","ERRO - VERIFICAR"))))</f>
        <v/>
      </c>
      <c r="S466" s="46" t="str">
        <f t="shared" si="15"/>
        <v/>
      </c>
    </row>
    <row r="467" spans="17:19" x14ac:dyDescent="0.25">
      <c r="Q467" s="33" t="str">
        <f t="shared" si="14"/>
        <v/>
      </c>
      <c r="R467" s="33" t="str">
        <f>IF(M467="","",IF(AND(M467&lt;&gt;'Tabelas auxiliares'!$B$239,M467&lt;&gt;'Tabelas auxiliares'!$B$240,M467&lt;&gt;'Tabelas auxiliares'!$C$239,M467&lt;&gt;'Tabelas auxiliares'!$C$240,M467&lt;&gt;'Tabelas auxiliares'!$D$239),"FOLHA DE PESSOAL",IF(Q467='Tabelas auxiliares'!$A$240,"CUSTEIO",IF(Q467='Tabelas auxiliares'!$A$239,"INVESTIMENTO","ERRO - VERIFICAR"))))</f>
        <v/>
      </c>
      <c r="S467" s="46" t="str">
        <f t="shared" si="15"/>
        <v/>
      </c>
    </row>
    <row r="468" spans="17:19" x14ac:dyDescent="0.25">
      <c r="Q468" s="33" t="str">
        <f t="shared" si="14"/>
        <v/>
      </c>
      <c r="R468" s="33" t="str">
        <f>IF(M468="","",IF(AND(M468&lt;&gt;'Tabelas auxiliares'!$B$239,M468&lt;&gt;'Tabelas auxiliares'!$B$240,M468&lt;&gt;'Tabelas auxiliares'!$C$239,M468&lt;&gt;'Tabelas auxiliares'!$C$240,M468&lt;&gt;'Tabelas auxiliares'!$D$239),"FOLHA DE PESSOAL",IF(Q468='Tabelas auxiliares'!$A$240,"CUSTEIO",IF(Q468='Tabelas auxiliares'!$A$239,"INVESTIMENTO","ERRO - VERIFICAR"))))</f>
        <v/>
      </c>
      <c r="S468" s="46" t="str">
        <f t="shared" si="15"/>
        <v/>
      </c>
    </row>
    <row r="469" spans="17:19" x14ac:dyDescent="0.25">
      <c r="Q469" s="33" t="str">
        <f t="shared" si="14"/>
        <v/>
      </c>
      <c r="R469" s="33" t="str">
        <f>IF(M469="","",IF(AND(M469&lt;&gt;'Tabelas auxiliares'!$B$239,M469&lt;&gt;'Tabelas auxiliares'!$B$240,M469&lt;&gt;'Tabelas auxiliares'!$C$239,M469&lt;&gt;'Tabelas auxiliares'!$C$240,M469&lt;&gt;'Tabelas auxiliares'!$D$239),"FOLHA DE PESSOAL",IF(Q469='Tabelas auxiliares'!$A$240,"CUSTEIO",IF(Q469='Tabelas auxiliares'!$A$239,"INVESTIMENTO","ERRO - VERIFICAR"))))</f>
        <v/>
      </c>
      <c r="S469" s="46" t="str">
        <f t="shared" si="15"/>
        <v/>
      </c>
    </row>
    <row r="470" spans="17:19" x14ac:dyDescent="0.25">
      <c r="Q470" s="33" t="str">
        <f t="shared" si="14"/>
        <v/>
      </c>
      <c r="R470" s="33" t="str">
        <f>IF(M470="","",IF(AND(M470&lt;&gt;'Tabelas auxiliares'!$B$239,M470&lt;&gt;'Tabelas auxiliares'!$B$240,M470&lt;&gt;'Tabelas auxiliares'!$C$239,M470&lt;&gt;'Tabelas auxiliares'!$C$240,M470&lt;&gt;'Tabelas auxiliares'!$D$239),"FOLHA DE PESSOAL",IF(Q470='Tabelas auxiliares'!$A$240,"CUSTEIO",IF(Q470='Tabelas auxiliares'!$A$239,"INVESTIMENTO","ERRO - VERIFICAR"))))</f>
        <v/>
      </c>
      <c r="S470" s="46" t="str">
        <f t="shared" si="15"/>
        <v/>
      </c>
    </row>
    <row r="471" spans="17:19" x14ac:dyDescent="0.25">
      <c r="Q471" s="33" t="str">
        <f t="shared" si="14"/>
        <v/>
      </c>
      <c r="R471" s="33" t="str">
        <f>IF(M471="","",IF(AND(M471&lt;&gt;'Tabelas auxiliares'!$B$239,M471&lt;&gt;'Tabelas auxiliares'!$B$240,M471&lt;&gt;'Tabelas auxiliares'!$C$239,M471&lt;&gt;'Tabelas auxiliares'!$C$240,M471&lt;&gt;'Tabelas auxiliares'!$D$239),"FOLHA DE PESSOAL",IF(Q471='Tabelas auxiliares'!$A$240,"CUSTEIO",IF(Q471='Tabelas auxiliares'!$A$239,"INVESTIMENTO","ERRO - VERIFICAR"))))</f>
        <v/>
      </c>
      <c r="S471" s="46" t="str">
        <f t="shared" si="15"/>
        <v/>
      </c>
    </row>
    <row r="472" spans="17:19" x14ac:dyDescent="0.25">
      <c r="Q472" s="33" t="str">
        <f t="shared" si="14"/>
        <v/>
      </c>
      <c r="R472" s="33" t="str">
        <f>IF(M472="","",IF(AND(M472&lt;&gt;'Tabelas auxiliares'!$B$239,M472&lt;&gt;'Tabelas auxiliares'!$B$240,M472&lt;&gt;'Tabelas auxiliares'!$C$239,M472&lt;&gt;'Tabelas auxiliares'!$C$240,M472&lt;&gt;'Tabelas auxiliares'!$D$239),"FOLHA DE PESSOAL",IF(Q472='Tabelas auxiliares'!$A$240,"CUSTEIO",IF(Q472='Tabelas auxiliares'!$A$239,"INVESTIMENTO","ERRO - VERIFICAR"))))</f>
        <v/>
      </c>
      <c r="S472" s="46" t="str">
        <f t="shared" si="15"/>
        <v/>
      </c>
    </row>
    <row r="473" spans="17:19" x14ac:dyDescent="0.25">
      <c r="Q473" s="33" t="str">
        <f t="shared" si="14"/>
        <v/>
      </c>
      <c r="R473" s="33" t="str">
        <f>IF(M473="","",IF(AND(M473&lt;&gt;'Tabelas auxiliares'!$B$239,M473&lt;&gt;'Tabelas auxiliares'!$B$240,M473&lt;&gt;'Tabelas auxiliares'!$C$239,M473&lt;&gt;'Tabelas auxiliares'!$C$240,M473&lt;&gt;'Tabelas auxiliares'!$D$239),"FOLHA DE PESSOAL",IF(Q473='Tabelas auxiliares'!$A$240,"CUSTEIO",IF(Q473='Tabelas auxiliares'!$A$239,"INVESTIMENTO","ERRO - VERIFICAR"))))</f>
        <v/>
      </c>
      <c r="S473" s="46" t="str">
        <f t="shared" si="15"/>
        <v/>
      </c>
    </row>
    <row r="474" spans="17:19" x14ac:dyDescent="0.25">
      <c r="Q474" s="33" t="str">
        <f t="shared" si="14"/>
        <v/>
      </c>
      <c r="R474" s="33" t="str">
        <f>IF(M474="","",IF(AND(M474&lt;&gt;'Tabelas auxiliares'!$B$239,M474&lt;&gt;'Tabelas auxiliares'!$B$240,M474&lt;&gt;'Tabelas auxiliares'!$C$239,M474&lt;&gt;'Tabelas auxiliares'!$C$240,M474&lt;&gt;'Tabelas auxiliares'!$D$239),"FOLHA DE PESSOAL",IF(Q474='Tabelas auxiliares'!$A$240,"CUSTEIO",IF(Q474='Tabelas auxiliares'!$A$239,"INVESTIMENTO","ERRO - VERIFICAR"))))</f>
        <v/>
      </c>
      <c r="S474" s="46" t="str">
        <f t="shared" si="15"/>
        <v/>
      </c>
    </row>
    <row r="475" spans="17:19" x14ac:dyDescent="0.25">
      <c r="Q475" s="33" t="str">
        <f t="shared" si="14"/>
        <v/>
      </c>
      <c r="R475" s="33" t="str">
        <f>IF(M475="","",IF(AND(M475&lt;&gt;'Tabelas auxiliares'!$B$239,M475&lt;&gt;'Tabelas auxiliares'!$B$240,M475&lt;&gt;'Tabelas auxiliares'!$C$239,M475&lt;&gt;'Tabelas auxiliares'!$C$240,M475&lt;&gt;'Tabelas auxiliares'!$D$239),"FOLHA DE PESSOAL",IF(Q475='Tabelas auxiliares'!$A$240,"CUSTEIO",IF(Q475='Tabelas auxiliares'!$A$239,"INVESTIMENTO","ERRO - VERIFICAR"))))</f>
        <v/>
      </c>
      <c r="S475" s="46" t="str">
        <f t="shared" si="15"/>
        <v/>
      </c>
    </row>
    <row r="476" spans="17:19" x14ac:dyDescent="0.25">
      <c r="Q476" s="33" t="str">
        <f t="shared" si="14"/>
        <v/>
      </c>
      <c r="R476" s="33" t="str">
        <f>IF(M476="","",IF(AND(M476&lt;&gt;'Tabelas auxiliares'!$B$239,M476&lt;&gt;'Tabelas auxiliares'!$B$240,M476&lt;&gt;'Tabelas auxiliares'!$C$239,M476&lt;&gt;'Tabelas auxiliares'!$C$240,M476&lt;&gt;'Tabelas auxiliares'!$D$239),"FOLHA DE PESSOAL",IF(Q476='Tabelas auxiliares'!$A$240,"CUSTEIO",IF(Q476='Tabelas auxiliares'!$A$239,"INVESTIMENTO","ERRO - VERIFICAR"))))</f>
        <v/>
      </c>
      <c r="S476" s="46" t="str">
        <f t="shared" si="15"/>
        <v/>
      </c>
    </row>
    <row r="477" spans="17:19" x14ac:dyDescent="0.25">
      <c r="Q477" s="33" t="str">
        <f t="shared" si="14"/>
        <v/>
      </c>
      <c r="R477" s="33" t="str">
        <f>IF(M477="","",IF(AND(M477&lt;&gt;'Tabelas auxiliares'!$B$239,M477&lt;&gt;'Tabelas auxiliares'!$B$240,M477&lt;&gt;'Tabelas auxiliares'!$C$239,M477&lt;&gt;'Tabelas auxiliares'!$C$240,M477&lt;&gt;'Tabelas auxiliares'!$D$239),"FOLHA DE PESSOAL",IF(Q477='Tabelas auxiliares'!$A$240,"CUSTEIO",IF(Q477='Tabelas auxiliares'!$A$239,"INVESTIMENTO","ERRO - VERIFICAR"))))</f>
        <v/>
      </c>
      <c r="S477" s="46" t="str">
        <f t="shared" si="15"/>
        <v/>
      </c>
    </row>
    <row r="478" spans="17:19" x14ac:dyDescent="0.25">
      <c r="Q478" s="33" t="str">
        <f t="shared" si="14"/>
        <v/>
      </c>
      <c r="R478" s="33" t="str">
        <f>IF(M478="","",IF(AND(M478&lt;&gt;'Tabelas auxiliares'!$B$239,M478&lt;&gt;'Tabelas auxiliares'!$B$240,M478&lt;&gt;'Tabelas auxiliares'!$C$239,M478&lt;&gt;'Tabelas auxiliares'!$C$240,M478&lt;&gt;'Tabelas auxiliares'!$D$239),"FOLHA DE PESSOAL",IF(Q478='Tabelas auxiliares'!$A$240,"CUSTEIO",IF(Q478='Tabelas auxiliares'!$A$239,"INVESTIMENTO","ERRO - VERIFICAR"))))</f>
        <v/>
      </c>
      <c r="S478" s="46" t="str">
        <f t="shared" si="15"/>
        <v/>
      </c>
    </row>
    <row r="479" spans="17:19" x14ac:dyDescent="0.25">
      <c r="Q479" s="33" t="str">
        <f t="shared" si="14"/>
        <v/>
      </c>
      <c r="R479" s="33" t="str">
        <f>IF(M479="","",IF(AND(M479&lt;&gt;'Tabelas auxiliares'!$B$239,M479&lt;&gt;'Tabelas auxiliares'!$B$240,M479&lt;&gt;'Tabelas auxiliares'!$C$239,M479&lt;&gt;'Tabelas auxiliares'!$C$240,M479&lt;&gt;'Tabelas auxiliares'!$D$239),"FOLHA DE PESSOAL",IF(Q479='Tabelas auxiliares'!$A$240,"CUSTEIO",IF(Q479='Tabelas auxiliares'!$A$239,"INVESTIMENTO","ERRO - VERIFICAR"))))</f>
        <v/>
      </c>
      <c r="S479" s="46" t="str">
        <f t="shared" si="15"/>
        <v/>
      </c>
    </row>
    <row r="480" spans="17:19" x14ac:dyDescent="0.25">
      <c r="Q480" s="33" t="str">
        <f t="shared" si="14"/>
        <v/>
      </c>
      <c r="R480" s="33" t="str">
        <f>IF(M480="","",IF(AND(M480&lt;&gt;'Tabelas auxiliares'!$B$239,M480&lt;&gt;'Tabelas auxiliares'!$B$240,M480&lt;&gt;'Tabelas auxiliares'!$C$239,M480&lt;&gt;'Tabelas auxiliares'!$C$240,M480&lt;&gt;'Tabelas auxiliares'!$D$239),"FOLHA DE PESSOAL",IF(Q480='Tabelas auxiliares'!$A$240,"CUSTEIO",IF(Q480='Tabelas auxiliares'!$A$239,"INVESTIMENTO","ERRO - VERIFICAR"))))</f>
        <v/>
      </c>
      <c r="S480" s="46" t="str">
        <f t="shared" si="15"/>
        <v/>
      </c>
    </row>
    <row r="481" spans="17:19" x14ac:dyDescent="0.25">
      <c r="Q481" s="33" t="str">
        <f t="shared" si="14"/>
        <v/>
      </c>
      <c r="R481" s="33" t="str">
        <f>IF(M481="","",IF(AND(M481&lt;&gt;'Tabelas auxiliares'!$B$239,M481&lt;&gt;'Tabelas auxiliares'!$B$240,M481&lt;&gt;'Tabelas auxiliares'!$C$239,M481&lt;&gt;'Tabelas auxiliares'!$C$240,M481&lt;&gt;'Tabelas auxiliares'!$D$239),"FOLHA DE PESSOAL",IF(Q481='Tabelas auxiliares'!$A$240,"CUSTEIO",IF(Q481='Tabelas auxiliares'!$A$239,"INVESTIMENTO","ERRO - VERIFICAR"))))</f>
        <v/>
      </c>
      <c r="S481" s="46" t="str">
        <f t="shared" si="15"/>
        <v/>
      </c>
    </row>
    <row r="482" spans="17:19" x14ac:dyDescent="0.25">
      <c r="Q482" s="33" t="str">
        <f t="shared" si="14"/>
        <v/>
      </c>
      <c r="R482" s="33" t="str">
        <f>IF(M482="","",IF(AND(M482&lt;&gt;'Tabelas auxiliares'!$B$239,M482&lt;&gt;'Tabelas auxiliares'!$B$240,M482&lt;&gt;'Tabelas auxiliares'!$C$239,M482&lt;&gt;'Tabelas auxiliares'!$C$240,M482&lt;&gt;'Tabelas auxiliares'!$D$239),"FOLHA DE PESSOAL",IF(Q482='Tabelas auxiliares'!$A$240,"CUSTEIO",IF(Q482='Tabelas auxiliares'!$A$239,"INVESTIMENTO","ERRO - VERIFICAR"))))</f>
        <v/>
      </c>
      <c r="S482" s="46" t="str">
        <f t="shared" si="15"/>
        <v/>
      </c>
    </row>
    <row r="483" spans="17:19" x14ac:dyDescent="0.25">
      <c r="Q483" s="33" t="str">
        <f t="shared" si="14"/>
        <v/>
      </c>
      <c r="R483" s="33" t="str">
        <f>IF(M483="","",IF(AND(M483&lt;&gt;'Tabelas auxiliares'!$B$239,M483&lt;&gt;'Tabelas auxiliares'!$B$240,M483&lt;&gt;'Tabelas auxiliares'!$C$239,M483&lt;&gt;'Tabelas auxiliares'!$C$240,M483&lt;&gt;'Tabelas auxiliares'!$D$239),"FOLHA DE PESSOAL",IF(Q483='Tabelas auxiliares'!$A$240,"CUSTEIO",IF(Q483='Tabelas auxiliares'!$A$239,"INVESTIMENTO","ERRO - VERIFICAR"))))</f>
        <v/>
      </c>
      <c r="S483" s="46" t="str">
        <f t="shared" si="15"/>
        <v/>
      </c>
    </row>
    <row r="484" spans="17:19" x14ac:dyDescent="0.25">
      <c r="Q484" s="33" t="str">
        <f t="shared" si="14"/>
        <v/>
      </c>
      <c r="R484" s="33" t="str">
        <f>IF(M484="","",IF(AND(M484&lt;&gt;'Tabelas auxiliares'!$B$239,M484&lt;&gt;'Tabelas auxiliares'!$B$240,M484&lt;&gt;'Tabelas auxiliares'!$C$239,M484&lt;&gt;'Tabelas auxiliares'!$C$240,M484&lt;&gt;'Tabelas auxiliares'!$D$239),"FOLHA DE PESSOAL",IF(Q484='Tabelas auxiliares'!$A$240,"CUSTEIO",IF(Q484='Tabelas auxiliares'!$A$239,"INVESTIMENTO","ERRO - VERIFICAR"))))</f>
        <v/>
      </c>
      <c r="S484" s="46" t="str">
        <f t="shared" si="15"/>
        <v/>
      </c>
    </row>
    <row r="485" spans="17:19" x14ac:dyDescent="0.25">
      <c r="Q485" s="33" t="str">
        <f t="shared" si="14"/>
        <v/>
      </c>
      <c r="R485" s="33" t="str">
        <f>IF(M485="","",IF(AND(M485&lt;&gt;'Tabelas auxiliares'!$B$239,M485&lt;&gt;'Tabelas auxiliares'!$B$240,M485&lt;&gt;'Tabelas auxiliares'!$C$239,M485&lt;&gt;'Tabelas auxiliares'!$C$240,M485&lt;&gt;'Tabelas auxiliares'!$D$239),"FOLHA DE PESSOAL",IF(Q485='Tabelas auxiliares'!$A$240,"CUSTEIO",IF(Q485='Tabelas auxiliares'!$A$239,"INVESTIMENTO","ERRO - VERIFICAR"))))</f>
        <v/>
      </c>
      <c r="S485" s="46" t="str">
        <f t="shared" si="15"/>
        <v/>
      </c>
    </row>
    <row r="486" spans="17:19" x14ac:dyDescent="0.25">
      <c r="Q486" s="33" t="str">
        <f t="shared" si="14"/>
        <v/>
      </c>
      <c r="R486" s="33" t="str">
        <f>IF(M486="","",IF(AND(M486&lt;&gt;'Tabelas auxiliares'!$B$239,M486&lt;&gt;'Tabelas auxiliares'!$B$240,M486&lt;&gt;'Tabelas auxiliares'!$C$239,M486&lt;&gt;'Tabelas auxiliares'!$C$240,M486&lt;&gt;'Tabelas auxiliares'!$D$239),"FOLHA DE PESSOAL",IF(Q486='Tabelas auxiliares'!$A$240,"CUSTEIO",IF(Q486='Tabelas auxiliares'!$A$239,"INVESTIMENTO","ERRO - VERIFICAR"))))</f>
        <v/>
      </c>
      <c r="S486" s="46" t="str">
        <f t="shared" si="15"/>
        <v/>
      </c>
    </row>
    <row r="487" spans="17:19" x14ac:dyDescent="0.25">
      <c r="Q487" s="33" t="str">
        <f t="shared" si="14"/>
        <v/>
      </c>
      <c r="R487" s="33" t="str">
        <f>IF(M487="","",IF(AND(M487&lt;&gt;'Tabelas auxiliares'!$B$239,M487&lt;&gt;'Tabelas auxiliares'!$B$240,M487&lt;&gt;'Tabelas auxiliares'!$C$239,M487&lt;&gt;'Tabelas auxiliares'!$C$240,M487&lt;&gt;'Tabelas auxiliares'!$D$239),"FOLHA DE PESSOAL",IF(Q487='Tabelas auxiliares'!$A$240,"CUSTEIO",IF(Q487='Tabelas auxiliares'!$A$239,"INVESTIMENTO","ERRO - VERIFICAR"))))</f>
        <v/>
      </c>
      <c r="S487" s="46" t="str">
        <f t="shared" si="15"/>
        <v/>
      </c>
    </row>
    <row r="488" spans="17:19" x14ac:dyDescent="0.25">
      <c r="Q488" s="33" t="str">
        <f t="shared" si="14"/>
        <v/>
      </c>
      <c r="R488" s="33" t="str">
        <f>IF(M488="","",IF(AND(M488&lt;&gt;'Tabelas auxiliares'!$B$239,M488&lt;&gt;'Tabelas auxiliares'!$B$240,M488&lt;&gt;'Tabelas auxiliares'!$C$239,M488&lt;&gt;'Tabelas auxiliares'!$C$240,M488&lt;&gt;'Tabelas auxiliares'!$D$239),"FOLHA DE PESSOAL",IF(Q488='Tabelas auxiliares'!$A$240,"CUSTEIO",IF(Q488='Tabelas auxiliares'!$A$239,"INVESTIMENTO","ERRO - VERIFICAR"))))</f>
        <v/>
      </c>
      <c r="S488" s="46" t="str">
        <f t="shared" si="15"/>
        <v/>
      </c>
    </row>
    <row r="489" spans="17:19" x14ac:dyDescent="0.25">
      <c r="Q489" s="33" t="str">
        <f t="shared" si="14"/>
        <v/>
      </c>
      <c r="R489" s="33" t="str">
        <f>IF(M489="","",IF(AND(M489&lt;&gt;'Tabelas auxiliares'!$B$239,M489&lt;&gt;'Tabelas auxiliares'!$B$240,M489&lt;&gt;'Tabelas auxiliares'!$C$239,M489&lt;&gt;'Tabelas auxiliares'!$C$240,M489&lt;&gt;'Tabelas auxiliares'!$D$239),"FOLHA DE PESSOAL",IF(Q489='Tabelas auxiliares'!$A$240,"CUSTEIO",IF(Q489='Tabelas auxiliares'!$A$239,"INVESTIMENTO","ERRO - VERIFICAR"))))</f>
        <v/>
      </c>
      <c r="S489" s="46" t="str">
        <f t="shared" si="15"/>
        <v/>
      </c>
    </row>
    <row r="490" spans="17:19" x14ac:dyDescent="0.25">
      <c r="Q490" s="33" t="str">
        <f t="shared" si="14"/>
        <v/>
      </c>
      <c r="R490" s="33" t="str">
        <f>IF(M490="","",IF(AND(M490&lt;&gt;'Tabelas auxiliares'!$B$239,M490&lt;&gt;'Tabelas auxiliares'!$B$240,M490&lt;&gt;'Tabelas auxiliares'!$C$239,M490&lt;&gt;'Tabelas auxiliares'!$C$240,M490&lt;&gt;'Tabelas auxiliares'!$D$239),"FOLHA DE PESSOAL",IF(Q490='Tabelas auxiliares'!$A$240,"CUSTEIO",IF(Q490='Tabelas auxiliares'!$A$239,"INVESTIMENTO","ERRO - VERIFICAR"))))</f>
        <v/>
      </c>
      <c r="S490" s="46" t="str">
        <f t="shared" si="15"/>
        <v/>
      </c>
    </row>
    <row r="491" spans="17:19" x14ac:dyDescent="0.25">
      <c r="Q491" s="33" t="str">
        <f t="shared" si="14"/>
        <v/>
      </c>
      <c r="R491" s="33" t="str">
        <f>IF(M491="","",IF(AND(M491&lt;&gt;'Tabelas auxiliares'!$B$239,M491&lt;&gt;'Tabelas auxiliares'!$B$240,M491&lt;&gt;'Tabelas auxiliares'!$C$239,M491&lt;&gt;'Tabelas auxiliares'!$C$240,M491&lt;&gt;'Tabelas auxiliares'!$D$239),"FOLHA DE PESSOAL",IF(Q491='Tabelas auxiliares'!$A$240,"CUSTEIO",IF(Q491='Tabelas auxiliares'!$A$239,"INVESTIMENTO","ERRO - VERIFICAR"))))</f>
        <v/>
      </c>
      <c r="S491" s="46" t="str">
        <f t="shared" si="15"/>
        <v/>
      </c>
    </row>
    <row r="492" spans="17:19" x14ac:dyDescent="0.25">
      <c r="Q492" s="33" t="str">
        <f t="shared" si="14"/>
        <v/>
      </c>
      <c r="R492" s="33" t="str">
        <f>IF(M492="","",IF(AND(M492&lt;&gt;'Tabelas auxiliares'!$B$239,M492&lt;&gt;'Tabelas auxiliares'!$B$240,M492&lt;&gt;'Tabelas auxiliares'!$C$239,M492&lt;&gt;'Tabelas auxiliares'!$C$240,M492&lt;&gt;'Tabelas auxiliares'!$D$239),"FOLHA DE PESSOAL",IF(Q492='Tabelas auxiliares'!$A$240,"CUSTEIO",IF(Q492='Tabelas auxiliares'!$A$239,"INVESTIMENTO","ERRO - VERIFICAR"))))</f>
        <v/>
      </c>
      <c r="S492" s="46" t="str">
        <f t="shared" si="15"/>
        <v/>
      </c>
    </row>
    <row r="493" spans="17:19" x14ac:dyDescent="0.25">
      <c r="Q493" s="33" t="str">
        <f t="shared" si="14"/>
        <v/>
      </c>
      <c r="R493" s="33" t="str">
        <f>IF(M493="","",IF(AND(M493&lt;&gt;'Tabelas auxiliares'!$B$239,M493&lt;&gt;'Tabelas auxiliares'!$B$240,M493&lt;&gt;'Tabelas auxiliares'!$C$239,M493&lt;&gt;'Tabelas auxiliares'!$C$240,M493&lt;&gt;'Tabelas auxiliares'!$D$239),"FOLHA DE PESSOAL",IF(Q493='Tabelas auxiliares'!$A$240,"CUSTEIO",IF(Q493='Tabelas auxiliares'!$A$239,"INVESTIMENTO","ERRO - VERIFICAR"))))</f>
        <v/>
      </c>
      <c r="S493" s="46" t="str">
        <f t="shared" si="15"/>
        <v/>
      </c>
    </row>
    <row r="494" spans="17:19" x14ac:dyDescent="0.25">
      <c r="Q494" s="33" t="str">
        <f t="shared" si="14"/>
        <v/>
      </c>
      <c r="R494" s="33" t="str">
        <f>IF(M494="","",IF(AND(M494&lt;&gt;'Tabelas auxiliares'!$B$239,M494&lt;&gt;'Tabelas auxiliares'!$B$240,M494&lt;&gt;'Tabelas auxiliares'!$C$239,M494&lt;&gt;'Tabelas auxiliares'!$C$240,M494&lt;&gt;'Tabelas auxiliares'!$D$239),"FOLHA DE PESSOAL",IF(Q494='Tabelas auxiliares'!$A$240,"CUSTEIO",IF(Q494='Tabelas auxiliares'!$A$239,"INVESTIMENTO","ERRO - VERIFICAR"))))</f>
        <v/>
      </c>
      <c r="S494" s="46" t="str">
        <f t="shared" si="15"/>
        <v/>
      </c>
    </row>
    <row r="495" spans="17:19" x14ac:dyDescent="0.25">
      <c r="Q495" s="33" t="str">
        <f t="shared" si="14"/>
        <v/>
      </c>
      <c r="R495" s="33" t="str">
        <f>IF(M495="","",IF(AND(M495&lt;&gt;'Tabelas auxiliares'!$B$239,M495&lt;&gt;'Tabelas auxiliares'!$B$240,M495&lt;&gt;'Tabelas auxiliares'!$C$239,M495&lt;&gt;'Tabelas auxiliares'!$C$240,M495&lt;&gt;'Tabelas auxiliares'!$D$239),"FOLHA DE PESSOAL",IF(Q495='Tabelas auxiliares'!$A$240,"CUSTEIO",IF(Q495='Tabelas auxiliares'!$A$239,"INVESTIMENTO","ERRO - VERIFICAR"))))</f>
        <v/>
      </c>
      <c r="S495" s="46" t="str">
        <f t="shared" si="15"/>
        <v/>
      </c>
    </row>
    <row r="496" spans="17:19" x14ac:dyDescent="0.25">
      <c r="Q496" s="33" t="str">
        <f t="shared" si="14"/>
        <v/>
      </c>
      <c r="R496" s="33" t="str">
        <f>IF(M496="","",IF(AND(M496&lt;&gt;'Tabelas auxiliares'!$B$239,M496&lt;&gt;'Tabelas auxiliares'!$B$240,M496&lt;&gt;'Tabelas auxiliares'!$C$239,M496&lt;&gt;'Tabelas auxiliares'!$C$240,M496&lt;&gt;'Tabelas auxiliares'!$D$239),"FOLHA DE PESSOAL",IF(Q496='Tabelas auxiliares'!$A$240,"CUSTEIO",IF(Q496='Tabelas auxiliares'!$A$239,"INVESTIMENTO","ERRO - VERIFICAR"))))</f>
        <v/>
      </c>
      <c r="S496" s="46" t="str">
        <f t="shared" si="15"/>
        <v/>
      </c>
    </row>
    <row r="497" spans="17:19" x14ac:dyDescent="0.25">
      <c r="Q497" s="33" t="str">
        <f t="shared" si="14"/>
        <v/>
      </c>
      <c r="R497" s="33" t="str">
        <f>IF(M497="","",IF(AND(M497&lt;&gt;'Tabelas auxiliares'!$B$239,M497&lt;&gt;'Tabelas auxiliares'!$B$240,M497&lt;&gt;'Tabelas auxiliares'!$C$239,M497&lt;&gt;'Tabelas auxiliares'!$C$240,M497&lt;&gt;'Tabelas auxiliares'!$D$239),"FOLHA DE PESSOAL",IF(Q497='Tabelas auxiliares'!$A$240,"CUSTEIO",IF(Q497='Tabelas auxiliares'!$A$239,"INVESTIMENTO","ERRO - VERIFICAR"))))</f>
        <v/>
      </c>
      <c r="S497" s="46" t="str">
        <f t="shared" si="15"/>
        <v/>
      </c>
    </row>
    <row r="498" spans="17:19" x14ac:dyDescent="0.25">
      <c r="Q498" s="33" t="str">
        <f t="shared" si="14"/>
        <v/>
      </c>
      <c r="R498" s="33" t="str">
        <f>IF(M498="","",IF(AND(M498&lt;&gt;'Tabelas auxiliares'!$B$239,M498&lt;&gt;'Tabelas auxiliares'!$B$240,M498&lt;&gt;'Tabelas auxiliares'!$C$239,M498&lt;&gt;'Tabelas auxiliares'!$C$240,M498&lt;&gt;'Tabelas auxiliares'!$D$239),"FOLHA DE PESSOAL",IF(Q498='Tabelas auxiliares'!$A$240,"CUSTEIO",IF(Q498='Tabelas auxiliares'!$A$239,"INVESTIMENTO","ERRO - VERIFICAR"))))</f>
        <v/>
      </c>
      <c r="S498" s="46" t="str">
        <f t="shared" si="15"/>
        <v/>
      </c>
    </row>
    <row r="499" spans="17:19" x14ac:dyDescent="0.25">
      <c r="Q499" s="33" t="str">
        <f t="shared" si="14"/>
        <v/>
      </c>
      <c r="R499" s="33" t="str">
        <f>IF(M499="","",IF(AND(M499&lt;&gt;'Tabelas auxiliares'!$B$239,M499&lt;&gt;'Tabelas auxiliares'!$B$240,M499&lt;&gt;'Tabelas auxiliares'!$C$239,M499&lt;&gt;'Tabelas auxiliares'!$C$240,M499&lt;&gt;'Tabelas auxiliares'!$D$239),"FOLHA DE PESSOAL",IF(Q499='Tabelas auxiliares'!$A$240,"CUSTEIO",IF(Q499='Tabelas auxiliares'!$A$239,"INVESTIMENTO","ERRO - VERIFICAR"))))</f>
        <v/>
      </c>
      <c r="S499" s="46" t="str">
        <f t="shared" si="15"/>
        <v/>
      </c>
    </row>
    <row r="500" spans="17:19" x14ac:dyDescent="0.25">
      <c r="Q500" s="33" t="str">
        <f t="shared" si="14"/>
        <v/>
      </c>
      <c r="R500" s="33" t="str">
        <f>IF(M500="","",IF(AND(M500&lt;&gt;'Tabelas auxiliares'!$B$239,M500&lt;&gt;'Tabelas auxiliares'!$B$240,M500&lt;&gt;'Tabelas auxiliares'!$C$239,M500&lt;&gt;'Tabelas auxiliares'!$C$240,M500&lt;&gt;'Tabelas auxiliares'!$D$239),"FOLHA DE PESSOAL",IF(Q500='Tabelas auxiliares'!$A$240,"CUSTEIO",IF(Q500='Tabelas auxiliares'!$A$239,"INVESTIMENTO","ERRO - VERIFICAR"))))</f>
        <v/>
      </c>
      <c r="S500" s="46" t="str">
        <f t="shared" si="15"/>
        <v/>
      </c>
    </row>
    <row r="501" spans="17:19" x14ac:dyDescent="0.25">
      <c r="Q501" s="33" t="str">
        <f t="shared" si="14"/>
        <v/>
      </c>
      <c r="R501" s="33" t="str">
        <f>IF(M501="","",IF(AND(M501&lt;&gt;'Tabelas auxiliares'!$B$239,M501&lt;&gt;'Tabelas auxiliares'!$B$240,M501&lt;&gt;'Tabelas auxiliares'!$C$239,M501&lt;&gt;'Tabelas auxiliares'!$C$240,M501&lt;&gt;'Tabelas auxiliares'!$D$239),"FOLHA DE PESSOAL",IF(Q501='Tabelas auxiliares'!$A$240,"CUSTEIO",IF(Q501='Tabelas auxiliares'!$A$239,"INVESTIMENTO","ERRO - VERIFICAR"))))</f>
        <v/>
      </c>
      <c r="S501" s="46" t="str">
        <f t="shared" si="15"/>
        <v/>
      </c>
    </row>
    <row r="502" spans="17:19" x14ac:dyDescent="0.25">
      <c r="Q502" s="33" t="str">
        <f t="shared" si="14"/>
        <v/>
      </c>
      <c r="R502" s="33" t="str">
        <f>IF(M502="","",IF(AND(M502&lt;&gt;'Tabelas auxiliares'!$B$239,M502&lt;&gt;'Tabelas auxiliares'!$B$240,M502&lt;&gt;'Tabelas auxiliares'!$C$239,M502&lt;&gt;'Tabelas auxiliares'!$C$240,M502&lt;&gt;'Tabelas auxiliares'!$D$239),"FOLHA DE PESSOAL",IF(Q502='Tabelas auxiliares'!$A$240,"CUSTEIO",IF(Q502='Tabelas auxiliares'!$A$239,"INVESTIMENTO","ERRO - VERIFICAR"))))</f>
        <v/>
      </c>
      <c r="S502" s="46" t="str">
        <f t="shared" si="15"/>
        <v/>
      </c>
    </row>
    <row r="503" spans="17:19" x14ac:dyDescent="0.25">
      <c r="Q503" s="33" t="str">
        <f t="shared" si="14"/>
        <v/>
      </c>
      <c r="R503" s="33" t="str">
        <f>IF(M503="","",IF(AND(M503&lt;&gt;'Tabelas auxiliares'!$B$239,M503&lt;&gt;'Tabelas auxiliares'!$B$240,M503&lt;&gt;'Tabelas auxiliares'!$C$239,M503&lt;&gt;'Tabelas auxiliares'!$C$240,M503&lt;&gt;'Tabelas auxiliares'!$D$239),"FOLHA DE PESSOAL",IF(Q503='Tabelas auxiliares'!$A$240,"CUSTEIO",IF(Q503='Tabelas auxiliares'!$A$239,"INVESTIMENTO","ERRO - VERIFICAR"))))</f>
        <v/>
      </c>
      <c r="S503" s="46" t="str">
        <f t="shared" si="15"/>
        <v/>
      </c>
    </row>
    <row r="504" spans="17:19" x14ac:dyDescent="0.25">
      <c r="Q504" s="33" t="str">
        <f t="shared" si="14"/>
        <v/>
      </c>
      <c r="R504" s="33" t="str">
        <f>IF(M504="","",IF(AND(M504&lt;&gt;'Tabelas auxiliares'!$B$239,M504&lt;&gt;'Tabelas auxiliares'!$B$240,M504&lt;&gt;'Tabelas auxiliares'!$C$239,M504&lt;&gt;'Tabelas auxiliares'!$C$240,M504&lt;&gt;'Tabelas auxiliares'!$D$239),"FOLHA DE PESSOAL",IF(Q504='Tabelas auxiliares'!$A$240,"CUSTEIO",IF(Q504='Tabelas auxiliares'!$A$239,"INVESTIMENTO","ERRO - VERIFICAR"))))</f>
        <v/>
      </c>
      <c r="S504" s="46" t="str">
        <f t="shared" si="15"/>
        <v/>
      </c>
    </row>
    <row r="505" spans="17:19" x14ac:dyDescent="0.25">
      <c r="Q505" s="33" t="str">
        <f t="shared" si="14"/>
        <v/>
      </c>
      <c r="R505" s="33" t="str">
        <f>IF(M505="","",IF(AND(M505&lt;&gt;'Tabelas auxiliares'!$B$239,M505&lt;&gt;'Tabelas auxiliares'!$B$240,M505&lt;&gt;'Tabelas auxiliares'!$C$239,M505&lt;&gt;'Tabelas auxiliares'!$C$240,M505&lt;&gt;'Tabelas auxiliares'!$D$239),"FOLHA DE PESSOAL",IF(Q505='Tabelas auxiliares'!$A$240,"CUSTEIO",IF(Q505='Tabelas auxiliares'!$A$239,"INVESTIMENTO","ERRO - VERIFICAR"))))</f>
        <v/>
      </c>
      <c r="S505" s="46" t="str">
        <f t="shared" si="15"/>
        <v/>
      </c>
    </row>
    <row r="506" spans="17:19" x14ac:dyDescent="0.25">
      <c r="Q506" s="33" t="str">
        <f t="shared" si="14"/>
        <v/>
      </c>
      <c r="R506" s="33" t="str">
        <f>IF(M506="","",IF(AND(M506&lt;&gt;'Tabelas auxiliares'!$B$239,M506&lt;&gt;'Tabelas auxiliares'!$B$240,M506&lt;&gt;'Tabelas auxiliares'!$C$239,M506&lt;&gt;'Tabelas auxiliares'!$C$240,M506&lt;&gt;'Tabelas auxiliares'!$D$239),"FOLHA DE PESSOAL",IF(Q506='Tabelas auxiliares'!$A$240,"CUSTEIO",IF(Q506='Tabelas auxiliares'!$A$239,"INVESTIMENTO","ERRO - VERIFICAR"))))</f>
        <v/>
      </c>
      <c r="S506" s="46" t="str">
        <f t="shared" si="15"/>
        <v/>
      </c>
    </row>
    <row r="507" spans="17:19" x14ac:dyDescent="0.25">
      <c r="Q507" s="33" t="str">
        <f t="shared" si="14"/>
        <v/>
      </c>
      <c r="R507" s="33" t="str">
        <f>IF(M507="","",IF(AND(M507&lt;&gt;'Tabelas auxiliares'!$B$239,M507&lt;&gt;'Tabelas auxiliares'!$B$240,M507&lt;&gt;'Tabelas auxiliares'!$C$239,M507&lt;&gt;'Tabelas auxiliares'!$C$240,M507&lt;&gt;'Tabelas auxiliares'!$D$239),"FOLHA DE PESSOAL",IF(Q507='Tabelas auxiliares'!$A$240,"CUSTEIO",IF(Q507='Tabelas auxiliares'!$A$239,"INVESTIMENTO","ERRO - VERIFICAR"))))</f>
        <v/>
      </c>
      <c r="S507" s="46" t="str">
        <f t="shared" si="15"/>
        <v/>
      </c>
    </row>
    <row r="508" spans="17:19" x14ac:dyDescent="0.25">
      <c r="Q508" s="33" t="str">
        <f t="shared" si="14"/>
        <v/>
      </c>
      <c r="R508" s="33" t="str">
        <f>IF(M508="","",IF(AND(M508&lt;&gt;'Tabelas auxiliares'!$B$239,M508&lt;&gt;'Tabelas auxiliares'!$B$240,M508&lt;&gt;'Tabelas auxiliares'!$C$239,M508&lt;&gt;'Tabelas auxiliares'!$C$240,M508&lt;&gt;'Tabelas auxiliares'!$D$239),"FOLHA DE PESSOAL",IF(Q508='Tabelas auxiliares'!$A$240,"CUSTEIO",IF(Q508='Tabelas auxiliares'!$A$239,"INVESTIMENTO","ERRO - VERIFICAR"))))</f>
        <v/>
      </c>
      <c r="S508" s="46" t="str">
        <f t="shared" si="15"/>
        <v/>
      </c>
    </row>
    <row r="509" spans="17:19" x14ac:dyDescent="0.25">
      <c r="Q509" s="33" t="str">
        <f t="shared" si="14"/>
        <v/>
      </c>
      <c r="R509" s="33" t="str">
        <f>IF(M509="","",IF(AND(M509&lt;&gt;'Tabelas auxiliares'!$B$239,M509&lt;&gt;'Tabelas auxiliares'!$B$240,M509&lt;&gt;'Tabelas auxiliares'!$C$239,M509&lt;&gt;'Tabelas auxiliares'!$C$240,M509&lt;&gt;'Tabelas auxiliares'!$D$239),"FOLHA DE PESSOAL",IF(Q509='Tabelas auxiliares'!$A$240,"CUSTEIO",IF(Q509='Tabelas auxiliares'!$A$239,"INVESTIMENTO","ERRO - VERIFICAR"))))</f>
        <v/>
      </c>
      <c r="S509" s="46" t="str">
        <f t="shared" si="15"/>
        <v/>
      </c>
    </row>
    <row r="510" spans="17:19" x14ac:dyDescent="0.25">
      <c r="Q510" s="33" t="str">
        <f t="shared" si="14"/>
        <v/>
      </c>
      <c r="R510" s="33" t="str">
        <f>IF(M510="","",IF(AND(M510&lt;&gt;'Tabelas auxiliares'!$B$239,M510&lt;&gt;'Tabelas auxiliares'!$B$240,M510&lt;&gt;'Tabelas auxiliares'!$C$239,M510&lt;&gt;'Tabelas auxiliares'!$C$240,M510&lt;&gt;'Tabelas auxiliares'!$D$239),"FOLHA DE PESSOAL",IF(Q510='Tabelas auxiliares'!$A$240,"CUSTEIO",IF(Q510='Tabelas auxiliares'!$A$239,"INVESTIMENTO","ERRO - VERIFICAR"))))</f>
        <v/>
      </c>
      <c r="S510" s="46" t="str">
        <f t="shared" si="15"/>
        <v/>
      </c>
    </row>
    <row r="511" spans="17:19" x14ac:dyDescent="0.25">
      <c r="Q511" s="33" t="str">
        <f t="shared" si="14"/>
        <v/>
      </c>
      <c r="R511" s="33" t="str">
        <f>IF(M511="","",IF(AND(M511&lt;&gt;'Tabelas auxiliares'!$B$239,M511&lt;&gt;'Tabelas auxiliares'!$B$240,M511&lt;&gt;'Tabelas auxiliares'!$C$239,M511&lt;&gt;'Tabelas auxiliares'!$C$240,M511&lt;&gt;'Tabelas auxiliares'!$D$239),"FOLHA DE PESSOAL",IF(Q511='Tabelas auxiliares'!$A$240,"CUSTEIO",IF(Q511='Tabelas auxiliares'!$A$239,"INVESTIMENTO","ERRO - VERIFICAR"))))</f>
        <v/>
      </c>
      <c r="S511" s="46" t="str">
        <f t="shared" si="15"/>
        <v/>
      </c>
    </row>
    <row r="512" spans="17:19" x14ac:dyDescent="0.25">
      <c r="Q512" s="33" t="str">
        <f t="shared" si="14"/>
        <v/>
      </c>
      <c r="R512" s="33" t="str">
        <f>IF(M512="","",IF(AND(M512&lt;&gt;'Tabelas auxiliares'!$B$239,M512&lt;&gt;'Tabelas auxiliares'!$B$240,M512&lt;&gt;'Tabelas auxiliares'!$C$239,M512&lt;&gt;'Tabelas auxiliares'!$C$240,M512&lt;&gt;'Tabelas auxiliares'!$D$239),"FOLHA DE PESSOAL",IF(Q512='Tabelas auxiliares'!$A$240,"CUSTEIO",IF(Q512='Tabelas auxiliares'!$A$239,"INVESTIMENTO","ERRO - VERIFICAR"))))</f>
        <v/>
      </c>
      <c r="S512" s="46" t="str">
        <f t="shared" si="15"/>
        <v/>
      </c>
    </row>
    <row r="513" spans="17:19" x14ac:dyDescent="0.25">
      <c r="Q513" s="33" t="str">
        <f t="shared" si="14"/>
        <v/>
      </c>
      <c r="R513" s="33" t="str">
        <f>IF(M513="","",IF(AND(M513&lt;&gt;'Tabelas auxiliares'!$B$239,M513&lt;&gt;'Tabelas auxiliares'!$B$240,M513&lt;&gt;'Tabelas auxiliares'!$C$239,M513&lt;&gt;'Tabelas auxiliares'!$C$240,M513&lt;&gt;'Tabelas auxiliares'!$D$239),"FOLHA DE PESSOAL",IF(Q513='Tabelas auxiliares'!$A$240,"CUSTEIO",IF(Q513='Tabelas auxiliares'!$A$239,"INVESTIMENTO","ERRO - VERIFICAR"))))</f>
        <v/>
      </c>
      <c r="S513" s="46" t="str">
        <f t="shared" si="15"/>
        <v/>
      </c>
    </row>
    <row r="514" spans="17:19" x14ac:dyDescent="0.25">
      <c r="Q514" s="33" t="str">
        <f t="shared" si="14"/>
        <v/>
      </c>
      <c r="R514" s="33" t="str">
        <f>IF(M514="","",IF(AND(M514&lt;&gt;'Tabelas auxiliares'!$B$239,M514&lt;&gt;'Tabelas auxiliares'!$B$240,M514&lt;&gt;'Tabelas auxiliares'!$C$239,M514&lt;&gt;'Tabelas auxiliares'!$C$240,M514&lt;&gt;'Tabelas auxiliares'!$D$239),"FOLHA DE PESSOAL",IF(Q514='Tabelas auxiliares'!$A$240,"CUSTEIO",IF(Q514='Tabelas auxiliares'!$A$239,"INVESTIMENTO","ERRO - VERIFICAR"))))</f>
        <v/>
      </c>
      <c r="S514" s="46" t="str">
        <f t="shared" si="15"/>
        <v/>
      </c>
    </row>
    <row r="515" spans="17:19" x14ac:dyDescent="0.25">
      <c r="Q515" s="33" t="str">
        <f t="shared" si="14"/>
        <v/>
      </c>
      <c r="R515" s="33" t="str">
        <f>IF(M515="","",IF(AND(M515&lt;&gt;'Tabelas auxiliares'!$B$239,M515&lt;&gt;'Tabelas auxiliares'!$B$240,M515&lt;&gt;'Tabelas auxiliares'!$C$239,M515&lt;&gt;'Tabelas auxiliares'!$C$240,M515&lt;&gt;'Tabelas auxiliares'!$D$239),"FOLHA DE PESSOAL",IF(Q515='Tabelas auxiliares'!$A$240,"CUSTEIO",IF(Q515='Tabelas auxiliares'!$A$239,"INVESTIMENTO","ERRO - VERIFICAR"))))</f>
        <v/>
      </c>
      <c r="S515" s="46" t="str">
        <f t="shared" si="15"/>
        <v/>
      </c>
    </row>
    <row r="516" spans="17:19" x14ac:dyDescent="0.25">
      <c r="Q516" s="33" t="str">
        <f t="shared" ref="Q516:Q579" si="16">LEFT(O516,1)</f>
        <v/>
      </c>
      <c r="R516" s="33" t="str">
        <f>IF(M516="","",IF(AND(M516&lt;&gt;'Tabelas auxiliares'!$B$239,M516&lt;&gt;'Tabelas auxiliares'!$B$240,M516&lt;&gt;'Tabelas auxiliares'!$C$239,M516&lt;&gt;'Tabelas auxiliares'!$C$240,M516&lt;&gt;'Tabelas auxiliares'!$D$239),"FOLHA DE PESSOAL",IF(Q516='Tabelas auxiliares'!$A$240,"CUSTEIO",IF(Q516='Tabelas auxiliares'!$A$239,"INVESTIMENTO","ERRO - VERIFICAR"))))</f>
        <v/>
      </c>
      <c r="S516" s="46" t="str">
        <f t="shared" si="15"/>
        <v/>
      </c>
    </row>
    <row r="517" spans="17:19" x14ac:dyDescent="0.25">
      <c r="Q517" s="33" t="str">
        <f t="shared" si="16"/>
        <v/>
      </c>
      <c r="R517" s="33" t="str">
        <f>IF(M517="","",IF(AND(M517&lt;&gt;'Tabelas auxiliares'!$B$239,M517&lt;&gt;'Tabelas auxiliares'!$B$240,M517&lt;&gt;'Tabelas auxiliares'!$C$239,M517&lt;&gt;'Tabelas auxiliares'!$C$240,M517&lt;&gt;'Tabelas auxiliares'!$D$239),"FOLHA DE PESSOAL",IF(Q517='Tabelas auxiliares'!$A$240,"CUSTEIO",IF(Q517='Tabelas auxiliares'!$A$239,"INVESTIMENTO","ERRO - VERIFICAR"))))</f>
        <v/>
      </c>
      <c r="S517" s="46" t="str">
        <f t="shared" ref="S517:S580" si="17">IF(SUM(T517:X517)=0,"",SUM(T517:X517))</f>
        <v/>
      </c>
    </row>
    <row r="518" spans="17:19" x14ac:dyDescent="0.25">
      <c r="Q518" s="33" t="str">
        <f t="shared" si="16"/>
        <v/>
      </c>
      <c r="R518" s="33" t="str">
        <f>IF(M518="","",IF(AND(M518&lt;&gt;'Tabelas auxiliares'!$B$239,M518&lt;&gt;'Tabelas auxiliares'!$B$240,M518&lt;&gt;'Tabelas auxiliares'!$C$239,M518&lt;&gt;'Tabelas auxiliares'!$C$240,M518&lt;&gt;'Tabelas auxiliares'!$D$239),"FOLHA DE PESSOAL",IF(Q518='Tabelas auxiliares'!$A$240,"CUSTEIO",IF(Q518='Tabelas auxiliares'!$A$239,"INVESTIMENTO","ERRO - VERIFICAR"))))</f>
        <v/>
      </c>
      <c r="S518" s="46" t="str">
        <f t="shared" si="17"/>
        <v/>
      </c>
    </row>
    <row r="519" spans="17:19" x14ac:dyDescent="0.25">
      <c r="Q519" s="33" t="str">
        <f t="shared" si="16"/>
        <v/>
      </c>
      <c r="R519" s="33" t="str">
        <f>IF(M519="","",IF(AND(M519&lt;&gt;'Tabelas auxiliares'!$B$239,M519&lt;&gt;'Tabelas auxiliares'!$B$240,M519&lt;&gt;'Tabelas auxiliares'!$C$239,M519&lt;&gt;'Tabelas auxiliares'!$C$240,M519&lt;&gt;'Tabelas auxiliares'!$D$239),"FOLHA DE PESSOAL",IF(Q519='Tabelas auxiliares'!$A$240,"CUSTEIO",IF(Q519='Tabelas auxiliares'!$A$239,"INVESTIMENTO","ERRO - VERIFICAR"))))</f>
        <v/>
      </c>
      <c r="S519" s="46" t="str">
        <f t="shared" si="17"/>
        <v/>
      </c>
    </row>
    <row r="520" spans="17:19" x14ac:dyDescent="0.25">
      <c r="Q520" s="33" t="str">
        <f t="shared" si="16"/>
        <v/>
      </c>
      <c r="R520" s="33" t="str">
        <f>IF(M520="","",IF(AND(M520&lt;&gt;'Tabelas auxiliares'!$B$239,M520&lt;&gt;'Tabelas auxiliares'!$B$240,M520&lt;&gt;'Tabelas auxiliares'!$C$239,M520&lt;&gt;'Tabelas auxiliares'!$C$240,M520&lt;&gt;'Tabelas auxiliares'!$D$239),"FOLHA DE PESSOAL",IF(Q520='Tabelas auxiliares'!$A$240,"CUSTEIO",IF(Q520='Tabelas auxiliares'!$A$239,"INVESTIMENTO","ERRO - VERIFICAR"))))</f>
        <v/>
      </c>
      <c r="S520" s="46" t="str">
        <f t="shared" si="17"/>
        <v/>
      </c>
    </row>
    <row r="521" spans="17:19" x14ac:dyDescent="0.25">
      <c r="Q521" s="33" t="str">
        <f t="shared" si="16"/>
        <v/>
      </c>
      <c r="R521" s="33" t="str">
        <f>IF(M521="","",IF(AND(M521&lt;&gt;'Tabelas auxiliares'!$B$239,M521&lt;&gt;'Tabelas auxiliares'!$B$240,M521&lt;&gt;'Tabelas auxiliares'!$C$239,M521&lt;&gt;'Tabelas auxiliares'!$C$240,M521&lt;&gt;'Tabelas auxiliares'!$D$239),"FOLHA DE PESSOAL",IF(Q521='Tabelas auxiliares'!$A$240,"CUSTEIO",IF(Q521='Tabelas auxiliares'!$A$239,"INVESTIMENTO","ERRO - VERIFICAR"))))</f>
        <v/>
      </c>
      <c r="S521" s="46" t="str">
        <f t="shared" si="17"/>
        <v/>
      </c>
    </row>
    <row r="522" spans="17:19" x14ac:dyDescent="0.25">
      <c r="Q522" s="33" t="str">
        <f t="shared" si="16"/>
        <v/>
      </c>
      <c r="R522" s="33" t="str">
        <f>IF(M522="","",IF(AND(M522&lt;&gt;'Tabelas auxiliares'!$B$239,M522&lt;&gt;'Tabelas auxiliares'!$B$240,M522&lt;&gt;'Tabelas auxiliares'!$C$239,M522&lt;&gt;'Tabelas auxiliares'!$C$240,M522&lt;&gt;'Tabelas auxiliares'!$D$239),"FOLHA DE PESSOAL",IF(Q522='Tabelas auxiliares'!$A$240,"CUSTEIO",IF(Q522='Tabelas auxiliares'!$A$239,"INVESTIMENTO","ERRO - VERIFICAR"))))</f>
        <v/>
      </c>
      <c r="S522" s="46" t="str">
        <f t="shared" si="17"/>
        <v/>
      </c>
    </row>
    <row r="523" spans="17:19" x14ac:dyDescent="0.25">
      <c r="Q523" s="33" t="str">
        <f t="shared" si="16"/>
        <v/>
      </c>
      <c r="R523" s="33" t="str">
        <f>IF(M523="","",IF(AND(M523&lt;&gt;'Tabelas auxiliares'!$B$239,M523&lt;&gt;'Tabelas auxiliares'!$B$240,M523&lt;&gt;'Tabelas auxiliares'!$C$239,M523&lt;&gt;'Tabelas auxiliares'!$C$240,M523&lt;&gt;'Tabelas auxiliares'!$D$239),"FOLHA DE PESSOAL",IF(Q523='Tabelas auxiliares'!$A$240,"CUSTEIO",IF(Q523='Tabelas auxiliares'!$A$239,"INVESTIMENTO","ERRO - VERIFICAR"))))</f>
        <v/>
      </c>
      <c r="S523" s="46" t="str">
        <f t="shared" si="17"/>
        <v/>
      </c>
    </row>
    <row r="524" spans="17:19" x14ac:dyDescent="0.25">
      <c r="Q524" s="33" t="str">
        <f t="shared" si="16"/>
        <v/>
      </c>
      <c r="R524" s="33" t="str">
        <f>IF(M524="","",IF(AND(M524&lt;&gt;'Tabelas auxiliares'!$B$239,M524&lt;&gt;'Tabelas auxiliares'!$B$240,M524&lt;&gt;'Tabelas auxiliares'!$C$239,M524&lt;&gt;'Tabelas auxiliares'!$C$240,M524&lt;&gt;'Tabelas auxiliares'!$D$239),"FOLHA DE PESSOAL",IF(Q524='Tabelas auxiliares'!$A$240,"CUSTEIO",IF(Q524='Tabelas auxiliares'!$A$239,"INVESTIMENTO","ERRO - VERIFICAR"))))</f>
        <v/>
      </c>
      <c r="S524" s="46" t="str">
        <f t="shared" si="17"/>
        <v/>
      </c>
    </row>
    <row r="525" spans="17:19" x14ac:dyDescent="0.25">
      <c r="Q525" s="33" t="str">
        <f t="shared" si="16"/>
        <v/>
      </c>
      <c r="R525" s="33" t="str">
        <f>IF(M525="","",IF(AND(M525&lt;&gt;'Tabelas auxiliares'!$B$239,M525&lt;&gt;'Tabelas auxiliares'!$B$240,M525&lt;&gt;'Tabelas auxiliares'!$C$239,M525&lt;&gt;'Tabelas auxiliares'!$C$240,M525&lt;&gt;'Tabelas auxiliares'!$D$239),"FOLHA DE PESSOAL",IF(Q525='Tabelas auxiliares'!$A$240,"CUSTEIO",IF(Q525='Tabelas auxiliares'!$A$239,"INVESTIMENTO","ERRO - VERIFICAR"))))</f>
        <v/>
      </c>
      <c r="S525" s="46" t="str">
        <f t="shared" si="17"/>
        <v/>
      </c>
    </row>
    <row r="526" spans="17:19" x14ac:dyDescent="0.25">
      <c r="Q526" s="33" t="str">
        <f t="shared" si="16"/>
        <v/>
      </c>
      <c r="R526" s="33" t="str">
        <f>IF(M526="","",IF(AND(M526&lt;&gt;'Tabelas auxiliares'!$B$239,M526&lt;&gt;'Tabelas auxiliares'!$B$240,M526&lt;&gt;'Tabelas auxiliares'!$C$239,M526&lt;&gt;'Tabelas auxiliares'!$C$240,M526&lt;&gt;'Tabelas auxiliares'!$D$239),"FOLHA DE PESSOAL",IF(Q526='Tabelas auxiliares'!$A$240,"CUSTEIO",IF(Q526='Tabelas auxiliares'!$A$239,"INVESTIMENTO","ERRO - VERIFICAR"))))</f>
        <v/>
      </c>
      <c r="S526" s="46" t="str">
        <f t="shared" si="17"/>
        <v/>
      </c>
    </row>
    <row r="527" spans="17:19" x14ac:dyDescent="0.25">
      <c r="Q527" s="33" t="str">
        <f t="shared" si="16"/>
        <v/>
      </c>
      <c r="R527" s="33" t="str">
        <f>IF(M527="","",IF(AND(M527&lt;&gt;'Tabelas auxiliares'!$B$239,M527&lt;&gt;'Tabelas auxiliares'!$B$240,M527&lt;&gt;'Tabelas auxiliares'!$C$239,M527&lt;&gt;'Tabelas auxiliares'!$C$240,M527&lt;&gt;'Tabelas auxiliares'!$D$239),"FOLHA DE PESSOAL",IF(Q527='Tabelas auxiliares'!$A$240,"CUSTEIO",IF(Q527='Tabelas auxiliares'!$A$239,"INVESTIMENTO","ERRO - VERIFICAR"))))</f>
        <v/>
      </c>
      <c r="S527" s="46" t="str">
        <f t="shared" si="17"/>
        <v/>
      </c>
    </row>
    <row r="528" spans="17:19" x14ac:dyDescent="0.25">
      <c r="Q528" s="33" t="str">
        <f t="shared" si="16"/>
        <v/>
      </c>
      <c r="R528" s="33" t="str">
        <f>IF(M528="","",IF(AND(M528&lt;&gt;'Tabelas auxiliares'!$B$239,M528&lt;&gt;'Tabelas auxiliares'!$B$240,M528&lt;&gt;'Tabelas auxiliares'!$C$239,M528&lt;&gt;'Tabelas auxiliares'!$C$240,M528&lt;&gt;'Tabelas auxiliares'!$D$239),"FOLHA DE PESSOAL",IF(Q528='Tabelas auxiliares'!$A$240,"CUSTEIO",IF(Q528='Tabelas auxiliares'!$A$239,"INVESTIMENTO","ERRO - VERIFICAR"))))</f>
        <v/>
      </c>
      <c r="S528" s="46" t="str">
        <f t="shared" si="17"/>
        <v/>
      </c>
    </row>
    <row r="529" spans="17:19" x14ac:dyDescent="0.25">
      <c r="Q529" s="33" t="str">
        <f t="shared" si="16"/>
        <v/>
      </c>
      <c r="R529" s="33" t="str">
        <f>IF(M529="","",IF(AND(M529&lt;&gt;'Tabelas auxiliares'!$B$239,M529&lt;&gt;'Tabelas auxiliares'!$B$240,M529&lt;&gt;'Tabelas auxiliares'!$C$239,M529&lt;&gt;'Tabelas auxiliares'!$C$240,M529&lt;&gt;'Tabelas auxiliares'!$D$239),"FOLHA DE PESSOAL",IF(Q529='Tabelas auxiliares'!$A$240,"CUSTEIO",IF(Q529='Tabelas auxiliares'!$A$239,"INVESTIMENTO","ERRO - VERIFICAR"))))</f>
        <v/>
      </c>
      <c r="S529" s="46" t="str">
        <f t="shared" si="17"/>
        <v/>
      </c>
    </row>
    <row r="530" spans="17:19" x14ac:dyDescent="0.25">
      <c r="Q530" s="33" t="str">
        <f t="shared" si="16"/>
        <v/>
      </c>
      <c r="R530" s="33" t="str">
        <f>IF(M530="","",IF(AND(M530&lt;&gt;'Tabelas auxiliares'!$B$239,M530&lt;&gt;'Tabelas auxiliares'!$B$240,M530&lt;&gt;'Tabelas auxiliares'!$C$239,M530&lt;&gt;'Tabelas auxiliares'!$C$240,M530&lt;&gt;'Tabelas auxiliares'!$D$239),"FOLHA DE PESSOAL",IF(Q530='Tabelas auxiliares'!$A$240,"CUSTEIO",IF(Q530='Tabelas auxiliares'!$A$239,"INVESTIMENTO","ERRO - VERIFICAR"))))</f>
        <v/>
      </c>
      <c r="S530" s="46" t="str">
        <f t="shared" si="17"/>
        <v/>
      </c>
    </row>
    <row r="531" spans="17:19" x14ac:dyDescent="0.25">
      <c r="Q531" s="33" t="str">
        <f t="shared" si="16"/>
        <v/>
      </c>
      <c r="R531" s="33" t="str">
        <f>IF(M531="","",IF(AND(M531&lt;&gt;'Tabelas auxiliares'!$B$239,M531&lt;&gt;'Tabelas auxiliares'!$B$240,M531&lt;&gt;'Tabelas auxiliares'!$C$239,M531&lt;&gt;'Tabelas auxiliares'!$C$240,M531&lt;&gt;'Tabelas auxiliares'!$D$239),"FOLHA DE PESSOAL",IF(Q531='Tabelas auxiliares'!$A$240,"CUSTEIO",IF(Q531='Tabelas auxiliares'!$A$239,"INVESTIMENTO","ERRO - VERIFICAR"))))</f>
        <v/>
      </c>
      <c r="S531" s="46" t="str">
        <f t="shared" si="17"/>
        <v/>
      </c>
    </row>
    <row r="532" spans="17:19" x14ac:dyDescent="0.25">
      <c r="Q532" s="33" t="str">
        <f t="shared" si="16"/>
        <v/>
      </c>
      <c r="R532" s="33" t="str">
        <f>IF(M532="","",IF(AND(M532&lt;&gt;'Tabelas auxiliares'!$B$239,M532&lt;&gt;'Tabelas auxiliares'!$B$240,M532&lt;&gt;'Tabelas auxiliares'!$C$239,M532&lt;&gt;'Tabelas auxiliares'!$C$240,M532&lt;&gt;'Tabelas auxiliares'!$D$239),"FOLHA DE PESSOAL",IF(Q532='Tabelas auxiliares'!$A$240,"CUSTEIO",IF(Q532='Tabelas auxiliares'!$A$239,"INVESTIMENTO","ERRO - VERIFICAR"))))</f>
        <v/>
      </c>
      <c r="S532" s="46" t="str">
        <f t="shared" si="17"/>
        <v/>
      </c>
    </row>
    <row r="533" spans="17:19" x14ac:dyDescent="0.25">
      <c r="Q533" s="33" t="str">
        <f t="shared" si="16"/>
        <v/>
      </c>
      <c r="R533" s="33" t="str">
        <f>IF(M533="","",IF(AND(M533&lt;&gt;'Tabelas auxiliares'!$B$239,M533&lt;&gt;'Tabelas auxiliares'!$B$240,M533&lt;&gt;'Tabelas auxiliares'!$C$239,M533&lt;&gt;'Tabelas auxiliares'!$C$240,M533&lt;&gt;'Tabelas auxiliares'!$D$239),"FOLHA DE PESSOAL",IF(Q533='Tabelas auxiliares'!$A$240,"CUSTEIO",IF(Q533='Tabelas auxiliares'!$A$239,"INVESTIMENTO","ERRO - VERIFICAR"))))</f>
        <v/>
      </c>
      <c r="S533" s="46" t="str">
        <f t="shared" si="17"/>
        <v/>
      </c>
    </row>
    <row r="534" spans="17:19" x14ac:dyDescent="0.25">
      <c r="Q534" s="33" t="str">
        <f t="shared" si="16"/>
        <v/>
      </c>
      <c r="R534" s="33" t="str">
        <f>IF(M534="","",IF(AND(M534&lt;&gt;'Tabelas auxiliares'!$B$239,M534&lt;&gt;'Tabelas auxiliares'!$B$240,M534&lt;&gt;'Tabelas auxiliares'!$C$239,M534&lt;&gt;'Tabelas auxiliares'!$C$240,M534&lt;&gt;'Tabelas auxiliares'!$D$239),"FOLHA DE PESSOAL",IF(Q534='Tabelas auxiliares'!$A$240,"CUSTEIO",IF(Q534='Tabelas auxiliares'!$A$239,"INVESTIMENTO","ERRO - VERIFICAR"))))</f>
        <v/>
      </c>
      <c r="S534" s="46" t="str">
        <f t="shared" si="17"/>
        <v/>
      </c>
    </row>
    <row r="535" spans="17:19" x14ac:dyDescent="0.25">
      <c r="Q535" s="33" t="str">
        <f t="shared" si="16"/>
        <v/>
      </c>
      <c r="R535" s="33" t="str">
        <f>IF(M535="","",IF(AND(M535&lt;&gt;'Tabelas auxiliares'!$B$239,M535&lt;&gt;'Tabelas auxiliares'!$B$240,M535&lt;&gt;'Tabelas auxiliares'!$C$239,M535&lt;&gt;'Tabelas auxiliares'!$C$240,M535&lt;&gt;'Tabelas auxiliares'!$D$239),"FOLHA DE PESSOAL",IF(Q535='Tabelas auxiliares'!$A$240,"CUSTEIO",IF(Q535='Tabelas auxiliares'!$A$239,"INVESTIMENTO","ERRO - VERIFICAR"))))</f>
        <v/>
      </c>
      <c r="S535" s="46" t="str">
        <f t="shared" si="17"/>
        <v/>
      </c>
    </row>
    <row r="536" spans="17:19" x14ac:dyDescent="0.25">
      <c r="Q536" s="33" t="str">
        <f t="shared" si="16"/>
        <v/>
      </c>
      <c r="R536" s="33" t="str">
        <f>IF(M536="","",IF(AND(M536&lt;&gt;'Tabelas auxiliares'!$B$239,M536&lt;&gt;'Tabelas auxiliares'!$B$240,M536&lt;&gt;'Tabelas auxiliares'!$C$239,M536&lt;&gt;'Tabelas auxiliares'!$C$240,M536&lt;&gt;'Tabelas auxiliares'!$D$239),"FOLHA DE PESSOAL",IF(Q536='Tabelas auxiliares'!$A$240,"CUSTEIO",IF(Q536='Tabelas auxiliares'!$A$239,"INVESTIMENTO","ERRO - VERIFICAR"))))</f>
        <v/>
      </c>
      <c r="S536" s="46" t="str">
        <f t="shared" si="17"/>
        <v/>
      </c>
    </row>
    <row r="537" spans="17:19" x14ac:dyDescent="0.25">
      <c r="Q537" s="33" t="str">
        <f t="shared" si="16"/>
        <v/>
      </c>
      <c r="R537" s="33" t="str">
        <f>IF(M537="","",IF(AND(M537&lt;&gt;'Tabelas auxiliares'!$B$239,M537&lt;&gt;'Tabelas auxiliares'!$B$240,M537&lt;&gt;'Tabelas auxiliares'!$C$239,M537&lt;&gt;'Tabelas auxiliares'!$C$240,M537&lt;&gt;'Tabelas auxiliares'!$D$239),"FOLHA DE PESSOAL",IF(Q537='Tabelas auxiliares'!$A$240,"CUSTEIO",IF(Q537='Tabelas auxiliares'!$A$239,"INVESTIMENTO","ERRO - VERIFICAR"))))</f>
        <v/>
      </c>
      <c r="S537" s="46" t="str">
        <f t="shared" si="17"/>
        <v/>
      </c>
    </row>
    <row r="538" spans="17:19" x14ac:dyDescent="0.25">
      <c r="Q538" s="33" t="str">
        <f t="shared" si="16"/>
        <v/>
      </c>
      <c r="R538" s="33" t="str">
        <f>IF(M538="","",IF(AND(M538&lt;&gt;'Tabelas auxiliares'!$B$239,M538&lt;&gt;'Tabelas auxiliares'!$B$240,M538&lt;&gt;'Tabelas auxiliares'!$C$239,M538&lt;&gt;'Tabelas auxiliares'!$C$240,M538&lt;&gt;'Tabelas auxiliares'!$D$239),"FOLHA DE PESSOAL",IF(Q538='Tabelas auxiliares'!$A$240,"CUSTEIO",IF(Q538='Tabelas auxiliares'!$A$239,"INVESTIMENTO","ERRO - VERIFICAR"))))</f>
        <v/>
      </c>
      <c r="S538" s="46" t="str">
        <f t="shared" si="17"/>
        <v/>
      </c>
    </row>
    <row r="539" spans="17:19" x14ac:dyDescent="0.25">
      <c r="Q539" s="33" t="str">
        <f t="shared" si="16"/>
        <v/>
      </c>
      <c r="R539" s="33" t="str">
        <f>IF(M539="","",IF(AND(M539&lt;&gt;'Tabelas auxiliares'!$B$239,M539&lt;&gt;'Tabelas auxiliares'!$B$240,M539&lt;&gt;'Tabelas auxiliares'!$C$239,M539&lt;&gt;'Tabelas auxiliares'!$C$240,M539&lt;&gt;'Tabelas auxiliares'!$D$239),"FOLHA DE PESSOAL",IF(Q539='Tabelas auxiliares'!$A$240,"CUSTEIO",IF(Q539='Tabelas auxiliares'!$A$239,"INVESTIMENTO","ERRO - VERIFICAR"))))</f>
        <v/>
      </c>
      <c r="S539" s="46" t="str">
        <f t="shared" si="17"/>
        <v/>
      </c>
    </row>
    <row r="540" spans="17:19" x14ac:dyDescent="0.25">
      <c r="Q540" s="33" t="str">
        <f t="shared" si="16"/>
        <v/>
      </c>
      <c r="R540" s="33" t="str">
        <f>IF(M540="","",IF(AND(M540&lt;&gt;'Tabelas auxiliares'!$B$239,M540&lt;&gt;'Tabelas auxiliares'!$B$240,M540&lt;&gt;'Tabelas auxiliares'!$C$239,M540&lt;&gt;'Tabelas auxiliares'!$C$240,M540&lt;&gt;'Tabelas auxiliares'!$D$239),"FOLHA DE PESSOAL",IF(Q540='Tabelas auxiliares'!$A$240,"CUSTEIO",IF(Q540='Tabelas auxiliares'!$A$239,"INVESTIMENTO","ERRO - VERIFICAR"))))</f>
        <v/>
      </c>
      <c r="S540" s="46" t="str">
        <f t="shared" si="17"/>
        <v/>
      </c>
    </row>
    <row r="541" spans="17:19" x14ac:dyDescent="0.25">
      <c r="Q541" s="33" t="str">
        <f t="shared" si="16"/>
        <v/>
      </c>
      <c r="R541" s="33" t="str">
        <f>IF(M541="","",IF(AND(M541&lt;&gt;'Tabelas auxiliares'!$B$239,M541&lt;&gt;'Tabelas auxiliares'!$B$240,M541&lt;&gt;'Tabelas auxiliares'!$C$239,M541&lt;&gt;'Tabelas auxiliares'!$C$240,M541&lt;&gt;'Tabelas auxiliares'!$D$239),"FOLHA DE PESSOAL",IF(Q541='Tabelas auxiliares'!$A$240,"CUSTEIO",IF(Q541='Tabelas auxiliares'!$A$239,"INVESTIMENTO","ERRO - VERIFICAR"))))</f>
        <v/>
      </c>
      <c r="S541" s="46" t="str">
        <f t="shared" si="17"/>
        <v/>
      </c>
    </row>
    <row r="542" spans="17:19" x14ac:dyDescent="0.25">
      <c r="Q542" s="33" t="str">
        <f t="shared" si="16"/>
        <v/>
      </c>
      <c r="R542" s="33" t="str">
        <f>IF(M542="","",IF(AND(M542&lt;&gt;'Tabelas auxiliares'!$B$239,M542&lt;&gt;'Tabelas auxiliares'!$B$240,M542&lt;&gt;'Tabelas auxiliares'!$C$239,M542&lt;&gt;'Tabelas auxiliares'!$C$240,M542&lt;&gt;'Tabelas auxiliares'!$D$239),"FOLHA DE PESSOAL",IF(Q542='Tabelas auxiliares'!$A$240,"CUSTEIO",IF(Q542='Tabelas auxiliares'!$A$239,"INVESTIMENTO","ERRO - VERIFICAR"))))</f>
        <v/>
      </c>
      <c r="S542" s="46" t="str">
        <f t="shared" si="17"/>
        <v/>
      </c>
    </row>
    <row r="543" spans="17:19" x14ac:dyDescent="0.25">
      <c r="Q543" s="33" t="str">
        <f t="shared" si="16"/>
        <v/>
      </c>
      <c r="R543" s="33" t="str">
        <f>IF(M543="","",IF(AND(M543&lt;&gt;'Tabelas auxiliares'!$B$239,M543&lt;&gt;'Tabelas auxiliares'!$B$240,M543&lt;&gt;'Tabelas auxiliares'!$C$239,M543&lt;&gt;'Tabelas auxiliares'!$C$240,M543&lt;&gt;'Tabelas auxiliares'!$D$239),"FOLHA DE PESSOAL",IF(Q543='Tabelas auxiliares'!$A$240,"CUSTEIO",IF(Q543='Tabelas auxiliares'!$A$239,"INVESTIMENTO","ERRO - VERIFICAR"))))</f>
        <v/>
      </c>
      <c r="S543" s="46" t="str">
        <f t="shared" si="17"/>
        <v/>
      </c>
    </row>
    <row r="544" spans="17:19" x14ac:dyDescent="0.25">
      <c r="Q544" s="33" t="str">
        <f t="shared" si="16"/>
        <v/>
      </c>
      <c r="R544" s="33" t="str">
        <f>IF(M544="","",IF(AND(M544&lt;&gt;'Tabelas auxiliares'!$B$239,M544&lt;&gt;'Tabelas auxiliares'!$B$240,M544&lt;&gt;'Tabelas auxiliares'!$C$239,M544&lt;&gt;'Tabelas auxiliares'!$C$240,M544&lt;&gt;'Tabelas auxiliares'!$D$239),"FOLHA DE PESSOAL",IF(Q544='Tabelas auxiliares'!$A$240,"CUSTEIO",IF(Q544='Tabelas auxiliares'!$A$239,"INVESTIMENTO","ERRO - VERIFICAR"))))</f>
        <v/>
      </c>
      <c r="S544" s="46" t="str">
        <f t="shared" si="17"/>
        <v/>
      </c>
    </row>
    <row r="545" spans="17:19" x14ac:dyDescent="0.25">
      <c r="Q545" s="33" t="str">
        <f t="shared" si="16"/>
        <v/>
      </c>
      <c r="R545" s="33" t="str">
        <f>IF(M545="","",IF(AND(M545&lt;&gt;'Tabelas auxiliares'!$B$239,M545&lt;&gt;'Tabelas auxiliares'!$B$240,M545&lt;&gt;'Tabelas auxiliares'!$C$239,M545&lt;&gt;'Tabelas auxiliares'!$C$240,M545&lt;&gt;'Tabelas auxiliares'!$D$239),"FOLHA DE PESSOAL",IF(Q545='Tabelas auxiliares'!$A$240,"CUSTEIO",IF(Q545='Tabelas auxiliares'!$A$239,"INVESTIMENTO","ERRO - VERIFICAR"))))</f>
        <v/>
      </c>
      <c r="S545" s="46" t="str">
        <f t="shared" si="17"/>
        <v/>
      </c>
    </row>
    <row r="546" spans="17:19" x14ac:dyDescent="0.25">
      <c r="Q546" s="33" t="str">
        <f t="shared" si="16"/>
        <v/>
      </c>
      <c r="R546" s="33" t="str">
        <f>IF(M546="","",IF(AND(M546&lt;&gt;'Tabelas auxiliares'!$B$239,M546&lt;&gt;'Tabelas auxiliares'!$B$240,M546&lt;&gt;'Tabelas auxiliares'!$C$239,M546&lt;&gt;'Tabelas auxiliares'!$C$240,M546&lt;&gt;'Tabelas auxiliares'!$D$239),"FOLHA DE PESSOAL",IF(Q546='Tabelas auxiliares'!$A$240,"CUSTEIO",IF(Q546='Tabelas auxiliares'!$A$239,"INVESTIMENTO","ERRO - VERIFICAR"))))</f>
        <v/>
      </c>
      <c r="S546" s="46" t="str">
        <f t="shared" si="17"/>
        <v/>
      </c>
    </row>
    <row r="547" spans="17:19" x14ac:dyDescent="0.25">
      <c r="Q547" s="33" t="str">
        <f t="shared" si="16"/>
        <v/>
      </c>
      <c r="R547" s="33" t="str">
        <f>IF(M547="","",IF(AND(M547&lt;&gt;'Tabelas auxiliares'!$B$239,M547&lt;&gt;'Tabelas auxiliares'!$B$240,M547&lt;&gt;'Tabelas auxiliares'!$C$239,M547&lt;&gt;'Tabelas auxiliares'!$C$240,M547&lt;&gt;'Tabelas auxiliares'!$D$239),"FOLHA DE PESSOAL",IF(Q547='Tabelas auxiliares'!$A$240,"CUSTEIO",IF(Q547='Tabelas auxiliares'!$A$239,"INVESTIMENTO","ERRO - VERIFICAR"))))</f>
        <v/>
      </c>
      <c r="S547" s="46" t="str">
        <f t="shared" si="17"/>
        <v/>
      </c>
    </row>
    <row r="548" spans="17:19" x14ac:dyDescent="0.25">
      <c r="Q548" s="33" t="str">
        <f t="shared" si="16"/>
        <v/>
      </c>
      <c r="R548" s="33" t="str">
        <f>IF(M548="","",IF(AND(M548&lt;&gt;'Tabelas auxiliares'!$B$239,M548&lt;&gt;'Tabelas auxiliares'!$B$240,M548&lt;&gt;'Tabelas auxiliares'!$C$239,M548&lt;&gt;'Tabelas auxiliares'!$C$240,M548&lt;&gt;'Tabelas auxiliares'!$D$239),"FOLHA DE PESSOAL",IF(Q548='Tabelas auxiliares'!$A$240,"CUSTEIO",IF(Q548='Tabelas auxiliares'!$A$239,"INVESTIMENTO","ERRO - VERIFICAR"))))</f>
        <v/>
      </c>
      <c r="S548" s="46" t="str">
        <f t="shared" si="17"/>
        <v/>
      </c>
    </row>
    <row r="549" spans="17:19" x14ac:dyDescent="0.25">
      <c r="Q549" s="33" t="str">
        <f t="shared" si="16"/>
        <v/>
      </c>
      <c r="R549" s="33" t="str">
        <f>IF(M549="","",IF(AND(M549&lt;&gt;'Tabelas auxiliares'!$B$239,M549&lt;&gt;'Tabelas auxiliares'!$B$240,M549&lt;&gt;'Tabelas auxiliares'!$C$239,M549&lt;&gt;'Tabelas auxiliares'!$C$240,M549&lt;&gt;'Tabelas auxiliares'!$D$239),"FOLHA DE PESSOAL",IF(Q549='Tabelas auxiliares'!$A$240,"CUSTEIO",IF(Q549='Tabelas auxiliares'!$A$239,"INVESTIMENTO","ERRO - VERIFICAR"))))</f>
        <v/>
      </c>
      <c r="S549" s="46" t="str">
        <f t="shared" si="17"/>
        <v/>
      </c>
    </row>
    <row r="550" spans="17:19" x14ac:dyDescent="0.25">
      <c r="Q550" s="33" t="str">
        <f t="shared" si="16"/>
        <v/>
      </c>
      <c r="R550" s="33" t="str">
        <f>IF(M550="","",IF(AND(M550&lt;&gt;'Tabelas auxiliares'!$B$239,M550&lt;&gt;'Tabelas auxiliares'!$B$240,M550&lt;&gt;'Tabelas auxiliares'!$C$239,M550&lt;&gt;'Tabelas auxiliares'!$C$240,M550&lt;&gt;'Tabelas auxiliares'!$D$239),"FOLHA DE PESSOAL",IF(Q550='Tabelas auxiliares'!$A$240,"CUSTEIO",IF(Q550='Tabelas auxiliares'!$A$239,"INVESTIMENTO","ERRO - VERIFICAR"))))</f>
        <v/>
      </c>
      <c r="S550" s="46" t="str">
        <f t="shared" si="17"/>
        <v/>
      </c>
    </row>
    <row r="551" spans="17:19" x14ac:dyDescent="0.25">
      <c r="Q551" s="33" t="str">
        <f t="shared" si="16"/>
        <v/>
      </c>
      <c r="R551" s="33" t="str">
        <f>IF(M551="","",IF(AND(M551&lt;&gt;'Tabelas auxiliares'!$B$239,M551&lt;&gt;'Tabelas auxiliares'!$B$240,M551&lt;&gt;'Tabelas auxiliares'!$C$239,M551&lt;&gt;'Tabelas auxiliares'!$C$240,M551&lt;&gt;'Tabelas auxiliares'!$D$239),"FOLHA DE PESSOAL",IF(Q551='Tabelas auxiliares'!$A$240,"CUSTEIO",IF(Q551='Tabelas auxiliares'!$A$239,"INVESTIMENTO","ERRO - VERIFICAR"))))</f>
        <v/>
      </c>
      <c r="S551" s="46" t="str">
        <f t="shared" si="17"/>
        <v/>
      </c>
    </row>
    <row r="552" spans="17:19" x14ac:dyDescent="0.25">
      <c r="Q552" s="33" t="str">
        <f t="shared" si="16"/>
        <v/>
      </c>
      <c r="R552" s="33" t="str">
        <f>IF(M552="","",IF(AND(M552&lt;&gt;'Tabelas auxiliares'!$B$239,M552&lt;&gt;'Tabelas auxiliares'!$B$240,M552&lt;&gt;'Tabelas auxiliares'!$C$239,M552&lt;&gt;'Tabelas auxiliares'!$C$240,M552&lt;&gt;'Tabelas auxiliares'!$D$239),"FOLHA DE PESSOAL",IF(Q552='Tabelas auxiliares'!$A$240,"CUSTEIO",IF(Q552='Tabelas auxiliares'!$A$239,"INVESTIMENTO","ERRO - VERIFICAR"))))</f>
        <v/>
      </c>
      <c r="S552" s="46" t="str">
        <f t="shared" si="17"/>
        <v/>
      </c>
    </row>
    <row r="553" spans="17:19" x14ac:dyDescent="0.25">
      <c r="Q553" s="33" t="str">
        <f t="shared" si="16"/>
        <v/>
      </c>
      <c r="R553" s="33" t="str">
        <f>IF(M553="","",IF(AND(M553&lt;&gt;'Tabelas auxiliares'!$B$239,M553&lt;&gt;'Tabelas auxiliares'!$B$240,M553&lt;&gt;'Tabelas auxiliares'!$C$239,M553&lt;&gt;'Tabelas auxiliares'!$C$240,M553&lt;&gt;'Tabelas auxiliares'!$D$239),"FOLHA DE PESSOAL",IF(Q553='Tabelas auxiliares'!$A$240,"CUSTEIO",IF(Q553='Tabelas auxiliares'!$A$239,"INVESTIMENTO","ERRO - VERIFICAR"))))</f>
        <v/>
      </c>
      <c r="S553" s="46" t="str">
        <f t="shared" si="17"/>
        <v/>
      </c>
    </row>
    <row r="554" spans="17:19" x14ac:dyDescent="0.25">
      <c r="Q554" s="33" t="str">
        <f t="shared" si="16"/>
        <v/>
      </c>
      <c r="R554" s="33" t="str">
        <f>IF(M554="","",IF(AND(M554&lt;&gt;'Tabelas auxiliares'!$B$239,M554&lt;&gt;'Tabelas auxiliares'!$B$240,M554&lt;&gt;'Tabelas auxiliares'!$C$239,M554&lt;&gt;'Tabelas auxiliares'!$C$240,M554&lt;&gt;'Tabelas auxiliares'!$D$239),"FOLHA DE PESSOAL",IF(Q554='Tabelas auxiliares'!$A$240,"CUSTEIO",IF(Q554='Tabelas auxiliares'!$A$239,"INVESTIMENTO","ERRO - VERIFICAR"))))</f>
        <v/>
      </c>
      <c r="S554" s="46" t="str">
        <f t="shared" si="17"/>
        <v/>
      </c>
    </row>
    <row r="555" spans="17:19" x14ac:dyDescent="0.25">
      <c r="Q555" s="33" t="str">
        <f t="shared" si="16"/>
        <v/>
      </c>
      <c r="R555" s="33" t="str">
        <f>IF(M555="","",IF(AND(M555&lt;&gt;'Tabelas auxiliares'!$B$239,M555&lt;&gt;'Tabelas auxiliares'!$B$240,M555&lt;&gt;'Tabelas auxiliares'!$C$239,M555&lt;&gt;'Tabelas auxiliares'!$C$240,M555&lt;&gt;'Tabelas auxiliares'!$D$239),"FOLHA DE PESSOAL",IF(Q555='Tabelas auxiliares'!$A$240,"CUSTEIO",IF(Q555='Tabelas auxiliares'!$A$239,"INVESTIMENTO","ERRO - VERIFICAR"))))</f>
        <v/>
      </c>
      <c r="S555" s="46" t="str">
        <f t="shared" si="17"/>
        <v/>
      </c>
    </row>
    <row r="556" spans="17:19" x14ac:dyDescent="0.25">
      <c r="Q556" s="33" t="str">
        <f t="shared" si="16"/>
        <v/>
      </c>
      <c r="R556" s="33" t="str">
        <f>IF(M556="","",IF(AND(M556&lt;&gt;'Tabelas auxiliares'!$B$239,M556&lt;&gt;'Tabelas auxiliares'!$B$240,M556&lt;&gt;'Tabelas auxiliares'!$C$239,M556&lt;&gt;'Tabelas auxiliares'!$C$240,M556&lt;&gt;'Tabelas auxiliares'!$D$239),"FOLHA DE PESSOAL",IF(Q556='Tabelas auxiliares'!$A$240,"CUSTEIO",IF(Q556='Tabelas auxiliares'!$A$239,"INVESTIMENTO","ERRO - VERIFICAR"))))</f>
        <v/>
      </c>
      <c r="S556" s="46" t="str">
        <f t="shared" si="17"/>
        <v/>
      </c>
    </row>
    <row r="557" spans="17:19" x14ac:dyDescent="0.25">
      <c r="Q557" s="33" t="str">
        <f t="shared" si="16"/>
        <v/>
      </c>
      <c r="R557" s="33" t="str">
        <f>IF(M557="","",IF(AND(M557&lt;&gt;'Tabelas auxiliares'!$B$239,M557&lt;&gt;'Tabelas auxiliares'!$B$240,M557&lt;&gt;'Tabelas auxiliares'!$C$239,M557&lt;&gt;'Tabelas auxiliares'!$C$240,M557&lt;&gt;'Tabelas auxiliares'!$D$239),"FOLHA DE PESSOAL",IF(Q557='Tabelas auxiliares'!$A$240,"CUSTEIO",IF(Q557='Tabelas auxiliares'!$A$239,"INVESTIMENTO","ERRO - VERIFICAR"))))</f>
        <v/>
      </c>
      <c r="S557" s="46" t="str">
        <f t="shared" si="17"/>
        <v/>
      </c>
    </row>
    <row r="558" spans="17:19" x14ac:dyDescent="0.25">
      <c r="Q558" s="33" t="str">
        <f t="shared" si="16"/>
        <v/>
      </c>
      <c r="R558" s="33" t="str">
        <f>IF(M558="","",IF(AND(M558&lt;&gt;'Tabelas auxiliares'!$B$239,M558&lt;&gt;'Tabelas auxiliares'!$B$240,M558&lt;&gt;'Tabelas auxiliares'!$C$239,M558&lt;&gt;'Tabelas auxiliares'!$C$240,M558&lt;&gt;'Tabelas auxiliares'!$D$239),"FOLHA DE PESSOAL",IF(Q558='Tabelas auxiliares'!$A$240,"CUSTEIO",IF(Q558='Tabelas auxiliares'!$A$239,"INVESTIMENTO","ERRO - VERIFICAR"))))</f>
        <v/>
      </c>
      <c r="S558" s="46" t="str">
        <f t="shared" si="17"/>
        <v/>
      </c>
    </row>
    <row r="559" spans="17:19" x14ac:dyDescent="0.25">
      <c r="Q559" s="33" t="str">
        <f t="shared" si="16"/>
        <v/>
      </c>
      <c r="R559" s="33" t="str">
        <f>IF(M559="","",IF(AND(M559&lt;&gt;'Tabelas auxiliares'!$B$239,M559&lt;&gt;'Tabelas auxiliares'!$B$240,M559&lt;&gt;'Tabelas auxiliares'!$C$239,M559&lt;&gt;'Tabelas auxiliares'!$C$240,M559&lt;&gt;'Tabelas auxiliares'!$D$239),"FOLHA DE PESSOAL",IF(Q559='Tabelas auxiliares'!$A$240,"CUSTEIO",IF(Q559='Tabelas auxiliares'!$A$239,"INVESTIMENTO","ERRO - VERIFICAR"))))</f>
        <v/>
      </c>
      <c r="S559" s="46" t="str">
        <f t="shared" si="17"/>
        <v/>
      </c>
    </row>
    <row r="560" spans="17:19" x14ac:dyDescent="0.25">
      <c r="Q560" s="33" t="str">
        <f t="shared" si="16"/>
        <v/>
      </c>
      <c r="R560" s="33" t="str">
        <f>IF(M560="","",IF(AND(M560&lt;&gt;'Tabelas auxiliares'!$B$239,M560&lt;&gt;'Tabelas auxiliares'!$B$240,M560&lt;&gt;'Tabelas auxiliares'!$C$239,M560&lt;&gt;'Tabelas auxiliares'!$C$240,M560&lt;&gt;'Tabelas auxiliares'!$D$239),"FOLHA DE PESSOAL",IF(Q560='Tabelas auxiliares'!$A$240,"CUSTEIO",IF(Q560='Tabelas auxiliares'!$A$239,"INVESTIMENTO","ERRO - VERIFICAR"))))</f>
        <v/>
      </c>
      <c r="S560" s="46" t="str">
        <f t="shared" si="17"/>
        <v/>
      </c>
    </row>
    <row r="561" spans="17:19" x14ac:dyDescent="0.25">
      <c r="Q561" s="33" t="str">
        <f t="shared" si="16"/>
        <v/>
      </c>
      <c r="R561" s="33" t="str">
        <f>IF(M561="","",IF(AND(M561&lt;&gt;'Tabelas auxiliares'!$B$239,M561&lt;&gt;'Tabelas auxiliares'!$B$240,M561&lt;&gt;'Tabelas auxiliares'!$C$239,M561&lt;&gt;'Tabelas auxiliares'!$C$240,M561&lt;&gt;'Tabelas auxiliares'!$D$239),"FOLHA DE PESSOAL",IF(Q561='Tabelas auxiliares'!$A$240,"CUSTEIO",IF(Q561='Tabelas auxiliares'!$A$239,"INVESTIMENTO","ERRO - VERIFICAR"))))</f>
        <v/>
      </c>
      <c r="S561" s="46" t="str">
        <f t="shared" si="17"/>
        <v/>
      </c>
    </row>
    <row r="562" spans="17:19" x14ac:dyDescent="0.25">
      <c r="Q562" s="33" t="str">
        <f t="shared" si="16"/>
        <v/>
      </c>
      <c r="R562" s="33" t="str">
        <f>IF(M562="","",IF(AND(M562&lt;&gt;'Tabelas auxiliares'!$B$239,M562&lt;&gt;'Tabelas auxiliares'!$B$240,M562&lt;&gt;'Tabelas auxiliares'!$C$239,M562&lt;&gt;'Tabelas auxiliares'!$C$240,M562&lt;&gt;'Tabelas auxiliares'!$D$239),"FOLHA DE PESSOAL",IF(Q562='Tabelas auxiliares'!$A$240,"CUSTEIO",IF(Q562='Tabelas auxiliares'!$A$239,"INVESTIMENTO","ERRO - VERIFICAR"))))</f>
        <v/>
      </c>
      <c r="S562" s="46" t="str">
        <f t="shared" si="17"/>
        <v/>
      </c>
    </row>
    <row r="563" spans="17:19" x14ac:dyDescent="0.25">
      <c r="Q563" s="33" t="str">
        <f t="shared" si="16"/>
        <v/>
      </c>
      <c r="R563" s="33" t="str">
        <f>IF(M563="","",IF(AND(M563&lt;&gt;'Tabelas auxiliares'!$B$239,M563&lt;&gt;'Tabelas auxiliares'!$B$240,M563&lt;&gt;'Tabelas auxiliares'!$C$239,M563&lt;&gt;'Tabelas auxiliares'!$C$240,M563&lt;&gt;'Tabelas auxiliares'!$D$239),"FOLHA DE PESSOAL",IF(Q563='Tabelas auxiliares'!$A$240,"CUSTEIO",IF(Q563='Tabelas auxiliares'!$A$239,"INVESTIMENTO","ERRO - VERIFICAR"))))</f>
        <v/>
      </c>
      <c r="S563" s="46" t="str">
        <f t="shared" si="17"/>
        <v/>
      </c>
    </row>
    <row r="564" spans="17:19" x14ac:dyDescent="0.25">
      <c r="Q564" s="33" t="str">
        <f t="shared" si="16"/>
        <v/>
      </c>
      <c r="R564" s="33" t="str">
        <f>IF(M564="","",IF(AND(M564&lt;&gt;'Tabelas auxiliares'!$B$239,M564&lt;&gt;'Tabelas auxiliares'!$B$240,M564&lt;&gt;'Tabelas auxiliares'!$C$239,M564&lt;&gt;'Tabelas auxiliares'!$C$240,M564&lt;&gt;'Tabelas auxiliares'!$D$239),"FOLHA DE PESSOAL",IF(Q564='Tabelas auxiliares'!$A$240,"CUSTEIO",IF(Q564='Tabelas auxiliares'!$A$239,"INVESTIMENTO","ERRO - VERIFICAR"))))</f>
        <v/>
      </c>
      <c r="S564" s="46" t="str">
        <f t="shared" si="17"/>
        <v/>
      </c>
    </row>
    <row r="565" spans="17:19" x14ac:dyDescent="0.25">
      <c r="Q565" s="33" t="str">
        <f t="shared" si="16"/>
        <v/>
      </c>
      <c r="R565" s="33" t="str">
        <f>IF(M565="","",IF(AND(M565&lt;&gt;'Tabelas auxiliares'!$B$239,M565&lt;&gt;'Tabelas auxiliares'!$B$240,M565&lt;&gt;'Tabelas auxiliares'!$C$239,M565&lt;&gt;'Tabelas auxiliares'!$C$240,M565&lt;&gt;'Tabelas auxiliares'!$D$239),"FOLHA DE PESSOAL",IF(Q565='Tabelas auxiliares'!$A$240,"CUSTEIO",IF(Q565='Tabelas auxiliares'!$A$239,"INVESTIMENTO","ERRO - VERIFICAR"))))</f>
        <v/>
      </c>
      <c r="S565" s="46" t="str">
        <f t="shared" si="17"/>
        <v/>
      </c>
    </row>
    <row r="566" spans="17:19" x14ac:dyDescent="0.25">
      <c r="Q566" s="33" t="str">
        <f t="shared" si="16"/>
        <v/>
      </c>
      <c r="R566" s="33" t="str">
        <f>IF(M566="","",IF(AND(M566&lt;&gt;'Tabelas auxiliares'!$B$239,M566&lt;&gt;'Tabelas auxiliares'!$B$240,M566&lt;&gt;'Tabelas auxiliares'!$C$239,M566&lt;&gt;'Tabelas auxiliares'!$C$240,M566&lt;&gt;'Tabelas auxiliares'!$D$239),"FOLHA DE PESSOAL",IF(Q566='Tabelas auxiliares'!$A$240,"CUSTEIO",IF(Q566='Tabelas auxiliares'!$A$239,"INVESTIMENTO","ERRO - VERIFICAR"))))</f>
        <v/>
      </c>
      <c r="S566" s="46" t="str">
        <f t="shared" si="17"/>
        <v/>
      </c>
    </row>
    <row r="567" spans="17:19" x14ac:dyDescent="0.25">
      <c r="Q567" s="33" t="str">
        <f t="shared" si="16"/>
        <v/>
      </c>
      <c r="R567" s="33" t="str">
        <f>IF(M567="","",IF(AND(M567&lt;&gt;'Tabelas auxiliares'!$B$239,M567&lt;&gt;'Tabelas auxiliares'!$B$240,M567&lt;&gt;'Tabelas auxiliares'!$C$239,M567&lt;&gt;'Tabelas auxiliares'!$C$240,M567&lt;&gt;'Tabelas auxiliares'!$D$239),"FOLHA DE PESSOAL",IF(Q567='Tabelas auxiliares'!$A$240,"CUSTEIO",IF(Q567='Tabelas auxiliares'!$A$239,"INVESTIMENTO","ERRO - VERIFICAR"))))</f>
        <v/>
      </c>
      <c r="S567" s="46" t="str">
        <f t="shared" si="17"/>
        <v/>
      </c>
    </row>
    <row r="568" spans="17:19" x14ac:dyDescent="0.25">
      <c r="Q568" s="33" t="str">
        <f t="shared" si="16"/>
        <v/>
      </c>
      <c r="R568" s="33" t="str">
        <f>IF(M568="","",IF(AND(M568&lt;&gt;'Tabelas auxiliares'!$B$239,M568&lt;&gt;'Tabelas auxiliares'!$B$240,M568&lt;&gt;'Tabelas auxiliares'!$C$239,M568&lt;&gt;'Tabelas auxiliares'!$C$240,M568&lt;&gt;'Tabelas auxiliares'!$D$239),"FOLHA DE PESSOAL",IF(Q568='Tabelas auxiliares'!$A$240,"CUSTEIO",IF(Q568='Tabelas auxiliares'!$A$239,"INVESTIMENTO","ERRO - VERIFICAR"))))</f>
        <v/>
      </c>
      <c r="S568" s="46" t="str">
        <f t="shared" si="17"/>
        <v/>
      </c>
    </row>
    <row r="569" spans="17:19" x14ac:dyDescent="0.25">
      <c r="Q569" s="33" t="str">
        <f t="shared" si="16"/>
        <v/>
      </c>
      <c r="R569" s="33" t="str">
        <f>IF(M569="","",IF(AND(M569&lt;&gt;'Tabelas auxiliares'!$B$239,M569&lt;&gt;'Tabelas auxiliares'!$B$240,M569&lt;&gt;'Tabelas auxiliares'!$C$239,M569&lt;&gt;'Tabelas auxiliares'!$C$240,M569&lt;&gt;'Tabelas auxiliares'!$D$239),"FOLHA DE PESSOAL",IF(Q569='Tabelas auxiliares'!$A$240,"CUSTEIO",IF(Q569='Tabelas auxiliares'!$A$239,"INVESTIMENTO","ERRO - VERIFICAR"))))</f>
        <v/>
      </c>
      <c r="S569" s="46" t="str">
        <f t="shared" si="17"/>
        <v/>
      </c>
    </row>
    <row r="570" spans="17:19" x14ac:dyDescent="0.25">
      <c r="Q570" s="33" t="str">
        <f t="shared" si="16"/>
        <v/>
      </c>
      <c r="R570" s="33" t="str">
        <f>IF(M570="","",IF(AND(M570&lt;&gt;'Tabelas auxiliares'!$B$239,M570&lt;&gt;'Tabelas auxiliares'!$B$240,M570&lt;&gt;'Tabelas auxiliares'!$C$239,M570&lt;&gt;'Tabelas auxiliares'!$C$240,M570&lt;&gt;'Tabelas auxiliares'!$D$239),"FOLHA DE PESSOAL",IF(Q570='Tabelas auxiliares'!$A$240,"CUSTEIO",IF(Q570='Tabelas auxiliares'!$A$239,"INVESTIMENTO","ERRO - VERIFICAR"))))</f>
        <v/>
      </c>
      <c r="S570" s="46" t="str">
        <f t="shared" si="17"/>
        <v/>
      </c>
    </row>
    <row r="571" spans="17:19" x14ac:dyDescent="0.25">
      <c r="Q571" s="33" t="str">
        <f t="shared" si="16"/>
        <v/>
      </c>
      <c r="R571" s="33" t="str">
        <f>IF(M571="","",IF(AND(M571&lt;&gt;'Tabelas auxiliares'!$B$239,M571&lt;&gt;'Tabelas auxiliares'!$B$240,M571&lt;&gt;'Tabelas auxiliares'!$C$239,M571&lt;&gt;'Tabelas auxiliares'!$C$240,M571&lt;&gt;'Tabelas auxiliares'!$D$239),"FOLHA DE PESSOAL",IF(Q571='Tabelas auxiliares'!$A$240,"CUSTEIO",IF(Q571='Tabelas auxiliares'!$A$239,"INVESTIMENTO","ERRO - VERIFICAR"))))</f>
        <v/>
      </c>
      <c r="S571" s="46" t="str">
        <f t="shared" si="17"/>
        <v/>
      </c>
    </row>
    <row r="572" spans="17:19" x14ac:dyDescent="0.25">
      <c r="Q572" s="33" t="str">
        <f t="shared" si="16"/>
        <v/>
      </c>
      <c r="R572" s="33" t="str">
        <f>IF(M572="","",IF(AND(M572&lt;&gt;'Tabelas auxiliares'!$B$239,M572&lt;&gt;'Tabelas auxiliares'!$B$240,M572&lt;&gt;'Tabelas auxiliares'!$C$239,M572&lt;&gt;'Tabelas auxiliares'!$C$240,M572&lt;&gt;'Tabelas auxiliares'!$D$239),"FOLHA DE PESSOAL",IF(Q572='Tabelas auxiliares'!$A$240,"CUSTEIO",IF(Q572='Tabelas auxiliares'!$A$239,"INVESTIMENTO","ERRO - VERIFICAR"))))</f>
        <v/>
      </c>
      <c r="S572" s="46" t="str">
        <f t="shared" si="17"/>
        <v/>
      </c>
    </row>
    <row r="573" spans="17:19" x14ac:dyDescent="0.25">
      <c r="Q573" s="33" t="str">
        <f t="shared" si="16"/>
        <v/>
      </c>
      <c r="R573" s="33" t="str">
        <f>IF(M573="","",IF(AND(M573&lt;&gt;'Tabelas auxiliares'!$B$239,M573&lt;&gt;'Tabelas auxiliares'!$B$240,M573&lt;&gt;'Tabelas auxiliares'!$C$239,M573&lt;&gt;'Tabelas auxiliares'!$C$240,M573&lt;&gt;'Tabelas auxiliares'!$D$239),"FOLHA DE PESSOAL",IF(Q573='Tabelas auxiliares'!$A$240,"CUSTEIO",IF(Q573='Tabelas auxiliares'!$A$239,"INVESTIMENTO","ERRO - VERIFICAR"))))</f>
        <v/>
      </c>
      <c r="S573" s="46" t="str">
        <f t="shared" si="17"/>
        <v/>
      </c>
    </row>
    <row r="574" spans="17:19" x14ac:dyDescent="0.25">
      <c r="Q574" s="33" t="str">
        <f t="shared" si="16"/>
        <v/>
      </c>
      <c r="R574" s="33" t="str">
        <f>IF(M574="","",IF(AND(M574&lt;&gt;'Tabelas auxiliares'!$B$239,M574&lt;&gt;'Tabelas auxiliares'!$B$240,M574&lt;&gt;'Tabelas auxiliares'!$C$239,M574&lt;&gt;'Tabelas auxiliares'!$C$240,M574&lt;&gt;'Tabelas auxiliares'!$D$239),"FOLHA DE PESSOAL",IF(Q574='Tabelas auxiliares'!$A$240,"CUSTEIO",IF(Q574='Tabelas auxiliares'!$A$239,"INVESTIMENTO","ERRO - VERIFICAR"))))</f>
        <v/>
      </c>
      <c r="S574" s="46" t="str">
        <f t="shared" si="17"/>
        <v/>
      </c>
    </row>
    <row r="575" spans="17:19" x14ac:dyDescent="0.25">
      <c r="Q575" s="33" t="str">
        <f t="shared" si="16"/>
        <v/>
      </c>
      <c r="R575" s="33" t="str">
        <f>IF(M575="","",IF(AND(M575&lt;&gt;'Tabelas auxiliares'!$B$239,M575&lt;&gt;'Tabelas auxiliares'!$B$240,M575&lt;&gt;'Tabelas auxiliares'!$C$239,M575&lt;&gt;'Tabelas auxiliares'!$C$240,M575&lt;&gt;'Tabelas auxiliares'!$D$239),"FOLHA DE PESSOAL",IF(Q575='Tabelas auxiliares'!$A$240,"CUSTEIO",IF(Q575='Tabelas auxiliares'!$A$239,"INVESTIMENTO","ERRO - VERIFICAR"))))</f>
        <v/>
      </c>
      <c r="S575" s="46" t="str">
        <f t="shared" si="17"/>
        <v/>
      </c>
    </row>
    <row r="576" spans="17:19" x14ac:dyDescent="0.25">
      <c r="Q576" s="33" t="str">
        <f t="shared" si="16"/>
        <v/>
      </c>
      <c r="R576" s="33" t="str">
        <f>IF(M576="","",IF(AND(M576&lt;&gt;'Tabelas auxiliares'!$B$239,M576&lt;&gt;'Tabelas auxiliares'!$B$240,M576&lt;&gt;'Tabelas auxiliares'!$C$239,M576&lt;&gt;'Tabelas auxiliares'!$C$240,M576&lt;&gt;'Tabelas auxiliares'!$D$239),"FOLHA DE PESSOAL",IF(Q576='Tabelas auxiliares'!$A$240,"CUSTEIO",IF(Q576='Tabelas auxiliares'!$A$239,"INVESTIMENTO","ERRO - VERIFICAR"))))</f>
        <v/>
      </c>
      <c r="S576" s="46" t="str">
        <f t="shared" si="17"/>
        <v/>
      </c>
    </row>
    <row r="577" spans="17:19" x14ac:dyDescent="0.25">
      <c r="Q577" s="33" t="str">
        <f t="shared" si="16"/>
        <v/>
      </c>
      <c r="R577" s="33" t="str">
        <f>IF(M577="","",IF(AND(M577&lt;&gt;'Tabelas auxiliares'!$B$239,M577&lt;&gt;'Tabelas auxiliares'!$B$240,M577&lt;&gt;'Tabelas auxiliares'!$C$239,M577&lt;&gt;'Tabelas auxiliares'!$C$240,M577&lt;&gt;'Tabelas auxiliares'!$D$239),"FOLHA DE PESSOAL",IF(Q577='Tabelas auxiliares'!$A$240,"CUSTEIO",IF(Q577='Tabelas auxiliares'!$A$239,"INVESTIMENTO","ERRO - VERIFICAR"))))</f>
        <v/>
      </c>
      <c r="S577" s="46" t="str">
        <f t="shared" si="17"/>
        <v/>
      </c>
    </row>
    <row r="578" spans="17:19" x14ac:dyDescent="0.25">
      <c r="Q578" s="33" t="str">
        <f t="shared" si="16"/>
        <v/>
      </c>
      <c r="R578" s="33" t="str">
        <f>IF(M578="","",IF(AND(M578&lt;&gt;'Tabelas auxiliares'!$B$239,M578&lt;&gt;'Tabelas auxiliares'!$B$240,M578&lt;&gt;'Tabelas auxiliares'!$C$239,M578&lt;&gt;'Tabelas auxiliares'!$C$240,M578&lt;&gt;'Tabelas auxiliares'!$D$239),"FOLHA DE PESSOAL",IF(Q578='Tabelas auxiliares'!$A$240,"CUSTEIO",IF(Q578='Tabelas auxiliares'!$A$239,"INVESTIMENTO","ERRO - VERIFICAR"))))</f>
        <v/>
      </c>
      <c r="S578" s="46" t="str">
        <f t="shared" si="17"/>
        <v/>
      </c>
    </row>
    <row r="579" spans="17:19" x14ac:dyDescent="0.25">
      <c r="Q579" s="33" t="str">
        <f t="shared" si="16"/>
        <v/>
      </c>
      <c r="R579" s="33" t="str">
        <f>IF(M579="","",IF(AND(M579&lt;&gt;'Tabelas auxiliares'!$B$239,M579&lt;&gt;'Tabelas auxiliares'!$B$240,M579&lt;&gt;'Tabelas auxiliares'!$C$239,M579&lt;&gt;'Tabelas auxiliares'!$C$240,M579&lt;&gt;'Tabelas auxiliares'!$D$239),"FOLHA DE PESSOAL",IF(Q579='Tabelas auxiliares'!$A$240,"CUSTEIO",IF(Q579='Tabelas auxiliares'!$A$239,"INVESTIMENTO","ERRO - VERIFICAR"))))</f>
        <v/>
      </c>
      <c r="S579" s="46" t="str">
        <f t="shared" si="17"/>
        <v/>
      </c>
    </row>
    <row r="580" spans="17:19" x14ac:dyDescent="0.25">
      <c r="Q580" s="33" t="str">
        <f t="shared" ref="Q580:Q643" si="18">LEFT(O580,1)</f>
        <v/>
      </c>
      <c r="R580" s="33" t="str">
        <f>IF(M580="","",IF(AND(M580&lt;&gt;'Tabelas auxiliares'!$B$239,M580&lt;&gt;'Tabelas auxiliares'!$B$240,M580&lt;&gt;'Tabelas auxiliares'!$C$239,M580&lt;&gt;'Tabelas auxiliares'!$C$240,M580&lt;&gt;'Tabelas auxiliares'!$D$239),"FOLHA DE PESSOAL",IF(Q580='Tabelas auxiliares'!$A$240,"CUSTEIO",IF(Q580='Tabelas auxiliares'!$A$239,"INVESTIMENTO","ERRO - VERIFICAR"))))</f>
        <v/>
      </c>
      <c r="S580" s="46" t="str">
        <f t="shared" si="17"/>
        <v/>
      </c>
    </row>
    <row r="581" spans="17:19" x14ac:dyDescent="0.25">
      <c r="Q581" s="33" t="str">
        <f t="shared" si="18"/>
        <v/>
      </c>
      <c r="R581" s="33" t="str">
        <f>IF(M581="","",IF(AND(M581&lt;&gt;'Tabelas auxiliares'!$B$239,M581&lt;&gt;'Tabelas auxiliares'!$B$240,M581&lt;&gt;'Tabelas auxiliares'!$C$239,M581&lt;&gt;'Tabelas auxiliares'!$C$240,M581&lt;&gt;'Tabelas auxiliares'!$D$239),"FOLHA DE PESSOAL",IF(Q581='Tabelas auxiliares'!$A$240,"CUSTEIO",IF(Q581='Tabelas auxiliares'!$A$239,"INVESTIMENTO","ERRO - VERIFICAR"))))</f>
        <v/>
      </c>
      <c r="S581" s="46" t="str">
        <f t="shared" ref="S581:S644" si="19">IF(SUM(T581:X581)=0,"",SUM(T581:X581))</f>
        <v/>
      </c>
    </row>
    <row r="582" spans="17:19" x14ac:dyDescent="0.25">
      <c r="Q582" s="33" t="str">
        <f t="shared" si="18"/>
        <v/>
      </c>
      <c r="R582" s="33" t="str">
        <f>IF(M582="","",IF(AND(M582&lt;&gt;'Tabelas auxiliares'!$B$239,M582&lt;&gt;'Tabelas auxiliares'!$B$240,M582&lt;&gt;'Tabelas auxiliares'!$C$239,M582&lt;&gt;'Tabelas auxiliares'!$C$240,M582&lt;&gt;'Tabelas auxiliares'!$D$239),"FOLHA DE PESSOAL",IF(Q582='Tabelas auxiliares'!$A$240,"CUSTEIO",IF(Q582='Tabelas auxiliares'!$A$239,"INVESTIMENTO","ERRO - VERIFICAR"))))</f>
        <v/>
      </c>
      <c r="S582" s="46" t="str">
        <f t="shared" si="19"/>
        <v/>
      </c>
    </row>
    <row r="583" spans="17:19" x14ac:dyDescent="0.25">
      <c r="Q583" s="33" t="str">
        <f t="shared" si="18"/>
        <v/>
      </c>
      <c r="R583" s="33" t="str">
        <f>IF(M583="","",IF(AND(M583&lt;&gt;'Tabelas auxiliares'!$B$239,M583&lt;&gt;'Tabelas auxiliares'!$B$240,M583&lt;&gt;'Tabelas auxiliares'!$C$239,M583&lt;&gt;'Tabelas auxiliares'!$C$240,M583&lt;&gt;'Tabelas auxiliares'!$D$239),"FOLHA DE PESSOAL",IF(Q583='Tabelas auxiliares'!$A$240,"CUSTEIO",IF(Q583='Tabelas auxiliares'!$A$239,"INVESTIMENTO","ERRO - VERIFICAR"))))</f>
        <v/>
      </c>
      <c r="S583" s="46" t="str">
        <f t="shared" si="19"/>
        <v/>
      </c>
    </row>
    <row r="584" spans="17:19" x14ac:dyDescent="0.25">
      <c r="Q584" s="33" t="str">
        <f t="shared" si="18"/>
        <v/>
      </c>
      <c r="R584" s="33" t="str">
        <f>IF(M584="","",IF(AND(M584&lt;&gt;'Tabelas auxiliares'!$B$239,M584&lt;&gt;'Tabelas auxiliares'!$B$240,M584&lt;&gt;'Tabelas auxiliares'!$C$239,M584&lt;&gt;'Tabelas auxiliares'!$C$240,M584&lt;&gt;'Tabelas auxiliares'!$D$239),"FOLHA DE PESSOAL",IF(Q584='Tabelas auxiliares'!$A$240,"CUSTEIO",IF(Q584='Tabelas auxiliares'!$A$239,"INVESTIMENTO","ERRO - VERIFICAR"))))</f>
        <v/>
      </c>
      <c r="S584" s="46" t="str">
        <f t="shared" si="19"/>
        <v/>
      </c>
    </row>
    <row r="585" spans="17:19" x14ac:dyDescent="0.25">
      <c r="Q585" s="33" t="str">
        <f t="shared" si="18"/>
        <v/>
      </c>
      <c r="R585" s="33" t="str">
        <f>IF(M585="","",IF(AND(M585&lt;&gt;'Tabelas auxiliares'!$B$239,M585&lt;&gt;'Tabelas auxiliares'!$B$240,M585&lt;&gt;'Tabelas auxiliares'!$C$239,M585&lt;&gt;'Tabelas auxiliares'!$C$240,M585&lt;&gt;'Tabelas auxiliares'!$D$239),"FOLHA DE PESSOAL",IF(Q585='Tabelas auxiliares'!$A$240,"CUSTEIO",IF(Q585='Tabelas auxiliares'!$A$239,"INVESTIMENTO","ERRO - VERIFICAR"))))</f>
        <v/>
      </c>
      <c r="S585" s="46" t="str">
        <f t="shared" si="19"/>
        <v/>
      </c>
    </row>
    <row r="586" spans="17:19" x14ac:dyDescent="0.25">
      <c r="Q586" s="33" t="str">
        <f t="shared" si="18"/>
        <v/>
      </c>
      <c r="R586" s="33" t="str">
        <f>IF(M586="","",IF(AND(M586&lt;&gt;'Tabelas auxiliares'!$B$239,M586&lt;&gt;'Tabelas auxiliares'!$B$240,M586&lt;&gt;'Tabelas auxiliares'!$C$239,M586&lt;&gt;'Tabelas auxiliares'!$C$240,M586&lt;&gt;'Tabelas auxiliares'!$D$239),"FOLHA DE PESSOAL",IF(Q586='Tabelas auxiliares'!$A$240,"CUSTEIO",IF(Q586='Tabelas auxiliares'!$A$239,"INVESTIMENTO","ERRO - VERIFICAR"))))</f>
        <v/>
      </c>
      <c r="S586" s="46" t="str">
        <f t="shared" si="19"/>
        <v/>
      </c>
    </row>
    <row r="587" spans="17:19" x14ac:dyDescent="0.25">
      <c r="Q587" s="33" t="str">
        <f t="shared" si="18"/>
        <v/>
      </c>
      <c r="R587" s="33" t="str">
        <f>IF(M587="","",IF(AND(M587&lt;&gt;'Tabelas auxiliares'!$B$239,M587&lt;&gt;'Tabelas auxiliares'!$B$240,M587&lt;&gt;'Tabelas auxiliares'!$C$239,M587&lt;&gt;'Tabelas auxiliares'!$C$240,M587&lt;&gt;'Tabelas auxiliares'!$D$239),"FOLHA DE PESSOAL",IF(Q587='Tabelas auxiliares'!$A$240,"CUSTEIO",IF(Q587='Tabelas auxiliares'!$A$239,"INVESTIMENTO","ERRO - VERIFICAR"))))</f>
        <v/>
      </c>
      <c r="S587" s="46" t="str">
        <f t="shared" si="19"/>
        <v/>
      </c>
    </row>
    <row r="588" spans="17:19" x14ac:dyDescent="0.25">
      <c r="Q588" s="33" t="str">
        <f t="shared" si="18"/>
        <v/>
      </c>
      <c r="R588" s="33" t="str">
        <f>IF(M588="","",IF(AND(M588&lt;&gt;'Tabelas auxiliares'!$B$239,M588&lt;&gt;'Tabelas auxiliares'!$B$240,M588&lt;&gt;'Tabelas auxiliares'!$C$239,M588&lt;&gt;'Tabelas auxiliares'!$C$240,M588&lt;&gt;'Tabelas auxiliares'!$D$239),"FOLHA DE PESSOAL",IF(Q588='Tabelas auxiliares'!$A$240,"CUSTEIO",IF(Q588='Tabelas auxiliares'!$A$239,"INVESTIMENTO","ERRO - VERIFICAR"))))</f>
        <v/>
      </c>
      <c r="S588" s="46" t="str">
        <f t="shared" si="19"/>
        <v/>
      </c>
    </row>
    <row r="589" spans="17:19" x14ac:dyDescent="0.25">
      <c r="Q589" s="33" t="str">
        <f t="shared" si="18"/>
        <v/>
      </c>
      <c r="R589" s="33" t="str">
        <f>IF(M589="","",IF(AND(M589&lt;&gt;'Tabelas auxiliares'!$B$239,M589&lt;&gt;'Tabelas auxiliares'!$B$240,M589&lt;&gt;'Tabelas auxiliares'!$C$239,M589&lt;&gt;'Tabelas auxiliares'!$C$240,M589&lt;&gt;'Tabelas auxiliares'!$D$239),"FOLHA DE PESSOAL",IF(Q589='Tabelas auxiliares'!$A$240,"CUSTEIO",IF(Q589='Tabelas auxiliares'!$A$239,"INVESTIMENTO","ERRO - VERIFICAR"))))</f>
        <v/>
      </c>
      <c r="S589" s="46" t="str">
        <f t="shared" si="19"/>
        <v/>
      </c>
    </row>
    <row r="590" spans="17:19" x14ac:dyDescent="0.25">
      <c r="Q590" s="33" t="str">
        <f t="shared" si="18"/>
        <v/>
      </c>
      <c r="R590" s="33" t="str">
        <f>IF(M590="","",IF(AND(M590&lt;&gt;'Tabelas auxiliares'!$B$239,M590&lt;&gt;'Tabelas auxiliares'!$B$240,M590&lt;&gt;'Tabelas auxiliares'!$C$239,M590&lt;&gt;'Tabelas auxiliares'!$C$240,M590&lt;&gt;'Tabelas auxiliares'!$D$239),"FOLHA DE PESSOAL",IF(Q590='Tabelas auxiliares'!$A$240,"CUSTEIO",IF(Q590='Tabelas auxiliares'!$A$239,"INVESTIMENTO","ERRO - VERIFICAR"))))</f>
        <v/>
      </c>
      <c r="S590" s="46" t="str">
        <f t="shared" si="19"/>
        <v/>
      </c>
    </row>
    <row r="591" spans="17:19" x14ac:dyDescent="0.25">
      <c r="Q591" s="33" t="str">
        <f t="shared" si="18"/>
        <v/>
      </c>
      <c r="R591" s="33" t="str">
        <f>IF(M591="","",IF(AND(M591&lt;&gt;'Tabelas auxiliares'!$B$239,M591&lt;&gt;'Tabelas auxiliares'!$B$240,M591&lt;&gt;'Tabelas auxiliares'!$C$239,M591&lt;&gt;'Tabelas auxiliares'!$C$240,M591&lt;&gt;'Tabelas auxiliares'!$D$239),"FOLHA DE PESSOAL",IF(Q591='Tabelas auxiliares'!$A$240,"CUSTEIO",IF(Q591='Tabelas auxiliares'!$A$239,"INVESTIMENTO","ERRO - VERIFICAR"))))</f>
        <v/>
      </c>
      <c r="S591" s="46" t="str">
        <f t="shared" si="19"/>
        <v/>
      </c>
    </row>
    <row r="592" spans="17:19" x14ac:dyDescent="0.25">
      <c r="Q592" s="33" t="str">
        <f t="shared" si="18"/>
        <v/>
      </c>
      <c r="R592" s="33" t="str">
        <f>IF(M592="","",IF(AND(M592&lt;&gt;'Tabelas auxiliares'!$B$239,M592&lt;&gt;'Tabelas auxiliares'!$B$240,M592&lt;&gt;'Tabelas auxiliares'!$C$239,M592&lt;&gt;'Tabelas auxiliares'!$C$240,M592&lt;&gt;'Tabelas auxiliares'!$D$239),"FOLHA DE PESSOAL",IF(Q592='Tabelas auxiliares'!$A$240,"CUSTEIO",IF(Q592='Tabelas auxiliares'!$A$239,"INVESTIMENTO","ERRO - VERIFICAR"))))</f>
        <v/>
      </c>
      <c r="S592" s="46" t="str">
        <f t="shared" si="19"/>
        <v/>
      </c>
    </row>
    <row r="593" spans="17:19" x14ac:dyDescent="0.25">
      <c r="Q593" s="33" t="str">
        <f t="shared" si="18"/>
        <v/>
      </c>
      <c r="R593" s="33" t="str">
        <f>IF(M593="","",IF(AND(M593&lt;&gt;'Tabelas auxiliares'!$B$239,M593&lt;&gt;'Tabelas auxiliares'!$B$240,M593&lt;&gt;'Tabelas auxiliares'!$C$239,M593&lt;&gt;'Tabelas auxiliares'!$C$240,M593&lt;&gt;'Tabelas auxiliares'!$D$239),"FOLHA DE PESSOAL",IF(Q593='Tabelas auxiliares'!$A$240,"CUSTEIO",IF(Q593='Tabelas auxiliares'!$A$239,"INVESTIMENTO","ERRO - VERIFICAR"))))</f>
        <v/>
      </c>
      <c r="S593" s="46" t="str">
        <f t="shared" si="19"/>
        <v/>
      </c>
    </row>
    <row r="594" spans="17:19" x14ac:dyDescent="0.25">
      <c r="Q594" s="33" t="str">
        <f t="shared" si="18"/>
        <v/>
      </c>
      <c r="R594" s="33" t="str">
        <f>IF(M594="","",IF(AND(M594&lt;&gt;'Tabelas auxiliares'!$B$239,M594&lt;&gt;'Tabelas auxiliares'!$B$240,M594&lt;&gt;'Tabelas auxiliares'!$C$239,M594&lt;&gt;'Tabelas auxiliares'!$C$240,M594&lt;&gt;'Tabelas auxiliares'!$D$239),"FOLHA DE PESSOAL",IF(Q594='Tabelas auxiliares'!$A$240,"CUSTEIO",IF(Q594='Tabelas auxiliares'!$A$239,"INVESTIMENTO","ERRO - VERIFICAR"))))</f>
        <v/>
      </c>
      <c r="S594" s="46" t="str">
        <f t="shared" si="19"/>
        <v/>
      </c>
    </row>
    <row r="595" spans="17:19" x14ac:dyDescent="0.25">
      <c r="Q595" s="33" t="str">
        <f t="shared" si="18"/>
        <v/>
      </c>
      <c r="R595" s="33" t="str">
        <f>IF(M595="","",IF(AND(M595&lt;&gt;'Tabelas auxiliares'!$B$239,M595&lt;&gt;'Tabelas auxiliares'!$B$240,M595&lt;&gt;'Tabelas auxiliares'!$C$239,M595&lt;&gt;'Tabelas auxiliares'!$C$240,M595&lt;&gt;'Tabelas auxiliares'!$D$239),"FOLHA DE PESSOAL",IF(Q595='Tabelas auxiliares'!$A$240,"CUSTEIO",IF(Q595='Tabelas auxiliares'!$A$239,"INVESTIMENTO","ERRO - VERIFICAR"))))</f>
        <v/>
      </c>
      <c r="S595" s="46" t="str">
        <f t="shared" si="19"/>
        <v/>
      </c>
    </row>
    <row r="596" spans="17:19" x14ac:dyDescent="0.25">
      <c r="Q596" s="33" t="str">
        <f t="shared" si="18"/>
        <v/>
      </c>
      <c r="R596" s="33" t="str">
        <f>IF(M596="","",IF(AND(M596&lt;&gt;'Tabelas auxiliares'!$B$239,M596&lt;&gt;'Tabelas auxiliares'!$B$240,M596&lt;&gt;'Tabelas auxiliares'!$C$239,M596&lt;&gt;'Tabelas auxiliares'!$C$240,M596&lt;&gt;'Tabelas auxiliares'!$D$239),"FOLHA DE PESSOAL",IF(Q596='Tabelas auxiliares'!$A$240,"CUSTEIO",IF(Q596='Tabelas auxiliares'!$A$239,"INVESTIMENTO","ERRO - VERIFICAR"))))</f>
        <v/>
      </c>
      <c r="S596" s="46" t="str">
        <f t="shared" si="19"/>
        <v/>
      </c>
    </row>
    <row r="597" spans="17:19" x14ac:dyDescent="0.25">
      <c r="Q597" s="33" t="str">
        <f t="shared" si="18"/>
        <v/>
      </c>
      <c r="R597" s="33" t="str">
        <f>IF(M597="","",IF(AND(M597&lt;&gt;'Tabelas auxiliares'!$B$239,M597&lt;&gt;'Tabelas auxiliares'!$B$240,M597&lt;&gt;'Tabelas auxiliares'!$C$239,M597&lt;&gt;'Tabelas auxiliares'!$C$240,M597&lt;&gt;'Tabelas auxiliares'!$D$239),"FOLHA DE PESSOAL",IF(Q597='Tabelas auxiliares'!$A$240,"CUSTEIO",IF(Q597='Tabelas auxiliares'!$A$239,"INVESTIMENTO","ERRO - VERIFICAR"))))</f>
        <v/>
      </c>
      <c r="S597" s="46" t="str">
        <f t="shared" si="19"/>
        <v/>
      </c>
    </row>
    <row r="598" spans="17:19" x14ac:dyDescent="0.25">
      <c r="Q598" s="33" t="str">
        <f t="shared" si="18"/>
        <v/>
      </c>
      <c r="R598" s="33" t="str">
        <f>IF(M598="","",IF(AND(M598&lt;&gt;'Tabelas auxiliares'!$B$239,M598&lt;&gt;'Tabelas auxiliares'!$B$240,M598&lt;&gt;'Tabelas auxiliares'!$C$239,M598&lt;&gt;'Tabelas auxiliares'!$C$240,M598&lt;&gt;'Tabelas auxiliares'!$D$239),"FOLHA DE PESSOAL",IF(Q598='Tabelas auxiliares'!$A$240,"CUSTEIO",IF(Q598='Tabelas auxiliares'!$A$239,"INVESTIMENTO","ERRO - VERIFICAR"))))</f>
        <v/>
      </c>
      <c r="S598" s="46" t="str">
        <f t="shared" si="19"/>
        <v/>
      </c>
    </row>
    <row r="599" spans="17:19" x14ac:dyDescent="0.25">
      <c r="Q599" s="33" t="str">
        <f t="shared" si="18"/>
        <v/>
      </c>
      <c r="R599" s="33" t="str">
        <f>IF(M599="","",IF(AND(M599&lt;&gt;'Tabelas auxiliares'!$B$239,M599&lt;&gt;'Tabelas auxiliares'!$B$240,M599&lt;&gt;'Tabelas auxiliares'!$C$239,M599&lt;&gt;'Tabelas auxiliares'!$C$240,M599&lt;&gt;'Tabelas auxiliares'!$D$239),"FOLHA DE PESSOAL",IF(Q599='Tabelas auxiliares'!$A$240,"CUSTEIO",IF(Q599='Tabelas auxiliares'!$A$239,"INVESTIMENTO","ERRO - VERIFICAR"))))</f>
        <v/>
      </c>
      <c r="S599" s="46" t="str">
        <f t="shared" si="19"/>
        <v/>
      </c>
    </row>
    <row r="600" spans="17:19" x14ac:dyDescent="0.25">
      <c r="Q600" s="33" t="str">
        <f t="shared" si="18"/>
        <v/>
      </c>
      <c r="R600" s="33" t="str">
        <f>IF(M600="","",IF(AND(M600&lt;&gt;'Tabelas auxiliares'!$B$239,M600&lt;&gt;'Tabelas auxiliares'!$B$240,M600&lt;&gt;'Tabelas auxiliares'!$C$239,M600&lt;&gt;'Tabelas auxiliares'!$C$240,M600&lt;&gt;'Tabelas auxiliares'!$D$239),"FOLHA DE PESSOAL",IF(Q600='Tabelas auxiliares'!$A$240,"CUSTEIO",IF(Q600='Tabelas auxiliares'!$A$239,"INVESTIMENTO","ERRO - VERIFICAR"))))</f>
        <v/>
      </c>
      <c r="S600" s="46" t="str">
        <f t="shared" si="19"/>
        <v/>
      </c>
    </row>
    <row r="601" spans="17:19" x14ac:dyDescent="0.25">
      <c r="Q601" s="33" t="str">
        <f t="shared" si="18"/>
        <v/>
      </c>
      <c r="R601" s="33" t="str">
        <f>IF(M601="","",IF(AND(M601&lt;&gt;'Tabelas auxiliares'!$B$239,M601&lt;&gt;'Tabelas auxiliares'!$B$240,M601&lt;&gt;'Tabelas auxiliares'!$C$239,M601&lt;&gt;'Tabelas auxiliares'!$C$240,M601&lt;&gt;'Tabelas auxiliares'!$D$239),"FOLHA DE PESSOAL",IF(Q601='Tabelas auxiliares'!$A$240,"CUSTEIO",IF(Q601='Tabelas auxiliares'!$A$239,"INVESTIMENTO","ERRO - VERIFICAR"))))</f>
        <v/>
      </c>
      <c r="S601" s="46" t="str">
        <f t="shared" si="19"/>
        <v/>
      </c>
    </row>
    <row r="602" spans="17:19" x14ac:dyDescent="0.25">
      <c r="Q602" s="33" t="str">
        <f t="shared" si="18"/>
        <v/>
      </c>
      <c r="R602" s="33" t="str">
        <f>IF(M602="","",IF(AND(M602&lt;&gt;'Tabelas auxiliares'!$B$239,M602&lt;&gt;'Tabelas auxiliares'!$B$240,M602&lt;&gt;'Tabelas auxiliares'!$C$239,M602&lt;&gt;'Tabelas auxiliares'!$C$240,M602&lt;&gt;'Tabelas auxiliares'!$D$239),"FOLHA DE PESSOAL",IF(Q602='Tabelas auxiliares'!$A$240,"CUSTEIO",IF(Q602='Tabelas auxiliares'!$A$239,"INVESTIMENTO","ERRO - VERIFICAR"))))</f>
        <v/>
      </c>
      <c r="S602" s="46" t="str">
        <f t="shared" si="19"/>
        <v/>
      </c>
    </row>
    <row r="603" spans="17:19" x14ac:dyDescent="0.25">
      <c r="Q603" s="33" t="str">
        <f t="shared" si="18"/>
        <v/>
      </c>
      <c r="R603" s="33" t="str">
        <f>IF(M603="","",IF(AND(M603&lt;&gt;'Tabelas auxiliares'!$B$239,M603&lt;&gt;'Tabelas auxiliares'!$B$240,M603&lt;&gt;'Tabelas auxiliares'!$C$239,M603&lt;&gt;'Tabelas auxiliares'!$C$240,M603&lt;&gt;'Tabelas auxiliares'!$D$239),"FOLHA DE PESSOAL",IF(Q603='Tabelas auxiliares'!$A$240,"CUSTEIO",IF(Q603='Tabelas auxiliares'!$A$239,"INVESTIMENTO","ERRO - VERIFICAR"))))</f>
        <v/>
      </c>
      <c r="S603" s="46" t="str">
        <f t="shared" si="19"/>
        <v/>
      </c>
    </row>
    <row r="604" spans="17:19" x14ac:dyDescent="0.25">
      <c r="Q604" s="33" t="str">
        <f t="shared" si="18"/>
        <v/>
      </c>
      <c r="R604" s="33" t="str">
        <f>IF(M604="","",IF(AND(M604&lt;&gt;'Tabelas auxiliares'!$B$239,M604&lt;&gt;'Tabelas auxiliares'!$B$240,M604&lt;&gt;'Tabelas auxiliares'!$C$239,M604&lt;&gt;'Tabelas auxiliares'!$C$240,M604&lt;&gt;'Tabelas auxiliares'!$D$239),"FOLHA DE PESSOAL",IF(Q604='Tabelas auxiliares'!$A$240,"CUSTEIO",IF(Q604='Tabelas auxiliares'!$A$239,"INVESTIMENTO","ERRO - VERIFICAR"))))</f>
        <v/>
      </c>
      <c r="S604" s="46" t="str">
        <f t="shared" si="19"/>
        <v/>
      </c>
    </row>
    <row r="605" spans="17:19" x14ac:dyDescent="0.25">
      <c r="Q605" s="33" t="str">
        <f t="shared" si="18"/>
        <v/>
      </c>
      <c r="R605" s="33" t="str">
        <f>IF(M605="","",IF(AND(M605&lt;&gt;'Tabelas auxiliares'!$B$239,M605&lt;&gt;'Tabelas auxiliares'!$B$240,M605&lt;&gt;'Tabelas auxiliares'!$C$239,M605&lt;&gt;'Tabelas auxiliares'!$C$240,M605&lt;&gt;'Tabelas auxiliares'!$D$239),"FOLHA DE PESSOAL",IF(Q605='Tabelas auxiliares'!$A$240,"CUSTEIO",IF(Q605='Tabelas auxiliares'!$A$239,"INVESTIMENTO","ERRO - VERIFICAR"))))</f>
        <v/>
      </c>
      <c r="S605" s="46" t="str">
        <f t="shared" si="19"/>
        <v/>
      </c>
    </row>
    <row r="606" spans="17:19" x14ac:dyDescent="0.25">
      <c r="Q606" s="33" t="str">
        <f t="shared" si="18"/>
        <v/>
      </c>
      <c r="R606" s="33" t="str">
        <f>IF(M606="","",IF(AND(M606&lt;&gt;'Tabelas auxiliares'!$B$239,M606&lt;&gt;'Tabelas auxiliares'!$B$240,M606&lt;&gt;'Tabelas auxiliares'!$C$239,M606&lt;&gt;'Tabelas auxiliares'!$C$240,M606&lt;&gt;'Tabelas auxiliares'!$D$239),"FOLHA DE PESSOAL",IF(Q606='Tabelas auxiliares'!$A$240,"CUSTEIO",IF(Q606='Tabelas auxiliares'!$A$239,"INVESTIMENTO","ERRO - VERIFICAR"))))</f>
        <v/>
      </c>
      <c r="S606" s="46" t="str">
        <f t="shared" si="19"/>
        <v/>
      </c>
    </row>
    <row r="607" spans="17:19" x14ac:dyDescent="0.25">
      <c r="Q607" s="33" t="str">
        <f t="shared" si="18"/>
        <v/>
      </c>
      <c r="R607" s="33" t="str">
        <f>IF(M607="","",IF(AND(M607&lt;&gt;'Tabelas auxiliares'!$B$239,M607&lt;&gt;'Tabelas auxiliares'!$B$240,M607&lt;&gt;'Tabelas auxiliares'!$C$239,M607&lt;&gt;'Tabelas auxiliares'!$C$240,M607&lt;&gt;'Tabelas auxiliares'!$D$239),"FOLHA DE PESSOAL",IF(Q607='Tabelas auxiliares'!$A$240,"CUSTEIO",IF(Q607='Tabelas auxiliares'!$A$239,"INVESTIMENTO","ERRO - VERIFICAR"))))</f>
        <v/>
      </c>
      <c r="S607" s="46" t="str">
        <f t="shared" si="19"/>
        <v/>
      </c>
    </row>
    <row r="608" spans="17:19" x14ac:dyDescent="0.25">
      <c r="Q608" s="33" t="str">
        <f t="shared" si="18"/>
        <v/>
      </c>
      <c r="R608" s="33" t="str">
        <f>IF(M608="","",IF(AND(M608&lt;&gt;'Tabelas auxiliares'!$B$239,M608&lt;&gt;'Tabelas auxiliares'!$B$240,M608&lt;&gt;'Tabelas auxiliares'!$C$239,M608&lt;&gt;'Tabelas auxiliares'!$C$240,M608&lt;&gt;'Tabelas auxiliares'!$D$239),"FOLHA DE PESSOAL",IF(Q608='Tabelas auxiliares'!$A$240,"CUSTEIO",IF(Q608='Tabelas auxiliares'!$A$239,"INVESTIMENTO","ERRO - VERIFICAR"))))</f>
        <v/>
      </c>
      <c r="S608" s="46" t="str">
        <f t="shared" si="19"/>
        <v/>
      </c>
    </row>
    <row r="609" spans="17:19" x14ac:dyDescent="0.25">
      <c r="Q609" s="33" t="str">
        <f t="shared" si="18"/>
        <v/>
      </c>
      <c r="R609" s="33" t="str">
        <f>IF(M609="","",IF(AND(M609&lt;&gt;'Tabelas auxiliares'!$B$239,M609&lt;&gt;'Tabelas auxiliares'!$B$240,M609&lt;&gt;'Tabelas auxiliares'!$C$239,M609&lt;&gt;'Tabelas auxiliares'!$C$240,M609&lt;&gt;'Tabelas auxiliares'!$D$239),"FOLHA DE PESSOAL",IF(Q609='Tabelas auxiliares'!$A$240,"CUSTEIO",IF(Q609='Tabelas auxiliares'!$A$239,"INVESTIMENTO","ERRO - VERIFICAR"))))</f>
        <v/>
      </c>
      <c r="S609" s="46" t="str">
        <f t="shared" si="19"/>
        <v/>
      </c>
    </row>
    <row r="610" spans="17:19" x14ac:dyDescent="0.25">
      <c r="Q610" s="33" t="str">
        <f t="shared" si="18"/>
        <v/>
      </c>
      <c r="R610" s="33" t="str">
        <f>IF(M610="","",IF(AND(M610&lt;&gt;'Tabelas auxiliares'!$B$239,M610&lt;&gt;'Tabelas auxiliares'!$B$240,M610&lt;&gt;'Tabelas auxiliares'!$C$239,M610&lt;&gt;'Tabelas auxiliares'!$C$240,M610&lt;&gt;'Tabelas auxiliares'!$D$239),"FOLHA DE PESSOAL",IF(Q610='Tabelas auxiliares'!$A$240,"CUSTEIO",IF(Q610='Tabelas auxiliares'!$A$239,"INVESTIMENTO","ERRO - VERIFICAR"))))</f>
        <v/>
      </c>
      <c r="S610" s="46" t="str">
        <f t="shared" si="19"/>
        <v/>
      </c>
    </row>
    <row r="611" spans="17:19" x14ac:dyDescent="0.25">
      <c r="Q611" s="33" t="str">
        <f t="shared" si="18"/>
        <v/>
      </c>
      <c r="R611" s="33" t="str">
        <f>IF(M611="","",IF(AND(M611&lt;&gt;'Tabelas auxiliares'!$B$239,M611&lt;&gt;'Tabelas auxiliares'!$B$240,M611&lt;&gt;'Tabelas auxiliares'!$C$239,M611&lt;&gt;'Tabelas auxiliares'!$C$240,M611&lt;&gt;'Tabelas auxiliares'!$D$239),"FOLHA DE PESSOAL",IF(Q611='Tabelas auxiliares'!$A$240,"CUSTEIO",IF(Q611='Tabelas auxiliares'!$A$239,"INVESTIMENTO","ERRO - VERIFICAR"))))</f>
        <v/>
      </c>
      <c r="S611" s="46" t="str">
        <f t="shared" si="19"/>
        <v/>
      </c>
    </row>
    <row r="612" spans="17:19" x14ac:dyDescent="0.25">
      <c r="Q612" s="33" t="str">
        <f t="shared" si="18"/>
        <v/>
      </c>
      <c r="R612" s="33" t="str">
        <f>IF(M612="","",IF(AND(M612&lt;&gt;'Tabelas auxiliares'!$B$239,M612&lt;&gt;'Tabelas auxiliares'!$B$240,M612&lt;&gt;'Tabelas auxiliares'!$C$239,M612&lt;&gt;'Tabelas auxiliares'!$C$240,M612&lt;&gt;'Tabelas auxiliares'!$D$239),"FOLHA DE PESSOAL",IF(Q612='Tabelas auxiliares'!$A$240,"CUSTEIO",IF(Q612='Tabelas auxiliares'!$A$239,"INVESTIMENTO","ERRO - VERIFICAR"))))</f>
        <v/>
      </c>
      <c r="S612" s="46" t="str">
        <f t="shared" si="19"/>
        <v/>
      </c>
    </row>
    <row r="613" spans="17:19" x14ac:dyDescent="0.25">
      <c r="Q613" s="33" t="str">
        <f t="shared" si="18"/>
        <v/>
      </c>
      <c r="R613" s="33" t="str">
        <f>IF(M613="","",IF(AND(M613&lt;&gt;'Tabelas auxiliares'!$B$239,M613&lt;&gt;'Tabelas auxiliares'!$B$240,M613&lt;&gt;'Tabelas auxiliares'!$C$239,M613&lt;&gt;'Tabelas auxiliares'!$C$240,M613&lt;&gt;'Tabelas auxiliares'!$D$239),"FOLHA DE PESSOAL",IF(Q613='Tabelas auxiliares'!$A$240,"CUSTEIO",IF(Q613='Tabelas auxiliares'!$A$239,"INVESTIMENTO","ERRO - VERIFICAR"))))</f>
        <v/>
      </c>
      <c r="S613" s="46" t="str">
        <f t="shared" si="19"/>
        <v/>
      </c>
    </row>
    <row r="614" spans="17:19" x14ac:dyDescent="0.25">
      <c r="Q614" s="33" t="str">
        <f t="shared" si="18"/>
        <v/>
      </c>
      <c r="R614" s="33" t="str">
        <f>IF(M614="","",IF(AND(M614&lt;&gt;'Tabelas auxiliares'!$B$239,M614&lt;&gt;'Tabelas auxiliares'!$B$240,M614&lt;&gt;'Tabelas auxiliares'!$C$239,M614&lt;&gt;'Tabelas auxiliares'!$C$240,M614&lt;&gt;'Tabelas auxiliares'!$D$239),"FOLHA DE PESSOAL",IF(Q614='Tabelas auxiliares'!$A$240,"CUSTEIO",IF(Q614='Tabelas auxiliares'!$A$239,"INVESTIMENTO","ERRO - VERIFICAR"))))</f>
        <v/>
      </c>
      <c r="S614" s="46" t="str">
        <f t="shared" si="19"/>
        <v/>
      </c>
    </row>
    <row r="615" spans="17:19" x14ac:dyDescent="0.25">
      <c r="Q615" s="33" t="str">
        <f t="shared" si="18"/>
        <v/>
      </c>
      <c r="R615" s="33" t="str">
        <f>IF(M615="","",IF(AND(M615&lt;&gt;'Tabelas auxiliares'!$B$239,M615&lt;&gt;'Tabelas auxiliares'!$B$240,M615&lt;&gt;'Tabelas auxiliares'!$C$239,M615&lt;&gt;'Tabelas auxiliares'!$C$240,M615&lt;&gt;'Tabelas auxiliares'!$D$239),"FOLHA DE PESSOAL",IF(Q615='Tabelas auxiliares'!$A$240,"CUSTEIO",IF(Q615='Tabelas auxiliares'!$A$239,"INVESTIMENTO","ERRO - VERIFICAR"))))</f>
        <v/>
      </c>
      <c r="S615" s="46" t="str">
        <f t="shared" si="19"/>
        <v/>
      </c>
    </row>
    <row r="616" spans="17:19" x14ac:dyDescent="0.25">
      <c r="Q616" s="33" t="str">
        <f t="shared" si="18"/>
        <v/>
      </c>
      <c r="R616" s="33" t="str">
        <f>IF(M616="","",IF(AND(M616&lt;&gt;'Tabelas auxiliares'!$B$239,M616&lt;&gt;'Tabelas auxiliares'!$B$240,M616&lt;&gt;'Tabelas auxiliares'!$C$239,M616&lt;&gt;'Tabelas auxiliares'!$C$240,M616&lt;&gt;'Tabelas auxiliares'!$D$239),"FOLHA DE PESSOAL",IF(Q616='Tabelas auxiliares'!$A$240,"CUSTEIO",IF(Q616='Tabelas auxiliares'!$A$239,"INVESTIMENTO","ERRO - VERIFICAR"))))</f>
        <v/>
      </c>
      <c r="S616" s="46" t="str">
        <f t="shared" si="19"/>
        <v/>
      </c>
    </row>
    <row r="617" spans="17:19" x14ac:dyDescent="0.25">
      <c r="Q617" s="33" t="str">
        <f t="shared" si="18"/>
        <v/>
      </c>
      <c r="R617" s="33" t="str">
        <f>IF(M617="","",IF(AND(M617&lt;&gt;'Tabelas auxiliares'!$B$239,M617&lt;&gt;'Tabelas auxiliares'!$B$240,M617&lt;&gt;'Tabelas auxiliares'!$C$239,M617&lt;&gt;'Tabelas auxiliares'!$C$240,M617&lt;&gt;'Tabelas auxiliares'!$D$239),"FOLHA DE PESSOAL",IF(Q617='Tabelas auxiliares'!$A$240,"CUSTEIO",IF(Q617='Tabelas auxiliares'!$A$239,"INVESTIMENTO","ERRO - VERIFICAR"))))</f>
        <v/>
      </c>
      <c r="S617" s="46" t="str">
        <f t="shared" si="19"/>
        <v/>
      </c>
    </row>
    <row r="618" spans="17:19" x14ac:dyDescent="0.25">
      <c r="Q618" s="33" t="str">
        <f t="shared" si="18"/>
        <v/>
      </c>
      <c r="R618" s="33" t="str">
        <f>IF(M618="","",IF(AND(M618&lt;&gt;'Tabelas auxiliares'!$B$239,M618&lt;&gt;'Tabelas auxiliares'!$B$240,M618&lt;&gt;'Tabelas auxiliares'!$C$239,M618&lt;&gt;'Tabelas auxiliares'!$C$240,M618&lt;&gt;'Tabelas auxiliares'!$D$239),"FOLHA DE PESSOAL",IF(Q618='Tabelas auxiliares'!$A$240,"CUSTEIO",IF(Q618='Tabelas auxiliares'!$A$239,"INVESTIMENTO","ERRO - VERIFICAR"))))</f>
        <v/>
      </c>
      <c r="S618" s="46" t="str">
        <f t="shared" si="19"/>
        <v/>
      </c>
    </row>
    <row r="619" spans="17:19" x14ac:dyDescent="0.25">
      <c r="Q619" s="33" t="str">
        <f t="shared" si="18"/>
        <v/>
      </c>
      <c r="R619" s="33" t="str">
        <f>IF(M619="","",IF(AND(M619&lt;&gt;'Tabelas auxiliares'!$B$239,M619&lt;&gt;'Tabelas auxiliares'!$B$240,M619&lt;&gt;'Tabelas auxiliares'!$C$239,M619&lt;&gt;'Tabelas auxiliares'!$C$240,M619&lt;&gt;'Tabelas auxiliares'!$D$239),"FOLHA DE PESSOAL",IF(Q619='Tabelas auxiliares'!$A$240,"CUSTEIO",IF(Q619='Tabelas auxiliares'!$A$239,"INVESTIMENTO","ERRO - VERIFICAR"))))</f>
        <v/>
      </c>
      <c r="S619" s="46" t="str">
        <f t="shared" si="19"/>
        <v/>
      </c>
    </row>
    <row r="620" spans="17:19" x14ac:dyDescent="0.25">
      <c r="Q620" s="33" t="str">
        <f t="shared" si="18"/>
        <v/>
      </c>
      <c r="R620" s="33" t="str">
        <f>IF(M620="","",IF(AND(M620&lt;&gt;'Tabelas auxiliares'!$B$239,M620&lt;&gt;'Tabelas auxiliares'!$B$240,M620&lt;&gt;'Tabelas auxiliares'!$C$239,M620&lt;&gt;'Tabelas auxiliares'!$C$240,M620&lt;&gt;'Tabelas auxiliares'!$D$239),"FOLHA DE PESSOAL",IF(Q620='Tabelas auxiliares'!$A$240,"CUSTEIO",IF(Q620='Tabelas auxiliares'!$A$239,"INVESTIMENTO","ERRO - VERIFICAR"))))</f>
        <v/>
      </c>
      <c r="S620" s="46" t="str">
        <f t="shared" si="19"/>
        <v/>
      </c>
    </row>
    <row r="621" spans="17:19" x14ac:dyDescent="0.25">
      <c r="Q621" s="33" t="str">
        <f t="shared" si="18"/>
        <v/>
      </c>
      <c r="R621" s="33" t="str">
        <f>IF(M621="","",IF(AND(M621&lt;&gt;'Tabelas auxiliares'!$B$239,M621&lt;&gt;'Tabelas auxiliares'!$B$240,M621&lt;&gt;'Tabelas auxiliares'!$C$239,M621&lt;&gt;'Tabelas auxiliares'!$C$240,M621&lt;&gt;'Tabelas auxiliares'!$D$239),"FOLHA DE PESSOAL",IF(Q621='Tabelas auxiliares'!$A$240,"CUSTEIO",IF(Q621='Tabelas auxiliares'!$A$239,"INVESTIMENTO","ERRO - VERIFICAR"))))</f>
        <v/>
      </c>
      <c r="S621" s="46" t="str">
        <f t="shared" si="19"/>
        <v/>
      </c>
    </row>
    <row r="622" spans="17:19" x14ac:dyDescent="0.25">
      <c r="Q622" s="33" t="str">
        <f t="shared" si="18"/>
        <v/>
      </c>
      <c r="R622" s="33" t="str">
        <f>IF(M622="","",IF(AND(M622&lt;&gt;'Tabelas auxiliares'!$B$239,M622&lt;&gt;'Tabelas auxiliares'!$B$240,M622&lt;&gt;'Tabelas auxiliares'!$C$239,M622&lt;&gt;'Tabelas auxiliares'!$C$240,M622&lt;&gt;'Tabelas auxiliares'!$D$239),"FOLHA DE PESSOAL",IF(Q622='Tabelas auxiliares'!$A$240,"CUSTEIO",IF(Q622='Tabelas auxiliares'!$A$239,"INVESTIMENTO","ERRO - VERIFICAR"))))</f>
        <v/>
      </c>
      <c r="S622" s="46" t="str">
        <f t="shared" si="19"/>
        <v/>
      </c>
    </row>
    <row r="623" spans="17:19" x14ac:dyDescent="0.25">
      <c r="Q623" s="33" t="str">
        <f t="shared" si="18"/>
        <v/>
      </c>
      <c r="R623" s="33" t="str">
        <f>IF(M623="","",IF(AND(M623&lt;&gt;'Tabelas auxiliares'!$B$239,M623&lt;&gt;'Tabelas auxiliares'!$B$240,M623&lt;&gt;'Tabelas auxiliares'!$C$239,M623&lt;&gt;'Tabelas auxiliares'!$C$240,M623&lt;&gt;'Tabelas auxiliares'!$D$239),"FOLHA DE PESSOAL",IF(Q623='Tabelas auxiliares'!$A$240,"CUSTEIO",IF(Q623='Tabelas auxiliares'!$A$239,"INVESTIMENTO","ERRO - VERIFICAR"))))</f>
        <v/>
      </c>
      <c r="S623" s="46" t="str">
        <f t="shared" si="19"/>
        <v/>
      </c>
    </row>
    <row r="624" spans="17:19" x14ac:dyDescent="0.25">
      <c r="Q624" s="33" t="str">
        <f t="shared" si="18"/>
        <v/>
      </c>
      <c r="R624" s="33" t="str">
        <f>IF(M624="","",IF(AND(M624&lt;&gt;'Tabelas auxiliares'!$B$239,M624&lt;&gt;'Tabelas auxiliares'!$B$240,M624&lt;&gt;'Tabelas auxiliares'!$C$239,M624&lt;&gt;'Tabelas auxiliares'!$C$240,M624&lt;&gt;'Tabelas auxiliares'!$D$239),"FOLHA DE PESSOAL",IF(Q624='Tabelas auxiliares'!$A$240,"CUSTEIO",IF(Q624='Tabelas auxiliares'!$A$239,"INVESTIMENTO","ERRO - VERIFICAR"))))</f>
        <v/>
      </c>
      <c r="S624" s="46" t="str">
        <f t="shared" si="19"/>
        <v/>
      </c>
    </row>
    <row r="625" spans="17:19" x14ac:dyDescent="0.25">
      <c r="Q625" s="33" t="str">
        <f t="shared" si="18"/>
        <v/>
      </c>
      <c r="R625" s="33" t="str">
        <f>IF(M625="","",IF(AND(M625&lt;&gt;'Tabelas auxiliares'!$B$239,M625&lt;&gt;'Tabelas auxiliares'!$B$240,M625&lt;&gt;'Tabelas auxiliares'!$C$239,M625&lt;&gt;'Tabelas auxiliares'!$C$240,M625&lt;&gt;'Tabelas auxiliares'!$D$239),"FOLHA DE PESSOAL",IF(Q625='Tabelas auxiliares'!$A$240,"CUSTEIO",IF(Q625='Tabelas auxiliares'!$A$239,"INVESTIMENTO","ERRO - VERIFICAR"))))</f>
        <v/>
      </c>
      <c r="S625" s="46" t="str">
        <f t="shared" si="19"/>
        <v/>
      </c>
    </row>
    <row r="626" spans="17:19" x14ac:dyDescent="0.25">
      <c r="Q626" s="33" t="str">
        <f t="shared" si="18"/>
        <v/>
      </c>
      <c r="R626" s="33" t="str">
        <f>IF(M626="","",IF(AND(M626&lt;&gt;'Tabelas auxiliares'!$B$239,M626&lt;&gt;'Tabelas auxiliares'!$B$240,M626&lt;&gt;'Tabelas auxiliares'!$C$239,M626&lt;&gt;'Tabelas auxiliares'!$C$240,M626&lt;&gt;'Tabelas auxiliares'!$D$239),"FOLHA DE PESSOAL",IF(Q626='Tabelas auxiliares'!$A$240,"CUSTEIO",IF(Q626='Tabelas auxiliares'!$A$239,"INVESTIMENTO","ERRO - VERIFICAR"))))</f>
        <v/>
      </c>
      <c r="S626" s="46" t="str">
        <f t="shared" si="19"/>
        <v/>
      </c>
    </row>
    <row r="627" spans="17:19" x14ac:dyDescent="0.25">
      <c r="Q627" s="33" t="str">
        <f t="shared" si="18"/>
        <v/>
      </c>
      <c r="R627" s="33" t="str">
        <f>IF(M627="","",IF(AND(M627&lt;&gt;'Tabelas auxiliares'!$B$239,M627&lt;&gt;'Tabelas auxiliares'!$B$240,M627&lt;&gt;'Tabelas auxiliares'!$C$239,M627&lt;&gt;'Tabelas auxiliares'!$C$240,M627&lt;&gt;'Tabelas auxiliares'!$D$239),"FOLHA DE PESSOAL",IF(Q627='Tabelas auxiliares'!$A$240,"CUSTEIO",IF(Q627='Tabelas auxiliares'!$A$239,"INVESTIMENTO","ERRO - VERIFICAR"))))</f>
        <v/>
      </c>
      <c r="S627" s="46" t="str">
        <f t="shared" si="19"/>
        <v/>
      </c>
    </row>
    <row r="628" spans="17:19" x14ac:dyDescent="0.25">
      <c r="Q628" s="33" t="str">
        <f t="shared" si="18"/>
        <v/>
      </c>
      <c r="R628" s="33" t="str">
        <f>IF(M628="","",IF(AND(M628&lt;&gt;'Tabelas auxiliares'!$B$239,M628&lt;&gt;'Tabelas auxiliares'!$B$240,M628&lt;&gt;'Tabelas auxiliares'!$C$239,M628&lt;&gt;'Tabelas auxiliares'!$C$240,M628&lt;&gt;'Tabelas auxiliares'!$D$239),"FOLHA DE PESSOAL",IF(Q628='Tabelas auxiliares'!$A$240,"CUSTEIO",IF(Q628='Tabelas auxiliares'!$A$239,"INVESTIMENTO","ERRO - VERIFICAR"))))</f>
        <v/>
      </c>
      <c r="S628" s="46" t="str">
        <f t="shared" si="19"/>
        <v/>
      </c>
    </row>
    <row r="629" spans="17:19" x14ac:dyDescent="0.25">
      <c r="Q629" s="33" t="str">
        <f t="shared" si="18"/>
        <v/>
      </c>
      <c r="R629" s="33" t="str">
        <f>IF(M629="","",IF(AND(M629&lt;&gt;'Tabelas auxiliares'!$B$239,M629&lt;&gt;'Tabelas auxiliares'!$B$240,M629&lt;&gt;'Tabelas auxiliares'!$C$239,M629&lt;&gt;'Tabelas auxiliares'!$C$240,M629&lt;&gt;'Tabelas auxiliares'!$D$239),"FOLHA DE PESSOAL",IF(Q629='Tabelas auxiliares'!$A$240,"CUSTEIO",IF(Q629='Tabelas auxiliares'!$A$239,"INVESTIMENTO","ERRO - VERIFICAR"))))</f>
        <v/>
      </c>
      <c r="S629" s="46" t="str">
        <f t="shared" si="19"/>
        <v/>
      </c>
    </row>
    <row r="630" spans="17:19" x14ac:dyDescent="0.25">
      <c r="Q630" s="33" t="str">
        <f t="shared" si="18"/>
        <v/>
      </c>
      <c r="R630" s="33" t="str">
        <f>IF(M630="","",IF(AND(M630&lt;&gt;'Tabelas auxiliares'!$B$239,M630&lt;&gt;'Tabelas auxiliares'!$B$240,M630&lt;&gt;'Tabelas auxiliares'!$C$239,M630&lt;&gt;'Tabelas auxiliares'!$C$240,M630&lt;&gt;'Tabelas auxiliares'!$D$239),"FOLHA DE PESSOAL",IF(Q630='Tabelas auxiliares'!$A$240,"CUSTEIO",IF(Q630='Tabelas auxiliares'!$A$239,"INVESTIMENTO","ERRO - VERIFICAR"))))</f>
        <v/>
      </c>
      <c r="S630" s="46" t="str">
        <f t="shared" si="19"/>
        <v/>
      </c>
    </row>
    <row r="631" spans="17:19" x14ac:dyDescent="0.25">
      <c r="Q631" s="33" t="str">
        <f t="shared" si="18"/>
        <v/>
      </c>
      <c r="R631" s="33" t="str">
        <f>IF(M631="","",IF(AND(M631&lt;&gt;'Tabelas auxiliares'!$B$239,M631&lt;&gt;'Tabelas auxiliares'!$B$240,M631&lt;&gt;'Tabelas auxiliares'!$C$239,M631&lt;&gt;'Tabelas auxiliares'!$C$240,M631&lt;&gt;'Tabelas auxiliares'!$D$239),"FOLHA DE PESSOAL",IF(Q631='Tabelas auxiliares'!$A$240,"CUSTEIO",IF(Q631='Tabelas auxiliares'!$A$239,"INVESTIMENTO","ERRO - VERIFICAR"))))</f>
        <v/>
      </c>
      <c r="S631" s="46" t="str">
        <f t="shared" si="19"/>
        <v/>
      </c>
    </row>
    <row r="632" spans="17:19" x14ac:dyDescent="0.25">
      <c r="Q632" s="33" t="str">
        <f t="shared" si="18"/>
        <v/>
      </c>
      <c r="R632" s="33" t="str">
        <f>IF(M632="","",IF(AND(M632&lt;&gt;'Tabelas auxiliares'!$B$239,M632&lt;&gt;'Tabelas auxiliares'!$B$240,M632&lt;&gt;'Tabelas auxiliares'!$C$239,M632&lt;&gt;'Tabelas auxiliares'!$C$240,M632&lt;&gt;'Tabelas auxiliares'!$D$239),"FOLHA DE PESSOAL",IF(Q632='Tabelas auxiliares'!$A$240,"CUSTEIO",IF(Q632='Tabelas auxiliares'!$A$239,"INVESTIMENTO","ERRO - VERIFICAR"))))</f>
        <v/>
      </c>
      <c r="S632" s="46" t="str">
        <f t="shared" si="19"/>
        <v/>
      </c>
    </row>
    <row r="633" spans="17:19" x14ac:dyDescent="0.25">
      <c r="Q633" s="33" t="str">
        <f t="shared" si="18"/>
        <v/>
      </c>
      <c r="R633" s="33" t="str">
        <f>IF(M633="","",IF(AND(M633&lt;&gt;'Tabelas auxiliares'!$B$239,M633&lt;&gt;'Tabelas auxiliares'!$B$240,M633&lt;&gt;'Tabelas auxiliares'!$C$239,M633&lt;&gt;'Tabelas auxiliares'!$C$240,M633&lt;&gt;'Tabelas auxiliares'!$D$239),"FOLHA DE PESSOAL",IF(Q633='Tabelas auxiliares'!$A$240,"CUSTEIO",IF(Q633='Tabelas auxiliares'!$A$239,"INVESTIMENTO","ERRO - VERIFICAR"))))</f>
        <v/>
      </c>
      <c r="S633" s="46" t="str">
        <f t="shared" si="19"/>
        <v/>
      </c>
    </row>
    <row r="634" spans="17:19" x14ac:dyDescent="0.25">
      <c r="Q634" s="33" t="str">
        <f t="shared" si="18"/>
        <v/>
      </c>
      <c r="R634" s="33" t="str">
        <f>IF(M634="","",IF(AND(M634&lt;&gt;'Tabelas auxiliares'!$B$239,M634&lt;&gt;'Tabelas auxiliares'!$B$240,M634&lt;&gt;'Tabelas auxiliares'!$C$239,M634&lt;&gt;'Tabelas auxiliares'!$C$240,M634&lt;&gt;'Tabelas auxiliares'!$D$239),"FOLHA DE PESSOAL",IF(Q634='Tabelas auxiliares'!$A$240,"CUSTEIO",IF(Q634='Tabelas auxiliares'!$A$239,"INVESTIMENTO","ERRO - VERIFICAR"))))</f>
        <v/>
      </c>
      <c r="S634" s="46" t="str">
        <f t="shared" si="19"/>
        <v/>
      </c>
    </row>
    <row r="635" spans="17:19" x14ac:dyDescent="0.25">
      <c r="Q635" s="33" t="str">
        <f t="shared" si="18"/>
        <v/>
      </c>
      <c r="R635" s="33" t="str">
        <f>IF(M635="","",IF(AND(M635&lt;&gt;'Tabelas auxiliares'!$B$239,M635&lt;&gt;'Tabelas auxiliares'!$B$240,M635&lt;&gt;'Tabelas auxiliares'!$C$239,M635&lt;&gt;'Tabelas auxiliares'!$C$240,M635&lt;&gt;'Tabelas auxiliares'!$D$239),"FOLHA DE PESSOAL",IF(Q635='Tabelas auxiliares'!$A$240,"CUSTEIO",IF(Q635='Tabelas auxiliares'!$A$239,"INVESTIMENTO","ERRO - VERIFICAR"))))</f>
        <v/>
      </c>
      <c r="S635" s="46" t="str">
        <f t="shared" si="19"/>
        <v/>
      </c>
    </row>
    <row r="636" spans="17:19" x14ac:dyDescent="0.25">
      <c r="Q636" s="33" t="str">
        <f t="shared" si="18"/>
        <v/>
      </c>
      <c r="R636" s="33" t="str">
        <f>IF(M636="","",IF(AND(M636&lt;&gt;'Tabelas auxiliares'!$B$239,M636&lt;&gt;'Tabelas auxiliares'!$B$240,M636&lt;&gt;'Tabelas auxiliares'!$C$239,M636&lt;&gt;'Tabelas auxiliares'!$C$240,M636&lt;&gt;'Tabelas auxiliares'!$D$239),"FOLHA DE PESSOAL",IF(Q636='Tabelas auxiliares'!$A$240,"CUSTEIO",IF(Q636='Tabelas auxiliares'!$A$239,"INVESTIMENTO","ERRO - VERIFICAR"))))</f>
        <v/>
      </c>
      <c r="S636" s="46" t="str">
        <f t="shared" si="19"/>
        <v/>
      </c>
    </row>
    <row r="637" spans="17:19" x14ac:dyDescent="0.25">
      <c r="Q637" s="33" t="str">
        <f t="shared" si="18"/>
        <v/>
      </c>
      <c r="R637" s="33" t="str">
        <f>IF(M637="","",IF(AND(M637&lt;&gt;'Tabelas auxiliares'!$B$239,M637&lt;&gt;'Tabelas auxiliares'!$B$240,M637&lt;&gt;'Tabelas auxiliares'!$C$239,M637&lt;&gt;'Tabelas auxiliares'!$C$240,M637&lt;&gt;'Tabelas auxiliares'!$D$239),"FOLHA DE PESSOAL",IF(Q637='Tabelas auxiliares'!$A$240,"CUSTEIO",IF(Q637='Tabelas auxiliares'!$A$239,"INVESTIMENTO","ERRO - VERIFICAR"))))</f>
        <v/>
      </c>
      <c r="S637" s="46" t="str">
        <f t="shared" si="19"/>
        <v/>
      </c>
    </row>
    <row r="638" spans="17:19" x14ac:dyDescent="0.25">
      <c r="Q638" s="33" t="str">
        <f t="shared" si="18"/>
        <v/>
      </c>
      <c r="R638" s="33" t="str">
        <f>IF(M638="","",IF(AND(M638&lt;&gt;'Tabelas auxiliares'!$B$239,M638&lt;&gt;'Tabelas auxiliares'!$B$240,M638&lt;&gt;'Tabelas auxiliares'!$C$239,M638&lt;&gt;'Tabelas auxiliares'!$C$240,M638&lt;&gt;'Tabelas auxiliares'!$D$239),"FOLHA DE PESSOAL",IF(Q638='Tabelas auxiliares'!$A$240,"CUSTEIO",IF(Q638='Tabelas auxiliares'!$A$239,"INVESTIMENTO","ERRO - VERIFICAR"))))</f>
        <v/>
      </c>
      <c r="S638" s="46" t="str">
        <f t="shared" si="19"/>
        <v/>
      </c>
    </row>
    <row r="639" spans="17:19" x14ac:dyDescent="0.25">
      <c r="Q639" s="33" t="str">
        <f t="shared" si="18"/>
        <v/>
      </c>
      <c r="R639" s="33" t="str">
        <f>IF(M639="","",IF(AND(M639&lt;&gt;'Tabelas auxiliares'!$B$239,M639&lt;&gt;'Tabelas auxiliares'!$B$240,M639&lt;&gt;'Tabelas auxiliares'!$C$239,M639&lt;&gt;'Tabelas auxiliares'!$C$240,M639&lt;&gt;'Tabelas auxiliares'!$D$239),"FOLHA DE PESSOAL",IF(Q639='Tabelas auxiliares'!$A$240,"CUSTEIO",IF(Q639='Tabelas auxiliares'!$A$239,"INVESTIMENTO","ERRO - VERIFICAR"))))</f>
        <v/>
      </c>
      <c r="S639" s="46" t="str">
        <f t="shared" si="19"/>
        <v/>
      </c>
    </row>
    <row r="640" spans="17:19" x14ac:dyDescent="0.25">
      <c r="Q640" s="33" t="str">
        <f t="shared" si="18"/>
        <v/>
      </c>
      <c r="R640" s="33" t="str">
        <f>IF(M640="","",IF(AND(M640&lt;&gt;'Tabelas auxiliares'!$B$239,M640&lt;&gt;'Tabelas auxiliares'!$B$240,M640&lt;&gt;'Tabelas auxiliares'!$C$239,M640&lt;&gt;'Tabelas auxiliares'!$C$240,M640&lt;&gt;'Tabelas auxiliares'!$D$239),"FOLHA DE PESSOAL",IF(Q640='Tabelas auxiliares'!$A$240,"CUSTEIO",IF(Q640='Tabelas auxiliares'!$A$239,"INVESTIMENTO","ERRO - VERIFICAR"))))</f>
        <v/>
      </c>
      <c r="S640" s="46" t="str">
        <f t="shared" si="19"/>
        <v/>
      </c>
    </row>
    <row r="641" spans="17:19" x14ac:dyDescent="0.25">
      <c r="Q641" s="33" t="str">
        <f t="shared" si="18"/>
        <v/>
      </c>
      <c r="R641" s="33" t="str">
        <f>IF(M641="","",IF(AND(M641&lt;&gt;'Tabelas auxiliares'!$B$239,M641&lt;&gt;'Tabelas auxiliares'!$B$240,M641&lt;&gt;'Tabelas auxiliares'!$C$239,M641&lt;&gt;'Tabelas auxiliares'!$C$240,M641&lt;&gt;'Tabelas auxiliares'!$D$239),"FOLHA DE PESSOAL",IF(Q641='Tabelas auxiliares'!$A$240,"CUSTEIO",IF(Q641='Tabelas auxiliares'!$A$239,"INVESTIMENTO","ERRO - VERIFICAR"))))</f>
        <v/>
      </c>
      <c r="S641" s="46" t="str">
        <f t="shared" si="19"/>
        <v/>
      </c>
    </row>
    <row r="642" spans="17:19" x14ac:dyDescent="0.25">
      <c r="Q642" s="33" t="str">
        <f t="shared" si="18"/>
        <v/>
      </c>
      <c r="R642" s="33" t="str">
        <f>IF(M642="","",IF(AND(M642&lt;&gt;'Tabelas auxiliares'!$B$239,M642&lt;&gt;'Tabelas auxiliares'!$B$240,M642&lt;&gt;'Tabelas auxiliares'!$C$239,M642&lt;&gt;'Tabelas auxiliares'!$C$240,M642&lt;&gt;'Tabelas auxiliares'!$D$239),"FOLHA DE PESSOAL",IF(Q642='Tabelas auxiliares'!$A$240,"CUSTEIO",IF(Q642='Tabelas auxiliares'!$A$239,"INVESTIMENTO","ERRO - VERIFICAR"))))</f>
        <v/>
      </c>
      <c r="S642" s="46" t="str">
        <f t="shared" si="19"/>
        <v/>
      </c>
    </row>
    <row r="643" spans="17:19" x14ac:dyDescent="0.25">
      <c r="Q643" s="33" t="str">
        <f t="shared" si="18"/>
        <v/>
      </c>
      <c r="R643" s="33" t="str">
        <f>IF(M643="","",IF(AND(M643&lt;&gt;'Tabelas auxiliares'!$B$239,M643&lt;&gt;'Tabelas auxiliares'!$B$240,M643&lt;&gt;'Tabelas auxiliares'!$C$239,M643&lt;&gt;'Tabelas auxiliares'!$C$240,M643&lt;&gt;'Tabelas auxiliares'!$D$239),"FOLHA DE PESSOAL",IF(Q643='Tabelas auxiliares'!$A$240,"CUSTEIO",IF(Q643='Tabelas auxiliares'!$A$239,"INVESTIMENTO","ERRO - VERIFICAR"))))</f>
        <v/>
      </c>
      <c r="S643" s="46" t="str">
        <f t="shared" si="19"/>
        <v/>
      </c>
    </row>
    <row r="644" spans="17:19" x14ac:dyDescent="0.25">
      <c r="Q644" s="33" t="str">
        <f t="shared" ref="Q644:Q707" si="20">LEFT(O644,1)</f>
        <v/>
      </c>
      <c r="R644" s="33" t="str">
        <f>IF(M644="","",IF(AND(M644&lt;&gt;'Tabelas auxiliares'!$B$239,M644&lt;&gt;'Tabelas auxiliares'!$B$240,M644&lt;&gt;'Tabelas auxiliares'!$C$239,M644&lt;&gt;'Tabelas auxiliares'!$C$240,M644&lt;&gt;'Tabelas auxiliares'!$D$239),"FOLHA DE PESSOAL",IF(Q644='Tabelas auxiliares'!$A$240,"CUSTEIO",IF(Q644='Tabelas auxiliares'!$A$239,"INVESTIMENTO","ERRO - VERIFICAR"))))</f>
        <v/>
      </c>
      <c r="S644" s="46" t="str">
        <f t="shared" si="19"/>
        <v/>
      </c>
    </row>
    <row r="645" spans="17:19" x14ac:dyDescent="0.25">
      <c r="Q645" s="33" t="str">
        <f t="shared" si="20"/>
        <v/>
      </c>
      <c r="R645" s="33" t="str">
        <f>IF(M645="","",IF(AND(M645&lt;&gt;'Tabelas auxiliares'!$B$239,M645&lt;&gt;'Tabelas auxiliares'!$B$240,M645&lt;&gt;'Tabelas auxiliares'!$C$239,M645&lt;&gt;'Tabelas auxiliares'!$C$240,M645&lt;&gt;'Tabelas auxiliares'!$D$239),"FOLHA DE PESSOAL",IF(Q645='Tabelas auxiliares'!$A$240,"CUSTEIO",IF(Q645='Tabelas auxiliares'!$A$239,"INVESTIMENTO","ERRO - VERIFICAR"))))</f>
        <v/>
      </c>
      <c r="S645" s="46" t="str">
        <f t="shared" ref="S645:S708" si="21">IF(SUM(T645:X645)=0,"",SUM(T645:X645))</f>
        <v/>
      </c>
    </row>
    <row r="646" spans="17:19" x14ac:dyDescent="0.25">
      <c r="Q646" s="33" t="str">
        <f t="shared" si="20"/>
        <v/>
      </c>
      <c r="R646" s="33" t="str">
        <f>IF(M646="","",IF(AND(M646&lt;&gt;'Tabelas auxiliares'!$B$239,M646&lt;&gt;'Tabelas auxiliares'!$B$240,M646&lt;&gt;'Tabelas auxiliares'!$C$239,M646&lt;&gt;'Tabelas auxiliares'!$C$240,M646&lt;&gt;'Tabelas auxiliares'!$D$239),"FOLHA DE PESSOAL",IF(Q646='Tabelas auxiliares'!$A$240,"CUSTEIO",IF(Q646='Tabelas auxiliares'!$A$239,"INVESTIMENTO","ERRO - VERIFICAR"))))</f>
        <v/>
      </c>
      <c r="S646" s="46" t="str">
        <f t="shared" si="21"/>
        <v/>
      </c>
    </row>
    <row r="647" spans="17:19" x14ac:dyDescent="0.25">
      <c r="Q647" s="33" t="str">
        <f t="shared" si="20"/>
        <v/>
      </c>
      <c r="R647" s="33" t="str">
        <f>IF(M647="","",IF(AND(M647&lt;&gt;'Tabelas auxiliares'!$B$239,M647&lt;&gt;'Tabelas auxiliares'!$B$240,M647&lt;&gt;'Tabelas auxiliares'!$C$239,M647&lt;&gt;'Tabelas auxiliares'!$C$240,M647&lt;&gt;'Tabelas auxiliares'!$D$239),"FOLHA DE PESSOAL",IF(Q647='Tabelas auxiliares'!$A$240,"CUSTEIO",IF(Q647='Tabelas auxiliares'!$A$239,"INVESTIMENTO","ERRO - VERIFICAR"))))</f>
        <v/>
      </c>
      <c r="S647" s="46" t="str">
        <f t="shared" si="21"/>
        <v/>
      </c>
    </row>
    <row r="648" spans="17:19" x14ac:dyDescent="0.25">
      <c r="Q648" s="33" t="str">
        <f t="shared" si="20"/>
        <v/>
      </c>
      <c r="R648" s="33" t="str">
        <f>IF(M648="","",IF(AND(M648&lt;&gt;'Tabelas auxiliares'!$B$239,M648&lt;&gt;'Tabelas auxiliares'!$B$240,M648&lt;&gt;'Tabelas auxiliares'!$C$239,M648&lt;&gt;'Tabelas auxiliares'!$C$240,M648&lt;&gt;'Tabelas auxiliares'!$D$239),"FOLHA DE PESSOAL",IF(Q648='Tabelas auxiliares'!$A$240,"CUSTEIO",IF(Q648='Tabelas auxiliares'!$A$239,"INVESTIMENTO","ERRO - VERIFICAR"))))</f>
        <v/>
      </c>
      <c r="S648" s="46" t="str">
        <f t="shared" si="21"/>
        <v/>
      </c>
    </row>
    <row r="649" spans="17:19" x14ac:dyDescent="0.25">
      <c r="Q649" s="33" t="str">
        <f t="shared" si="20"/>
        <v/>
      </c>
      <c r="R649" s="33" t="str">
        <f>IF(M649="","",IF(AND(M649&lt;&gt;'Tabelas auxiliares'!$B$239,M649&lt;&gt;'Tabelas auxiliares'!$B$240,M649&lt;&gt;'Tabelas auxiliares'!$C$239,M649&lt;&gt;'Tabelas auxiliares'!$C$240,M649&lt;&gt;'Tabelas auxiliares'!$D$239),"FOLHA DE PESSOAL",IF(Q649='Tabelas auxiliares'!$A$240,"CUSTEIO",IF(Q649='Tabelas auxiliares'!$A$239,"INVESTIMENTO","ERRO - VERIFICAR"))))</f>
        <v/>
      </c>
      <c r="S649" s="46" t="str">
        <f t="shared" si="21"/>
        <v/>
      </c>
    </row>
    <row r="650" spans="17:19" x14ac:dyDescent="0.25">
      <c r="Q650" s="33" t="str">
        <f t="shared" si="20"/>
        <v/>
      </c>
      <c r="R650" s="33" t="str">
        <f>IF(M650="","",IF(AND(M650&lt;&gt;'Tabelas auxiliares'!$B$239,M650&lt;&gt;'Tabelas auxiliares'!$B$240,M650&lt;&gt;'Tabelas auxiliares'!$C$239,M650&lt;&gt;'Tabelas auxiliares'!$C$240,M650&lt;&gt;'Tabelas auxiliares'!$D$239),"FOLHA DE PESSOAL",IF(Q650='Tabelas auxiliares'!$A$240,"CUSTEIO",IF(Q650='Tabelas auxiliares'!$A$239,"INVESTIMENTO","ERRO - VERIFICAR"))))</f>
        <v/>
      </c>
      <c r="S650" s="46" t="str">
        <f t="shared" si="21"/>
        <v/>
      </c>
    </row>
    <row r="651" spans="17:19" x14ac:dyDescent="0.25">
      <c r="Q651" s="33" t="str">
        <f t="shared" si="20"/>
        <v/>
      </c>
      <c r="R651" s="33" t="str">
        <f>IF(M651="","",IF(AND(M651&lt;&gt;'Tabelas auxiliares'!$B$239,M651&lt;&gt;'Tabelas auxiliares'!$B$240,M651&lt;&gt;'Tabelas auxiliares'!$C$239,M651&lt;&gt;'Tabelas auxiliares'!$C$240,M651&lt;&gt;'Tabelas auxiliares'!$D$239),"FOLHA DE PESSOAL",IF(Q651='Tabelas auxiliares'!$A$240,"CUSTEIO",IF(Q651='Tabelas auxiliares'!$A$239,"INVESTIMENTO","ERRO - VERIFICAR"))))</f>
        <v/>
      </c>
      <c r="S651" s="46" t="str">
        <f t="shared" si="21"/>
        <v/>
      </c>
    </row>
    <row r="652" spans="17:19" x14ac:dyDescent="0.25">
      <c r="Q652" s="33" t="str">
        <f t="shared" si="20"/>
        <v/>
      </c>
      <c r="R652" s="33" t="str">
        <f>IF(M652="","",IF(AND(M652&lt;&gt;'Tabelas auxiliares'!$B$239,M652&lt;&gt;'Tabelas auxiliares'!$B$240,M652&lt;&gt;'Tabelas auxiliares'!$C$239,M652&lt;&gt;'Tabelas auxiliares'!$C$240,M652&lt;&gt;'Tabelas auxiliares'!$D$239),"FOLHA DE PESSOAL",IF(Q652='Tabelas auxiliares'!$A$240,"CUSTEIO",IF(Q652='Tabelas auxiliares'!$A$239,"INVESTIMENTO","ERRO - VERIFICAR"))))</f>
        <v/>
      </c>
      <c r="S652" s="46" t="str">
        <f t="shared" si="21"/>
        <v/>
      </c>
    </row>
    <row r="653" spans="17:19" x14ac:dyDescent="0.25">
      <c r="Q653" s="33" t="str">
        <f t="shared" si="20"/>
        <v/>
      </c>
      <c r="R653" s="33" t="str">
        <f>IF(M653="","",IF(AND(M653&lt;&gt;'Tabelas auxiliares'!$B$239,M653&lt;&gt;'Tabelas auxiliares'!$B$240,M653&lt;&gt;'Tabelas auxiliares'!$C$239,M653&lt;&gt;'Tabelas auxiliares'!$C$240,M653&lt;&gt;'Tabelas auxiliares'!$D$239),"FOLHA DE PESSOAL",IF(Q653='Tabelas auxiliares'!$A$240,"CUSTEIO",IF(Q653='Tabelas auxiliares'!$A$239,"INVESTIMENTO","ERRO - VERIFICAR"))))</f>
        <v/>
      </c>
      <c r="S653" s="46" t="str">
        <f t="shared" si="21"/>
        <v/>
      </c>
    </row>
    <row r="654" spans="17:19" x14ac:dyDescent="0.25">
      <c r="Q654" s="33" t="str">
        <f t="shared" si="20"/>
        <v/>
      </c>
      <c r="R654" s="33" t="str">
        <f>IF(M654="","",IF(AND(M654&lt;&gt;'Tabelas auxiliares'!$B$239,M654&lt;&gt;'Tabelas auxiliares'!$B$240,M654&lt;&gt;'Tabelas auxiliares'!$C$239,M654&lt;&gt;'Tabelas auxiliares'!$C$240,M654&lt;&gt;'Tabelas auxiliares'!$D$239),"FOLHA DE PESSOAL",IF(Q654='Tabelas auxiliares'!$A$240,"CUSTEIO",IF(Q654='Tabelas auxiliares'!$A$239,"INVESTIMENTO","ERRO - VERIFICAR"))))</f>
        <v/>
      </c>
      <c r="S654" s="46" t="str">
        <f t="shared" si="21"/>
        <v/>
      </c>
    </row>
    <row r="655" spans="17:19" x14ac:dyDescent="0.25">
      <c r="Q655" s="33" t="str">
        <f t="shared" si="20"/>
        <v/>
      </c>
      <c r="R655" s="33" t="str">
        <f>IF(M655="","",IF(AND(M655&lt;&gt;'Tabelas auxiliares'!$B$239,M655&lt;&gt;'Tabelas auxiliares'!$B$240,M655&lt;&gt;'Tabelas auxiliares'!$C$239,M655&lt;&gt;'Tabelas auxiliares'!$C$240,M655&lt;&gt;'Tabelas auxiliares'!$D$239),"FOLHA DE PESSOAL",IF(Q655='Tabelas auxiliares'!$A$240,"CUSTEIO",IF(Q655='Tabelas auxiliares'!$A$239,"INVESTIMENTO","ERRO - VERIFICAR"))))</f>
        <v/>
      </c>
      <c r="S655" s="46" t="str">
        <f t="shared" si="21"/>
        <v/>
      </c>
    </row>
    <row r="656" spans="17:19" x14ac:dyDescent="0.25">
      <c r="Q656" s="33" t="str">
        <f t="shared" si="20"/>
        <v/>
      </c>
      <c r="R656" s="33" t="str">
        <f>IF(M656="","",IF(AND(M656&lt;&gt;'Tabelas auxiliares'!$B$239,M656&lt;&gt;'Tabelas auxiliares'!$B$240,M656&lt;&gt;'Tabelas auxiliares'!$C$239,M656&lt;&gt;'Tabelas auxiliares'!$C$240,M656&lt;&gt;'Tabelas auxiliares'!$D$239),"FOLHA DE PESSOAL",IF(Q656='Tabelas auxiliares'!$A$240,"CUSTEIO",IF(Q656='Tabelas auxiliares'!$A$239,"INVESTIMENTO","ERRO - VERIFICAR"))))</f>
        <v/>
      </c>
      <c r="S656" s="46" t="str">
        <f t="shared" si="21"/>
        <v/>
      </c>
    </row>
    <row r="657" spans="17:19" x14ac:dyDescent="0.25">
      <c r="Q657" s="33" t="str">
        <f t="shared" si="20"/>
        <v/>
      </c>
      <c r="R657" s="33" t="str">
        <f>IF(M657="","",IF(AND(M657&lt;&gt;'Tabelas auxiliares'!$B$239,M657&lt;&gt;'Tabelas auxiliares'!$B$240,M657&lt;&gt;'Tabelas auxiliares'!$C$239,M657&lt;&gt;'Tabelas auxiliares'!$C$240,M657&lt;&gt;'Tabelas auxiliares'!$D$239),"FOLHA DE PESSOAL",IF(Q657='Tabelas auxiliares'!$A$240,"CUSTEIO",IF(Q657='Tabelas auxiliares'!$A$239,"INVESTIMENTO","ERRO - VERIFICAR"))))</f>
        <v/>
      </c>
      <c r="S657" s="46" t="str">
        <f t="shared" si="21"/>
        <v/>
      </c>
    </row>
    <row r="658" spans="17:19" x14ac:dyDescent="0.25">
      <c r="Q658" s="33" t="str">
        <f t="shared" si="20"/>
        <v/>
      </c>
      <c r="R658" s="33" t="str">
        <f>IF(M658="","",IF(AND(M658&lt;&gt;'Tabelas auxiliares'!$B$239,M658&lt;&gt;'Tabelas auxiliares'!$B$240,M658&lt;&gt;'Tabelas auxiliares'!$C$239,M658&lt;&gt;'Tabelas auxiliares'!$C$240,M658&lt;&gt;'Tabelas auxiliares'!$D$239),"FOLHA DE PESSOAL",IF(Q658='Tabelas auxiliares'!$A$240,"CUSTEIO",IF(Q658='Tabelas auxiliares'!$A$239,"INVESTIMENTO","ERRO - VERIFICAR"))))</f>
        <v/>
      </c>
      <c r="S658" s="46" t="str">
        <f t="shared" si="21"/>
        <v/>
      </c>
    </row>
    <row r="659" spans="17:19" x14ac:dyDescent="0.25">
      <c r="Q659" s="33" t="str">
        <f t="shared" si="20"/>
        <v/>
      </c>
      <c r="R659" s="33" t="str">
        <f>IF(M659="","",IF(AND(M659&lt;&gt;'Tabelas auxiliares'!$B$239,M659&lt;&gt;'Tabelas auxiliares'!$B$240,M659&lt;&gt;'Tabelas auxiliares'!$C$239,M659&lt;&gt;'Tabelas auxiliares'!$C$240,M659&lt;&gt;'Tabelas auxiliares'!$D$239),"FOLHA DE PESSOAL",IF(Q659='Tabelas auxiliares'!$A$240,"CUSTEIO",IF(Q659='Tabelas auxiliares'!$A$239,"INVESTIMENTO","ERRO - VERIFICAR"))))</f>
        <v/>
      </c>
      <c r="S659" s="46" t="str">
        <f t="shared" si="21"/>
        <v/>
      </c>
    </row>
    <row r="660" spans="17:19" x14ac:dyDescent="0.25">
      <c r="Q660" s="33" t="str">
        <f t="shared" si="20"/>
        <v/>
      </c>
      <c r="R660" s="33" t="str">
        <f>IF(M660="","",IF(AND(M660&lt;&gt;'Tabelas auxiliares'!$B$239,M660&lt;&gt;'Tabelas auxiliares'!$B$240,M660&lt;&gt;'Tabelas auxiliares'!$C$239,M660&lt;&gt;'Tabelas auxiliares'!$C$240,M660&lt;&gt;'Tabelas auxiliares'!$D$239),"FOLHA DE PESSOAL",IF(Q660='Tabelas auxiliares'!$A$240,"CUSTEIO",IF(Q660='Tabelas auxiliares'!$A$239,"INVESTIMENTO","ERRO - VERIFICAR"))))</f>
        <v/>
      </c>
      <c r="S660" s="46" t="str">
        <f t="shared" si="21"/>
        <v/>
      </c>
    </row>
    <row r="661" spans="17:19" x14ac:dyDescent="0.25">
      <c r="Q661" s="33" t="str">
        <f t="shared" si="20"/>
        <v/>
      </c>
      <c r="R661" s="33" t="str">
        <f>IF(M661="","",IF(AND(M661&lt;&gt;'Tabelas auxiliares'!$B$239,M661&lt;&gt;'Tabelas auxiliares'!$B$240,M661&lt;&gt;'Tabelas auxiliares'!$C$239,M661&lt;&gt;'Tabelas auxiliares'!$C$240,M661&lt;&gt;'Tabelas auxiliares'!$D$239),"FOLHA DE PESSOAL",IF(Q661='Tabelas auxiliares'!$A$240,"CUSTEIO",IF(Q661='Tabelas auxiliares'!$A$239,"INVESTIMENTO","ERRO - VERIFICAR"))))</f>
        <v/>
      </c>
      <c r="S661" s="46" t="str">
        <f t="shared" si="21"/>
        <v/>
      </c>
    </row>
    <row r="662" spans="17:19" x14ac:dyDescent="0.25">
      <c r="Q662" s="33" t="str">
        <f t="shared" si="20"/>
        <v/>
      </c>
      <c r="R662" s="33" t="str">
        <f>IF(M662="","",IF(AND(M662&lt;&gt;'Tabelas auxiliares'!$B$239,M662&lt;&gt;'Tabelas auxiliares'!$B$240,M662&lt;&gt;'Tabelas auxiliares'!$C$239,M662&lt;&gt;'Tabelas auxiliares'!$C$240,M662&lt;&gt;'Tabelas auxiliares'!$D$239),"FOLHA DE PESSOAL",IF(Q662='Tabelas auxiliares'!$A$240,"CUSTEIO",IF(Q662='Tabelas auxiliares'!$A$239,"INVESTIMENTO","ERRO - VERIFICAR"))))</f>
        <v/>
      </c>
      <c r="S662" s="46" t="str">
        <f t="shared" si="21"/>
        <v/>
      </c>
    </row>
    <row r="663" spans="17:19" x14ac:dyDescent="0.25">
      <c r="Q663" s="33" t="str">
        <f t="shared" si="20"/>
        <v/>
      </c>
      <c r="R663" s="33" t="str">
        <f>IF(M663="","",IF(AND(M663&lt;&gt;'Tabelas auxiliares'!$B$239,M663&lt;&gt;'Tabelas auxiliares'!$B$240,M663&lt;&gt;'Tabelas auxiliares'!$C$239,M663&lt;&gt;'Tabelas auxiliares'!$C$240,M663&lt;&gt;'Tabelas auxiliares'!$D$239),"FOLHA DE PESSOAL",IF(Q663='Tabelas auxiliares'!$A$240,"CUSTEIO",IF(Q663='Tabelas auxiliares'!$A$239,"INVESTIMENTO","ERRO - VERIFICAR"))))</f>
        <v/>
      </c>
      <c r="S663" s="46" t="str">
        <f t="shared" si="21"/>
        <v/>
      </c>
    </row>
    <row r="664" spans="17:19" x14ac:dyDescent="0.25">
      <c r="Q664" s="33" t="str">
        <f t="shared" si="20"/>
        <v/>
      </c>
      <c r="R664" s="33" t="str">
        <f>IF(M664="","",IF(AND(M664&lt;&gt;'Tabelas auxiliares'!$B$239,M664&lt;&gt;'Tabelas auxiliares'!$B$240,M664&lt;&gt;'Tabelas auxiliares'!$C$239,M664&lt;&gt;'Tabelas auxiliares'!$C$240,M664&lt;&gt;'Tabelas auxiliares'!$D$239),"FOLHA DE PESSOAL",IF(Q664='Tabelas auxiliares'!$A$240,"CUSTEIO",IF(Q664='Tabelas auxiliares'!$A$239,"INVESTIMENTO","ERRO - VERIFICAR"))))</f>
        <v/>
      </c>
      <c r="S664" s="46" t="str">
        <f t="shared" si="21"/>
        <v/>
      </c>
    </row>
    <row r="665" spans="17:19" x14ac:dyDescent="0.25">
      <c r="Q665" s="33" t="str">
        <f t="shared" si="20"/>
        <v/>
      </c>
      <c r="R665" s="33" t="str">
        <f>IF(M665="","",IF(AND(M665&lt;&gt;'Tabelas auxiliares'!$B$239,M665&lt;&gt;'Tabelas auxiliares'!$B$240,M665&lt;&gt;'Tabelas auxiliares'!$C$239,M665&lt;&gt;'Tabelas auxiliares'!$C$240,M665&lt;&gt;'Tabelas auxiliares'!$D$239),"FOLHA DE PESSOAL",IF(Q665='Tabelas auxiliares'!$A$240,"CUSTEIO",IF(Q665='Tabelas auxiliares'!$A$239,"INVESTIMENTO","ERRO - VERIFICAR"))))</f>
        <v/>
      </c>
      <c r="S665" s="46" t="str">
        <f t="shared" si="21"/>
        <v/>
      </c>
    </row>
    <row r="666" spans="17:19" x14ac:dyDescent="0.25">
      <c r="Q666" s="33" t="str">
        <f t="shared" si="20"/>
        <v/>
      </c>
      <c r="R666" s="33" t="str">
        <f>IF(M666="","",IF(AND(M666&lt;&gt;'Tabelas auxiliares'!$B$239,M666&lt;&gt;'Tabelas auxiliares'!$B$240,M666&lt;&gt;'Tabelas auxiliares'!$C$239,M666&lt;&gt;'Tabelas auxiliares'!$C$240,M666&lt;&gt;'Tabelas auxiliares'!$D$239),"FOLHA DE PESSOAL",IF(Q666='Tabelas auxiliares'!$A$240,"CUSTEIO",IF(Q666='Tabelas auxiliares'!$A$239,"INVESTIMENTO","ERRO - VERIFICAR"))))</f>
        <v/>
      </c>
      <c r="S666" s="46" t="str">
        <f t="shared" si="21"/>
        <v/>
      </c>
    </row>
    <row r="667" spans="17:19" x14ac:dyDescent="0.25">
      <c r="Q667" s="33" t="str">
        <f t="shared" si="20"/>
        <v/>
      </c>
      <c r="R667" s="33" t="str">
        <f>IF(M667="","",IF(AND(M667&lt;&gt;'Tabelas auxiliares'!$B$239,M667&lt;&gt;'Tabelas auxiliares'!$B$240,M667&lt;&gt;'Tabelas auxiliares'!$C$239,M667&lt;&gt;'Tabelas auxiliares'!$C$240,M667&lt;&gt;'Tabelas auxiliares'!$D$239),"FOLHA DE PESSOAL",IF(Q667='Tabelas auxiliares'!$A$240,"CUSTEIO",IF(Q667='Tabelas auxiliares'!$A$239,"INVESTIMENTO","ERRO - VERIFICAR"))))</f>
        <v/>
      </c>
      <c r="S667" s="46" t="str">
        <f t="shared" si="21"/>
        <v/>
      </c>
    </row>
    <row r="668" spans="17:19" x14ac:dyDescent="0.25">
      <c r="Q668" s="33" t="str">
        <f t="shared" si="20"/>
        <v/>
      </c>
      <c r="R668" s="33" t="str">
        <f>IF(M668="","",IF(AND(M668&lt;&gt;'Tabelas auxiliares'!$B$239,M668&lt;&gt;'Tabelas auxiliares'!$B$240,M668&lt;&gt;'Tabelas auxiliares'!$C$239,M668&lt;&gt;'Tabelas auxiliares'!$C$240,M668&lt;&gt;'Tabelas auxiliares'!$D$239),"FOLHA DE PESSOAL",IF(Q668='Tabelas auxiliares'!$A$240,"CUSTEIO",IF(Q668='Tabelas auxiliares'!$A$239,"INVESTIMENTO","ERRO - VERIFICAR"))))</f>
        <v/>
      </c>
      <c r="S668" s="46" t="str">
        <f t="shared" si="21"/>
        <v/>
      </c>
    </row>
    <row r="669" spans="17:19" x14ac:dyDescent="0.25">
      <c r="Q669" s="33" t="str">
        <f t="shared" si="20"/>
        <v/>
      </c>
      <c r="R669" s="33" t="str">
        <f>IF(M669="","",IF(AND(M669&lt;&gt;'Tabelas auxiliares'!$B$239,M669&lt;&gt;'Tabelas auxiliares'!$B$240,M669&lt;&gt;'Tabelas auxiliares'!$C$239,M669&lt;&gt;'Tabelas auxiliares'!$C$240,M669&lt;&gt;'Tabelas auxiliares'!$D$239),"FOLHA DE PESSOAL",IF(Q669='Tabelas auxiliares'!$A$240,"CUSTEIO",IF(Q669='Tabelas auxiliares'!$A$239,"INVESTIMENTO","ERRO - VERIFICAR"))))</f>
        <v/>
      </c>
      <c r="S669" s="46" t="str">
        <f t="shared" si="21"/>
        <v/>
      </c>
    </row>
    <row r="670" spans="17:19" x14ac:dyDescent="0.25">
      <c r="Q670" s="33" t="str">
        <f t="shared" si="20"/>
        <v/>
      </c>
      <c r="R670" s="33" t="str">
        <f>IF(M670="","",IF(AND(M670&lt;&gt;'Tabelas auxiliares'!$B$239,M670&lt;&gt;'Tabelas auxiliares'!$B$240,M670&lt;&gt;'Tabelas auxiliares'!$C$239,M670&lt;&gt;'Tabelas auxiliares'!$C$240,M670&lt;&gt;'Tabelas auxiliares'!$D$239),"FOLHA DE PESSOAL",IF(Q670='Tabelas auxiliares'!$A$240,"CUSTEIO",IF(Q670='Tabelas auxiliares'!$A$239,"INVESTIMENTO","ERRO - VERIFICAR"))))</f>
        <v/>
      </c>
      <c r="S670" s="46" t="str">
        <f t="shared" si="21"/>
        <v/>
      </c>
    </row>
    <row r="671" spans="17:19" x14ac:dyDescent="0.25">
      <c r="Q671" s="33" t="str">
        <f t="shared" si="20"/>
        <v/>
      </c>
      <c r="R671" s="33" t="str">
        <f>IF(M671="","",IF(AND(M671&lt;&gt;'Tabelas auxiliares'!$B$239,M671&lt;&gt;'Tabelas auxiliares'!$B$240,M671&lt;&gt;'Tabelas auxiliares'!$C$239,M671&lt;&gt;'Tabelas auxiliares'!$C$240,M671&lt;&gt;'Tabelas auxiliares'!$D$239),"FOLHA DE PESSOAL",IF(Q671='Tabelas auxiliares'!$A$240,"CUSTEIO",IF(Q671='Tabelas auxiliares'!$A$239,"INVESTIMENTO","ERRO - VERIFICAR"))))</f>
        <v/>
      </c>
      <c r="S671" s="46" t="str">
        <f t="shared" si="21"/>
        <v/>
      </c>
    </row>
    <row r="672" spans="17:19" x14ac:dyDescent="0.25">
      <c r="Q672" s="33" t="str">
        <f t="shared" si="20"/>
        <v/>
      </c>
      <c r="R672" s="33" t="str">
        <f>IF(M672="","",IF(AND(M672&lt;&gt;'Tabelas auxiliares'!$B$239,M672&lt;&gt;'Tabelas auxiliares'!$B$240,M672&lt;&gt;'Tabelas auxiliares'!$C$239,M672&lt;&gt;'Tabelas auxiliares'!$C$240,M672&lt;&gt;'Tabelas auxiliares'!$D$239),"FOLHA DE PESSOAL",IF(Q672='Tabelas auxiliares'!$A$240,"CUSTEIO",IF(Q672='Tabelas auxiliares'!$A$239,"INVESTIMENTO","ERRO - VERIFICAR"))))</f>
        <v/>
      </c>
      <c r="S672" s="46" t="str">
        <f t="shared" si="21"/>
        <v/>
      </c>
    </row>
    <row r="673" spans="17:19" x14ac:dyDescent="0.25">
      <c r="Q673" s="33" t="str">
        <f t="shared" si="20"/>
        <v/>
      </c>
      <c r="R673" s="33" t="str">
        <f>IF(M673="","",IF(AND(M673&lt;&gt;'Tabelas auxiliares'!$B$239,M673&lt;&gt;'Tabelas auxiliares'!$B$240,M673&lt;&gt;'Tabelas auxiliares'!$C$239,M673&lt;&gt;'Tabelas auxiliares'!$C$240,M673&lt;&gt;'Tabelas auxiliares'!$D$239),"FOLHA DE PESSOAL",IF(Q673='Tabelas auxiliares'!$A$240,"CUSTEIO",IF(Q673='Tabelas auxiliares'!$A$239,"INVESTIMENTO","ERRO - VERIFICAR"))))</f>
        <v/>
      </c>
      <c r="S673" s="46" t="str">
        <f t="shared" si="21"/>
        <v/>
      </c>
    </row>
    <row r="674" spans="17:19" x14ac:dyDescent="0.25">
      <c r="Q674" s="33" t="str">
        <f t="shared" si="20"/>
        <v/>
      </c>
      <c r="R674" s="33" t="str">
        <f>IF(M674="","",IF(AND(M674&lt;&gt;'Tabelas auxiliares'!$B$239,M674&lt;&gt;'Tabelas auxiliares'!$B$240,M674&lt;&gt;'Tabelas auxiliares'!$C$239,M674&lt;&gt;'Tabelas auxiliares'!$C$240,M674&lt;&gt;'Tabelas auxiliares'!$D$239),"FOLHA DE PESSOAL",IF(Q674='Tabelas auxiliares'!$A$240,"CUSTEIO",IF(Q674='Tabelas auxiliares'!$A$239,"INVESTIMENTO","ERRO - VERIFICAR"))))</f>
        <v/>
      </c>
      <c r="S674" s="46" t="str">
        <f t="shared" si="21"/>
        <v/>
      </c>
    </row>
    <row r="675" spans="17:19" x14ac:dyDescent="0.25">
      <c r="Q675" s="33" t="str">
        <f t="shared" si="20"/>
        <v/>
      </c>
      <c r="R675" s="33" t="str">
        <f>IF(M675="","",IF(AND(M675&lt;&gt;'Tabelas auxiliares'!$B$239,M675&lt;&gt;'Tabelas auxiliares'!$B$240,M675&lt;&gt;'Tabelas auxiliares'!$C$239,M675&lt;&gt;'Tabelas auxiliares'!$C$240,M675&lt;&gt;'Tabelas auxiliares'!$D$239),"FOLHA DE PESSOAL",IF(Q675='Tabelas auxiliares'!$A$240,"CUSTEIO",IF(Q675='Tabelas auxiliares'!$A$239,"INVESTIMENTO","ERRO - VERIFICAR"))))</f>
        <v/>
      </c>
      <c r="S675" s="46" t="str">
        <f t="shared" si="21"/>
        <v/>
      </c>
    </row>
    <row r="676" spans="17:19" x14ac:dyDescent="0.25">
      <c r="Q676" s="33" t="str">
        <f t="shared" si="20"/>
        <v/>
      </c>
      <c r="R676" s="33" t="str">
        <f>IF(M676="","",IF(AND(M676&lt;&gt;'Tabelas auxiliares'!$B$239,M676&lt;&gt;'Tabelas auxiliares'!$B$240,M676&lt;&gt;'Tabelas auxiliares'!$C$239,M676&lt;&gt;'Tabelas auxiliares'!$C$240,M676&lt;&gt;'Tabelas auxiliares'!$D$239),"FOLHA DE PESSOAL",IF(Q676='Tabelas auxiliares'!$A$240,"CUSTEIO",IF(Q676='Tabelas auxiliares'!$A$239,"INVESTIMENTO","ERRO - VERIFICAR"))))</f>
        <v/>
      </c>
      <c r="S676" s="46" t="str">
        <f t="shared" si="21"/>
        <v/>
      </c>
    </row>
    <row r="677" spans="17:19" x14ac:dyDescent="0.25">
      <c r="Q677" s="33" t="str">
        <f t="shared" si="20"/>
        <v/>
      </c>
      <c r="R677" s="33" t="str">
        <f>IF(M677="","",IF(AND(M677&lt;&gt;'Tabelas auxiliares'!$B$239,M677&lt;&gt;'Tabelas auxiliares'!$B$240,M677&lt;&gt;'Tabelas auxiliares'!$C$239,M677&lt;&gt;'Tabelas auxiliares'!$C$240,M677&lt;&gt;'Tabelas auxiliares'!$D$239),"FOLHA DE PESSOAL",IF(Q677='Tabelas auxiliares'!$A$240,"CUSTEIO",IF(Q677='Tabelas auxiliares'!$A$239,"INVESTIMENTO","ERRO - VERIFICAR"))))</f>
        <v/>
      </c>
      <c r="S677" s="46" t="str">
        <f t="shared" si="21"/>
        <v/>
      </c>
    </row>
    <row r="678" spans="17:19" x14ac:dyDescent="0.25">
      <c r="Q678" s="33" t="str">
        <f t="shared" si="20"/>
        <v/>
      </c>
      <c r="R678" s="33" t="str">
        <f>IF(M678="","",IF(AND(M678&lt;&gt;'Tabelas auxiliares'!$B$239,M678&lt;&gt;'Tabelas auxiliares'!$B$240,M678&lt;&gt;'Tabelas auxiliares'!$C$239,M678&lt;&gt;'Tabelas auxiliares'!$C$240,M678&lt;&gt;'Tabelas auxiliares'!$D$239),"FOLHA DE PESSOAL",IF(Q678='Tabelas auxiliares'!$A$240,"CUSTEIO",IF(Q678='Tabelas auxiliares'!$A$239,"INVESTIMENTO","ERRO - VERIFICAR"))))</f>
        <v/>
      </c>
      <c r="S678" s="46" t="str">
        <f t="shared" si="21"/>
        <v/>
      </c>
    </row>
    <row r="679" spans="17:19" x14ac:dyDescent="0.25">
      <c r="Q679" s="33" t="str">
        <f t="shared" si="20"/>
        <v/>
      </c>
      <c r="R679" s="33" t="str">
        <f>IF(M679="","",IF(AND(M679&lt;&gt;'Tabelas auxiliares'!$B$239,M679&lt;&gt;'Tabelas auxiliares'!$B$240,M679&lt;&gt;'Tabelas auxiliares'!$C$239,M679&lt;&gt;'Tabelas auxiliares'!$C$240,M679&lt;&gt;'Tabelas auxiliares'!$D$239),"FOLHA DE PESSOAL",IF(Q679='Tabelas auxiliares'!$A$240,"CUSTEIO",IF(Q679='Tabelas auxiliares'!$A$239,"INVESTIMENTO","ERRO - VERIFICAR"))))</f>
        <v/>
      </c>
      <c r="S679" s="46" t="str">
        <f t="shared" si="21"/>
        <v/>
      </c>
    </row>
    <row r="680" spans="17:19" x14ac:dyDescent="0.25">
      <c r="Q680" s="33" t="str">
        <f t="shared" si="20"/>
        <v/>
      </c>
      <c r="R680" s="33" t="str">
        <f>IF(M680="","",IF(AND(M680&lt;&gt;'Tabelas auxiliares'!$B$239,M680&lt;&gt;'Tabelas auxiliares'!$B$240,M680&lt;&gt;'Tabelas auxiliares'!$C$239,M680&lt;&gt;'Tabelas auxiliares'!$C$240,M680&lt;&gt;'Tabelas auxiliares'!$D$239),"FOLHA DE PESSOAL",IF(Q680='Tabelas auxiliares'!$A$240,"CUSTEIO",IF(Q680='Tabelas auxiliares'!$A$239,"INVESTIMENTO","ERRO - VERIFICAR"))))</f>
        <v/>
      </c>
      <c r="S680" s="46" t="str">
        <f t="shared" si="21"/>
        <v/>
      </c>
    </row>
    <row r="681" spans="17:19" x14ac:dyDescent="0.25">
      <c r="Q681" s="33" t="str">
        <f t="shared" si="20"/>
        <v/>
      </c>
      <c r="R681" s="33" t="str">
        <f>IF(M681="","",IF(AND(M681&lt;&gt;'Tabelas auxiliares'!$B$239,M681&lt;&gt;'Tabelas auxiliares'!$B$240,M681&lt;&gt;'Tabelas auxiliares'!$C$239,M681&lt;&gt;'Tabelas auxiliares'!$C$240,M681&lt;&gt;'Tabelas auxiliares'!$D$239),"FOLHA DE PESSOAL",IF(Q681='Tabelas auxiliares'!$A$240,"CUSTEIO",IF(Q681='Tabelas auxiliares'!$A$239,"INVESTIMENTO","ERRO - VERIFICAR"))))</f>
        <v/>
      </c>
      <c r="S681" s="46" t="str">
        <f t="shared" si="21"/>
        <v/>
      </c>
    </row>
    <row r="682" spans="17:19" x14ac:dyDescent="0.25">
      <c r="Q682" s="33" t="str">
        <f t="shared" si="20"/>
        <v/>
      </c>
      <c r="R682" s="33" t="str">
        <f>IF(M682="","",IF(AND(M682&lt;&gt;'Tabelas auxiliares'!$B$239,M682&lt;&gt;'Tabelas auxiliares'!$B$240,M682&lt;&gt;'Tabelas auxiliares'!$C$239,M682&lt;&gt;'Tabelas auxiliares'!$C$240,M682&lt;&gt;'Tabelas auxiliares'!$D$239),"FOLHA DE PESSOAL",IF(Q682='Tabelas auxiliares'!$A$240,"CUSTEIO",IF(Q682='Tabelas auxiliares'!$A$239,"INVESTIMENTO","ERRO - VERIFICAR"))))</f>
        <v/>
      </c>
      <c r="S682" s="46" t="str">
        <f t="shared" si="21"/>
        <v/>
      </c>
    </row>
    <row r="683" spans="17:19" x14ac:dyDescent="0.25">
      <c r="Q683" s="33" t="str">
        <f t="shared" si="20"/>
        <v/>
      </c>
      <c r="R683" s="33" t="str">
        <f>IF(M683="","",IF(AND(M683&lt;&gt;'Tabelas auxiliares'!$B$239,M683&lt;&gt;'Tabelas auxiliares'!$B$240,M683&lt;&gt;'Tabelas auxiliares'!$C$239,M683&lt;&gt;'Tabelas auxiliares'!$C$240,M683&lt;&gt;'Tabelas auxiliares'!$D$239),"FOLHA DE PESSOAL",IF(Q683='Tabelas auxiliares'!$A$240,"CUSTEIO",IF(Q683='Tabelas auxiliares'!$A$239,"INVESTIMENTO","ERRO - VERIFICAR"))))</f>
        <v/>
      </c>
      <c r="S683" s="46" t="str">
        <f t="shared" si="21"/>
        <v/>
      </c>
    </row>
    <row r="684" spans="17:19" x14ac:dyDescent="0.25">
      <c r="Q684" s="33" t="str">
        <f t="shared" si="20"/>
        <v/>
      </c>
      <c r="R684" s="33" t="str">
        <f>IF(M684="","",IF(AND(M684&lt;&gt;'Tabelas auxiliares'!$B$239,M684&lt;&gt;'Tabelas auxiliares'!$B$240,M684&lt;&gt;'Tabelas auxiliares'!$C$239,M684&lt;&gt;'Tabelas auxiliares'!$C$240,M684&lt;&gt;'Tabelas auxiliares'!$D$239),"FOLHA DE PESSOAL",IF(Q684='Tabelas auxiliares'!$A$240,"CUSTEIO",IF(Q684='Tabelas auxiliares'!$A$239,"INVESTIMENTO","ERRO - VERIFICAR"))))</f>
        <v/>
      </c>
      <c r="S684" s="46" t="str">
        <f t="shared" si="21"/>
        <v/>
      </c>
    </row>
    <row r="685" spans="17:19" x14ac:dyDescent="0.25">
      <c r="Q685" s="33" t="str">
        <f t="shared" si="20"/>
        <v/>
      </c>
      <c r="R685" s="33" t="str">
        <f>IF(M685="","",IF(AND(M685&lt;&gt;'Tabelas auxiliares'!$B$239,M685&lt;&gt;'Tabelas auxiliares'!$B$240,M685&lt;&gt;'Tabelas auxiliares'!$C$239,M685&lt;&gt;'Tabelas auxiliares'!$C$240,M685&lt;&gt;'Tabelas auxiliares'!$D$239),"FOLHA DE PESSOAL",IF(Q685='Tabelas auxiliares'!$A$240,"CUSTEIO",IF(Q685='Tabelas auxiliares'!$A$239,"INVESTIMENTO","ERRO - VERIFICAR"))))</f>
        <v/>
      </c>
      <c r="S685" s="46" t="str">
        <f t="shared" si="21"/>
        <v/>
      </c>
    </row>
    <row r="686" spans="17:19" x14ac:dyDescent="0.25">
      <c r="Q686" s="33" t="str">
        <f t="shared" si="20"/>
        <v/>
      </c>
      <c r="R686" s="33" t="str">
        <f>IF(M686="","",IF(AND(M686&lt;&gt;'Tabelas auxiliares'!$B$239,M686&lt;&gt;'Tabelas auxiliares'!$B$240,M686&lt;&gt;'Tabelas auxiliares'!$C$239,M686&lt;&gt;'Tabelas auxiliares'!$C$240,M686&lt;&gt;'Tabelas auxiliares'!$D$239),"FOLHA DE PESSOAL",IF(Q686='Tabelas auxiliares'!$A$240,"CUSTEIO",IF(Q686='Tabelas auxiliares'!$A$239,"INVESTIMENTO","ERRO - VERIFICAR"))))</f>
        <v/>
      </c>
      <c r="S686" s="46" t="str">
        <f t="shared" si="21"/>
        <v/>
      </c>
    </row>
    <row r="687" spans="17:19" x14ac:dyDescent="0.25">
      <c r="Q687" s="33" t="str">
        <f t="shared" si="20"/>
        <v/>
      </c>
      <c r="R687" s="33" t="str">
        <f>IF(M687="","",IF(AND(M687&lt;&gt;'Tabelas auxiliares'!$B$239,M687&lt;&gt;'Tabelas auxiliares'!$B$240,M687&lt;&gt;'Tabelas auxiliares'!$C$239,M687&lt;&gt;'Tabelas auxiliares'!$C$240,M687&lt;&gt;'Tabelas auxiliares'!$D$239),"FOLHA DE PESSOAL",IF(Q687='Tabelas auxiliares'!$A$240,"CUSTEIO",IF(Q687='Tabelas auxiliares'!$A$239,"INVESTIMENTO","ERRO - VERIFICAR"))))</f>
        <v/>
      </c>
      <c r="S687" s="46" t="str">
        <f t="shared" si="21"/>
        <v/>
      </c>
    </row>
    <row r="688" spans="17:19" x14ac:dyDescent="0.25">
      <c r="Q688" s="33" t="str">
        <f t="shared" si="20"/>
        <v/>
      </c>
      <c r="R688" s="33" t="str">
        <f>IF(M688="","",IF(AND(M688&lt;&gt;'Tabelas auxiliares'!$B$239,M688&lt;&gt;'Tabelas auxiliares'!$B$240,M688&lt;&gt;'Tabelas auxiliares'!$C$239,M688&lt;&gt;'Tabelas auxiliares'!$C$240,M688&lt;&gt;'Tabelas auxiliares'!$D$239),"FOLHA DE PESSOAL",IF(Q688='Tabelas auxiliares'!$A$240,"CUSTEIO",IF(Q688='Tabelas auxiliares'!$A$239,"INVESTIMENTO","ERRO - VERIFICAR"))))</f>
        <v/>
      </c>
      <c r="S688" s="46" t="str">
        <f t="shared" si="21"/>
        <v/>
      </c>
    </row>
    <row r="689" spans="17:19" x14ac:dyDescent="0.25">
      <c r="Q689" s="33" t="str">
        <f t="shared" si="20"/>
        <v/>
      </c>
      <c r="R689" s="33" t="str">
        <f>IF(M689="","",IF(AND(M689&lt;&gt;'Tabelas auxiliares'!$B$239,M689&lt;&gt;'Tabelas auxiliares'!$B$240,M689&lt;&gt;'Tabelas auxiliares'!$C$239,M689&lt;&gt;'Tabelas auxiliares'!$C$240,M689&lt;&gt;'Tabelas auxiliares'!$D$239),"FOLHA DE PESSOAL",IF(Q689='Tabelas auxiliares'!$A$240,"CUSTEIO",IF(Q689='Tabelas auxiliares'!$A$239,"INVESTIMENTO","ERRO - VERIFICAR"))))</f>
        <v/>
      </c>
      <c r="S689" s="46" t="str">
        <f t="shared" si="21"/>
        <v/>
      </c>
    </row>
    <row r="690" spans="17:19" x14ac:dyDescent="0.25">
      <c r="Q690" s="33" t="str">
        <f t="shared" si="20"/>
        <v/>
      </c>
      <c r="R690" s="33" t="str">
        <f>IF(M690="","",IF(AND(M690&lt;&gt;'Tabelas auxiliares'!$B$239,M690&lt;&gt;'Tabelas auxiliares'!$B$240,M690&lt;&gt;'Tabelas auxiliares'!$C$239,M690&lt;&gt;'Tabelas auxiliares'!$C$240,M690&lt;&gt;'Tabelas auxiliares'!$D$239),"FOLHA DE PESSOAL",IF(Q690='Tabelas auxiliares'!$A$240,"CUSTEIO",IF(Q690='Tabelas auxiliares'!$A$239,"INVESTIMENTO","ERRO - VERIFICAR"))))</f>
        <v/>
      </c>
      <c r="S690" s="46" t="str">
        <f t="shared" si="21"/>
        <v/>
      </c>
    </row>
    <row r="691" spans="17:19" x14ac:dyDescent="0.25">
      <c r="Q691" s="33" t="str">
        <f t="shared" si="20"/>
        <v/>
      </c>
      <c r="R691" s="33" t="str">
        <f>IF(M691="","",IF(AND(M691&lt;&gt;'Tabelas auxiliares'!$B$239,M691&lt;&gt;'Tabelas auxiliares'!$B$240,M691&lt;&gt;'Tabelas auxiliares'!$C$239,M691&lt;&gt;'Tabelas auxiliares'!$C$240,M691&lt;&gt;'Tabelas auxiliares'!$D$239),"FOLHA DE PESSOAL",IF(Q691='Tabelas auxiliares'!$A$240,"CUSTEIO",IF(Q691='Tabelas auxiliares'!$A$239,"INVESTIMENTO","ERRO - VERIFICAR"))))</f>
        <v/>
      </c>
      <c r="S691" s="46" t="str">
        <f t="shared" si="21"/>
        <v/>
      </c>
    </row>
    <row r="692" spans="17:19" x14ac:dyDescent="0.25">
      <c r="Q692" s="33" t="str">
        <f t="shared" si="20"/>
        <v/>
      </c>
      <c r="R692" s="33" t="str">
        <f>IF(M692="","",IF(AND(M692&lt;&gt;'Tabelas auxiliares'!$B$239,M692&lt;&gt;'Tabelas auxiliares'!$B$240,M692&lt;&gt;'Tabelas auxiliares'!$C$239,M692&lt;&gt;'Tabelas auxiliares'!$C$240,M692&lt;&gt;'Tabelas auxiliares'!$D$239),"FOLHA DE PESSOAL",IF(Q692='Tabelas auxiliares'!$A$240,"CUSTEIO",IF(Q692='Tabelas auxiliares'!$A$239,"INVESTIMENTO","ERRO - VERIFICAR"))))</f>
        <v/>
      </c>
      <c r="S692" s="46" t="str">
        <f t="shared" si="21"/>
        <v/>
      </c>
    </row>
    <row r="693" spans="17:19" x14ac:dyDescent="0.25">
      <c r="Q693" s="33" t="str">
        <f t="shared" si="20"/>
        <v/>
      </c>
      <c r="R693" s="33" t="str">
        <f>IF(M693="","",IF(AND(M693&lt;&gt;'Tabelas auxiliares'!$B$239,M693&lt;&gt;'Tabelas auxiliares'!$B$240,M693&lt;&gt;'Tabelas auxiliares'!$C$239,M693&lt;&gt;'Tabelas auxiliares'!$C$240,M693&lt;&gt;'Tabelas auxiliares'!$D$239),"FOLHA DE PESSOAL",IF(Q693='Tabelas auxiliares'!$A$240,"CUSTEIO",IF(Q693='Tabelas auxiliares'!$A$239,"INVESTIMENTO","ERRO - VERIFICAR"))))</f>
        <v/>
      </c>
      <c r="S693" s="46" t="str">
        <f t="shared" si="21"/>
        <v/>
      </c>
    </row>
    <row r="694" spans="17:19" x14ac:dyDescent="0.25">
      <c r="Q694" s="33" t="str">
        <f t="shared" si="20"/>
        <v/>
      </c>
      <c r="R694" s="33" t="str">
        <f>IF(M694="","",IF(AND(M694&lt;&gt;'Tabelas auxiliares'!$B$239,M694&lt;&gt;'Tabelas auxiliares'!$B$240,M694&lt;&gt;'Tabelas auxiliares'!$C$239,M694&lt;&gt;'Tabelas auxiliares'!$C$240,M694&lt;&gt;'Tabelas auxiliares'!$D$239),"FOLHA DE PESSOAL",IF(Q694='Tabelas auxiliares'!$A$240,"CUSTEIO",IF(Q694='Tabelas auxiliares'!$A$239,"INVESTIMENTO","ERRO - VERIFICAR"))))</f>
        <v/>
      </c>
      <c r="S694" s="46" t="str">
        <f t="shared" si="21"/>
        <v/>
      </c>
    </row>
    <row r="695" spans="17:19" x14ac:dyDescent="0.25">
      <c r="Q695" s="33" t="str">
        <f t="shared" si="20"/>
        <v/>
      </c>
      <c r="R695" s="33" t="str">
        <f>IF(M695="","",IF(AND(M695&lt;&gt;'Tabelas auxiliares'!$B$239,M695&lt;&gt;'Tabelas auxiliares'!$B$240,M695&lt;&gt;'Tabelas auxiliares'!$C$239,M695&lt;&gt;'Tabelas auxiliares'!$C$240,M695&lt;&gt;'Tabelas auxiliares'!$D$239),"FOLHA DE PESSOAL",IF(Q695='Tabelas auxiliares'!$A$240,"CUSTEIO",IF(Q695='Tabelas auxiliares'!$A$239,"INVESTIMENTO","ERRO - VERIFICAR"))))</f>
        <v/>
      </c>
      <c r="S695" s="46" t="str">
        <f t="shared" si="21"/>
        <v/>
      </c>
    </row>
    <row r="696" spans="17:19" x14ac:dyDescent="0.25">
      <c r="Q696" s="33" t="str">
        <f t="shared" si="20"/>
        <v/>
      </c>
      <c r="R696" s="33" t="str">
        <f>IF(M696="","",IF(AND(M696&lt;&gt;'Tabelas auxiliares'!$B$239,M696&lt;&gt;'Tabelas auxiliares'!$B$240,M696&lt;&gt;'Tabelas auxiliares'!$C$239,M696&lt;&gt;'Tabelas auxiliares'!$C$240,M696&lt;&gt;'Tabelas auxiliares'!$D$239),"FOLHA DE PESSOAL",IF(Q696='Tabelas auxiliares'!$A$240,"CUSTEIO",IF(Q696='Tabelas auxiliares'!$A$239,"INVESTIMENTO","ERRO - VERIFICAR"))))</f>
        <v/>
      </c>
      <c r="S696" s="46" t="str">
        <f t="shared" si="21"/>
        <v/>
      </c>
    </row>
    <row r="697" spans="17:19" x14ac:dyDescent="0.25">
      <c r="Q697" s="33" t="str">
        <f t="shared" si="20"/>
        <v/>
      </c>
      <c r="R697" s="33" t="str">
        <f>IF(M697="","",IF(AND(M697&lt;&gt;'Tabelas auxiliares'!$B$239,M697&lt;&gt;'Tabelas auxiliares'!$B$240,M697&lt;&gt;'Tabelas auxiliares'!$C$239,M697&lt;&gt;'Tabelas auxiliares'!$C$240,M697&lt;&gt;'Tabelas auxiliares'!$D$239),"FOLHA DE PESSOAL",IF(Q697='Tabelas auxiliares'!$A$240,"CUSTEIO",IF(Q697='Tabelas auxiliares'!$A$239,"INVESTIMENTO","ERRO - VERIFICAR"))))</f>
        <v/>
      </c>
      <c r="S697" s="46" t="str">
        <f t="shared" si="21"/>
        <v/>
      </c>
    </row>
    <row r="698" spans="17:19" x14ac:dyDescent="0.25">
      <c r="Q698" s="33" t="str">
        <f t="shared" si="20"/>
        <v/>
      </c>
      <c r="R698" s="33" t="str">
        <f>IF(M698="","",IF(AND(M698&lt;&gt;'Tabelas auxiliares'!$B$239,M698&lt;&gt;'Tabelas auxiliares'!$B$240,M698&lt;&gt;'Tabelas auxiliares'!$C$239,M698&lt;&gt;'Tabelas auxiliares'!$C$240,M698&lt;&gt;'Tabelas auxiliares'!$D$239),"FOLHA DE PESSOAL",IF(Q698='Tabelas auxiliares'!$A$240,"CUSTEIO",IF(Q698='Tabelas auxiliares'!$A$239,"INVESTIMENTO","ERRO - VERIFICAR"))))</f>
        <v/>
      </c>
      <c r="S698" s="46" t="str">
        <f t="shared" si="21"/>
        <v/>
      </c>
    </row>
    <row r="699" spans="17:19" x14ac:dyDescent="0.25">
      <c r="Q699" s="33" t="str">
        <f t="shared" si="20"/>
        <v/>
      </c>
      <c r="R699" s="33" t="str">
        <f>IF(M699="","",IF(AND(M699&lt;&gt;'Tabelas auxiliares'!$B$239,M699&lt;&gt;'Tabelas auxiliares'!$B$240,M699&lt;&gt;'Tabelas auxiliares'!$C$239,M699&lt;&gt;'Tabelas auxiliares'!$C$240,M699&lt;&gt;'Tabelas auxiliares'!$D$239),"FOLHA DE PESSOAL",IF(Q699='Tabelas auxiliares'!$A$240,"CUSTEIO",IF(Q699='Tabelas auxiliares'!$A$239,"INVESTIMENTO","ERRO - VERIFICAR"))))</f>
        <v/>
      </c>
      <c r="S699" s="46" t="str">
        <f t="shared" si="21"/>
        <v/>
      </c>
    </row>
    <row r="700" spans="17:19" x14ac:dyDescent="0.25">
      <c r="Q700" s="33" t="str">
        <f t="shared" si="20"/>
        <v/>
      </c>
      <c r="R700" s="33" t="str">
        <f>IF(M700="","",IF(AND(M700&lt;&gt;'Tabelas auxiliares'!$B$239,M700&lt;&gt;'Tabelas auxiliares'!$B$240,M700&lt;&gt;'Tabelas auxiliares'!$C$239,M700&lt;&gt;'Tabelas auxiliares'!$C$240,M700&lt;&gt;'Tabelas auxiliares'!$D$239),"FOLHA DE PESSOAL",IF(Q700='Tabelas auxiliares'!$A$240,"CUSTEIO",IF(Q700='Tabelas auxiliares'!$A$239,"INVESTIMENTO","ERRO - VERIFICAR"))))</f>
        <v/>
      </c>
      <c r="S700" s="46" t="str">
        <f t="shared" si="21"/>
        <v/>
      </c>
    </row>
    <row r="701" spans="17:19" x14ac:dyDescent="0.25">
      <c r="Q701" s="33" t="str">
        <f t="shared" si="20"/>
        <v/>
      </c>
      <c r="R701" s="33" t="str">
        <f>IF(M701="","",IF(AND(M701&lt;&gt;'Tabelas auxiliares'!$B$239,M701&lt;&gt;'Tabelas auxiliares'!$B$240,M701&lt;&gt;'Tabelas auxiliares'!$C$239,M701&lt;&gt;'Tabelas auxiliares'!$C$240,M701&lt;&gt;'Tabelas auxiliares'!$D$239),"FOLHA DE PESSOAL",IF(Q701='Tabelas auxiliares'!$A$240,"CUSTEIO",IF(Q701='Tabelas auxiliares'!$A$239,"INVESTIMENTO","ERRO - VERIFICAR"))))</f>
        <v/>
      </c>
      <c r="S701" s="46" t="str">
        <f t="shared" si="21"/>
        <v/>
      </c>
    </row>
    <row r="702" spans="17:19" x14ac:dyDescent="0.25">
      <c r="Q702" s="33" t="str">
        <f t="shared" si="20"/>
        <v/>
      </c>
      <c r="R702" s="33" t="str">
        <f>IF(M702="","",IF(AND(M702&lt;&gt;'Tabelas auxiliares'!$B$239,M702&lt;&gt;'Tabelas auxiliares'!$B$240,M702&lt;&gt;'Tabelas auxiliares'!$C$239,M702&lt;&gt;'Tabelas auxiliares'!$C$240,M702&lt;&gt;'Tabelas auxiliares'!$D$239),"FOLHA DE PESSOAL",IF(Q702='Tabelas auxiliares'!$A$240,"CUSTEIO",IF(Q702='Tabelas auxiliares'!$A$239,"INVESTIMENTO","ERRO - VERIFICAR"))))</f>
        <v/>
      </c>
      <c r="S702" s="46" t="str">
        <f t="shared" si="21"/>
        <v/>
      </c>
    </row>
    <row r="703" spans="17:19" x14ac:dyDescent="0.25">
      <c r="Q703" s="33" t="str">
        <f t="shared" si="20"/>
        <v/>
      </c>
      <c r="R703" s="33" t="str">
        <f>IF(M703="","",IF(AND(M703&lt;&gt;'Tabelas auxiliares'!$B$239,M703&lt;&gt;'Tabelas auxiliares'!$B$240,M703&lt;&gt;'Tabelas auxiliares'!$C$239,M703&lt;&gt;'Tabelas auxiliares'!$C$240,M703&lt;&gt;'Tabelas auxiliares'!$D$239),"FOLHA DE PESSOAL",IF(Q703='Tabelas auxiliares'!$A$240,"CUSTEIO",IF(Q703='Tabelas auxiliares'!$A$239,"INVESTIMENTO","ERRO - VERIFICAR"))))</f>
        <v/>
      </c>
      <c r="S703" s="46" t="str">
        <f t="shared" si="21"/>
        <v/>
      </c>
    </row>
    <row r="704" spans="17:19" x14ac:dyDescent="0.25">
      <c r="Q704" s="33" t="str">
        <f t="shared" si="20"/>
        <v/>
      </c>
      <c r="R704" s="33" t="str">
        <f>IF(M704="","",IF(AND(M704&lt;&gt;'Tabelas auxiliares'!$B$239,M704&lt;&gt;'Tabelas auxiliares'!$B$240,M704&lt;&gt;'Tabelas auxiliares'!$C$239,M704&lt;&gt;'Tabelas auxiliares'!$C$240,M704&lt;&gt;'Tabelas auxiliares'!$D$239),"FOLHA DE PESSOAL",IF(Q704='Tabelas auxiliares'!$A$240,"CUSTEIO",IF(Q704='Tabelas auxiliares'!$A$239,"INVESTIMENTO","ERRO - VERIFICAR"))))</f>
        <v/>
      </c>
      <c r="S704" s="46" t="str">
        <f t="shared" si="21"/>
        <v/>
      </c>
    </row>
    <row r="705" spans="17:19" x14ac:dyDescent="0.25">
      <c r="Q705" s="33" t="str">
        <f t="shared" si="20"/>
        <v/>
      </c>
      <c r="R705" s="33" t="str">
        <f>IF(M705="","",IF(AND(M705&lt;&gt;'Tabelas auxiliares'!$B$239,M705&lt;&gt;'Tabelas auxiliares'!$B$240,M705&lt;&gt;'Tabelas auxiliares'!$C$239,M705&lt;&gt;'Tabelas auxiliares'!$C$240,M705&lt;&gt;'Tabelas auxiliares'!$D$239),"FOLHA DE PESSOAL",IF(Q705='Tabelas auxiliares'!$A$240,"CUSTEIO",IF(Q705='Tabelas auxiliares'!$A$239,"INVESTIMENTO","ERRO - VERIFICAR"))))</f>
        <v/>
      </c>
      <c r="S705" s="46" t="str">
        <f t="shared" si="21"/>
        <v/>
      </c>
    </row>
    <row r="706" spans="17:19" x14ac:dyDescent="0.25">
      <c r="Q706" s="33" t="str">
        <f t="shared" si="20"/>
        <v/>
      </c>
      <c r="R706" s="33" t="str">
        <f>IF(M706="","",IF(AND(M706&lt;&gt;'Tabelas auxiliares'!$B$239,M706&lt;&gt;'Tabelas auxiliares'!$B$240,M706&lt;&gt;'Tabelas auxiliares'!$C$239,M706&lt;&gt;'Tabelas auxiliares'!$C$240,M706&lt;&gt;'Tabelas auxiliares'!$D$239),"FOLHA DE PESSOAL",IF(Q706='Tabelas auxiliares'!$A$240,"CUSTEIO",IF(Q706='Tabelas auxiliares'!$A$239,"INVESTIMENTO","ERRO - VERIFICAR"))))</f>
        <v/>
      </c>
      <c r="S706" s="46" t="str">
        <f t="shared" si="21"/>
        <v/>
      </c>
    </row>
    <row r="707" spans="17:19" x14ac:dyDescent="0.25">
      <c r="Q707" s="33" t="str">
        <f t="shared" si="20"/>
        <v/>
      </c>
      <c r="R707" s="33" t="str">
        <f>IF(M707="","",IF(AND(M707&lt;&gt;'Tabelas auxiliares'!$B$239,M707&lt;&gt;'Tabelas auxiliares'!$B$240,M707&lt;&gt;'Tabelas auxiliares'!$C$239,M707&lt;&gt;'Tabelas auxiliares'!$C$240,M707&lt;&gt;'Tabelas auxiliares'!$D$239),"FOLHA DE PESSOAL",IF(Q707='Tabelas auxiliares'!$A$240,"CUSTEIO",IF(Q707='Tabelas auxiliares'!$A$239,"INVESTIMENTO","ERRO - VERIFICAR"))))</f>
        <v/>
      </c>
      <c r="S707" s="46" t="str">
        <f t="shared" si="21"/>
        <v/>
      </c>
    </row>
    <row r="708" spans="17:19" x14ac:dyDescent="0.25">
      <c r="Q708" s="33" t="str">
        <f t="shared" ref="Q708:Q771" si="22">LEFT(O708,1)</f>
        <v/>
      </c>
      <c r="R708" s="33" t="str">
        <f>IF(M708="","",IF(AND(M708&lt;&gt;'Tabelas auxiliares'!$B$239,M708&lt;&gt;'Tabelas auxiliares'!$B$240,M708&lt;&gt;'Tabelas auxiliares'!$C$239,M708&lt;&gt;'Tabelas auxiliares'!$C$240,M708&lt;&gt;'Tabelas auxiliares'!$D$239),"FOLHA DE PESSOAL",IF(Q708='Tabelas auxiliares'!$A$240,"CUSTEIO",IF(Q708='Tabelas auxiliares'!$A$239,"INVESTIMENTO","ERRO - VERIFICAR"))))</f>
        <v/>
      </c>
      <c r="S708" s="46" t="str">
        <f t="shared" si="21"/>
        <v/>
      </c>
    </row>
    <row r="709" spans="17:19" x14ac:dyDescent="0.25">
      <c r="Q709" s="33" t="str">
        <f t="shared" si="22"/>
        <v/>
      </c>
      <c r="R709" s="33" t="str">
        <f>IF(M709="","",IF(AND(M709&lt;&gt;'Tabelas auxiliares'!$B$239,M709&lt;&gt;'Tabelas auxiliares'!$B$240,M709&lt;&gt;'Tabelas auxiliares'!$C$239,M709&lt;&gt;'Tabelas auxiliares'!$C$240,M709&lt;&gt;'Tabelas auxiliares'!$D$239),"FOLHA DE PESSOAL",IF(Q709='Tabelas auxiliares'!$A$240,"CUSTEIO",IF(Q709='Tabelas auxiliares'!$A$239,"INVESTIMENTO","ERRO - VERIFICAR"))))</f>
        <v/>
      </c>
      <c r="S709" s="46" t="str">
        <f t="shared" ref="S709:S772" si="23">IF(SUM(T709:X709)=0,"",SUM(T709:X709))</f>
        <v/>
      </c>
    </row>
    <row r="710" spans="17:19" x14ac:dyDescent="0.25">
      <c r="Q710" s="33" t="str">
        <f t="shared" si="22"/>
        <v/>
      </c>
      <c r="R710" s="33" t="str">
        <f>IF(M710="","",IF(AND(M710&lt;&gt;'Tabelas auxiliares'!$B$239,M710&lt;&gt;'Tabelas auxiliares'!$B$240,M710&lt;&gt;'Tabelas auxiliares'!$C$239,M710&lt;&gt;'Tabelas auxiliares'!$C$240,M710&lt;&gt;'Tabelas auxiliares'!$D$239),"FOLHA DE PESSOAL",IF(Q710='Tabelas auxiliares'!$A$240,"CUSTEIO",IF(Q710='Tabelas auxiliares'!$A$239,"INVESTIMENTO","ERRO - VERIFICAR"))))</f>
        <v/>
      </c>
      <c r="S710" s="46" t="str">
        <f t="shared" si="23"/>
        <v/>
      </c>
    </row>
    <row r="711" spans="17:19" x14ac:dyDescent="0.25">
      <c r="Q711" s="33" t="str">
        <f t="shared" si="22"/>
        <v/>
      </c>
      <c r="R711" s="33" t="str">
        <f>IF(M711="","",IF(AND(M711&lt;&gt;'Tabelas auxiliares'!$B$239,M711&lt;&gt;'Tabelas auxiliares'!$B$240,M711&lt;&gt;'Tabelas auxiliares'!$C$239,M711&lt;&gt;'Tabelas auxiliares'!$C$240,M711&lt;&gt;'Tabelas auxiliares'!$D$239),"FOLHA DE PESSOAL",IF(Q711='Tabelas auxiliares'!$A$240,"CUSTEIO",IF(Q711='Tabelas auxiliares'!$A$239,"INVESTIMENTO","ERRO - VERIFICAR"))))</f>
        <v/>
      </c>
      <c r="S711" s="46" t="str">
        <f t="shared" si="23"/>
        <v/>
      </c>
    </row>
    <row r="712" spans="17:19" x14ac:dyDescent="0.25">
      <c r="Q712" s="33" t="str">
        <f t="shared" si="22"/>
        <v/>
      </c>
      <c r="R712" s="33" t="str">
        <f>IF(M712="","",IF(AND(M712&lt;&gt;'Tabelas auxiliares'!$B$239,M712&lt;&gt;'Tabelas auxiliares'!$B$240,M712&lt;&gt;'Tabelas auxiliares'!$C$239,M712&lt;&gt;'Tabelas auxiliares'!$C$240,M712&lt;&gt;'Tabelas auxiliares'!$D$239),"FOLHA DE PESSOAL",IF(Q712='Tabelas auxiliares'!$A$240,"CUSTEIO",IF(Q712='Tabelas auxiliares'!$A$239,"INVESTIMENTO","ERRO - VERIFICAR"))))</f>
        <v/>
      </c>
      <c r="S712" s="46" t="str">
        <f t="shared" si="23"/>
        <v/>
      </c>
    </row>
    <row r="713" spans="17:19" x14ac:dyDescent="0.25">
      <c r="Q713" s="33" t="str">
        <f t="shared" si="22"/>
        <v/>
      </c>
      <c r="R713" s="33" t="str">
        <f>IF(M713="","",IF(AND(M713&lt;&gt;'Tabelas auxiliares'!$B$239,M713&lt;&gt;'Tabelas auxiliares'!$B$240,M713&lt;&gt;'Tabelas auxiliares'!$C$239,M713&lt;&gt;'Tabelas auxiliares'!$C$240,M713&lt;&gt;'Tabelas auxiliares'!$D$239),"FOLHA DE PESSOAL",IF(Q713='Tabelas auxiliares'!$A$240,"CUSTEIO",IF(Q713='Tabelas auxiliares'!$A$239,"INVESTIMENTO","ERRO - VERIFICAR"))))</f>
        <v/>
      </c>
      <c r="S713" s="46" t="str">
        <f t="shared" si="23"/>
        <v/>
      </c>
    </row>
    <row r="714" spans="17:19" x14ac:dyDescent="0.25">
      <c r="Q714" s="33" t="str">
        <f t="shared" si="22"/>
        <v/>
      </c>
      <c r="R714" s="33" t="str">
        <f>IF(M714="","",IF(AND(M714&lt;&gt;'Tabelas auxiliares'!$B$239,M714&lt;&gt;'Tabelas auxiliares'!$B$240,M714&lt;&gt;'Tabelas auxiliares'!$C$239,M714&lt;&gt;'Tabelas auxiliares'!$C$240,M714&lt;&gt;'Tabelas auxiliares'!$D$239),"FOLHA DE PESSOAL",IF(Q714='Tabelas auxiliares'!$A$240,"CUSTEIO",IF(Q714='Tabelas auxiliares'!$A$239,"INVESTIMENTO","ERRO - VERIFICAR"))))</f>
        <v/>
      </c>
      <c r="S714" s="46" t="str">
        <f t="shared" si="23"/>
        <v/>
      </c>
    </row>
    <row r="715" spans="17:19" x14ac:dyDescent="0.25">
      <c r="Q715" s="33" t="str">
        <f t="shared" si="22"/>
        <v/>
      </c>
      <c r="R715" s="33" t="str">
        <f>IF(M715="","",IF(AND(M715&lt;&gt;'Tabelas auxiliares'!$B$239,M715&lt;&gt;'Tabelas auxiliares'!$B$240,M715&lt;&gt;'Tabelas auxiliares'!$C$239,M715&lt;&gt;'Tabelas auxiliares'!$C$240,M715&lt;&gt;'Tabelas auxiliares'!$D$239),"FOLHA DE PESSOAL",IF(Q715='Tabelas auxiliares'!$A$240,"CUSTEIO",IF(Q715='Tabelas auxiliares'!$A$239,"INVESTIMENTO","ERRO - VERIFICAR"))))</f>
        <v/>
      </c>
      <c r="S715" s="46" t="str">
        <f t="shared" si="23"/>
        <v/>
      </c>
    </row>
    <row r="716" spans="17:19" x14ac:dyDescent="0.25">
      <c r="Q716" s="33" t="str">
        <f t="shared" si="22"/>
        <v/>
      </c>
      <c r="R716" s="33" t="str">
        <f>IF(M716="","",IF(AND(M716&lt;&gt;'Tabelas auxiliares'!$B$239,M716&lt;&gt;'Tabelas auxiliares'!$B$240,M716&lt;&gt;'Tabelas auxiliares'!$C$239,M716&lt;&gt;'Tabelas auxiliares'!$C$240,M716&lt;&gt;'Tabelas auxiliares'!$D$239),"FOLHA DE PESSOAL",IF(Q716='Tabelas auxiliares'!$A$240,"CUSTEIO",IF(Q716='Tabelas auxiliares'!$A$239,"INVESTIMENTO","ERRO - VERIFICAR"))))</f>
        <v/>
      </c>
      <c r="S716" s="46" t="str">
        <f t="shared" si="23"/>
        <v/>
      </c>
    </row>
    <row r="717" spans="17:19" x14ac:dyDescent="0.25">
      <c r="Q717" s="33" t="str">
        <f t="shared" si="22"/>
        <v/>
      </c>
      <c r="R717" s="33" t="str">
        <f>IF(M717="","",IF(AND(M717&lt;&gt;'Tabelas auxiliares'!$B$239,M717&lt;&gt;'Tabelas auxiliares'!$B$240,M717&lt;&gt;'Tabelas auxiliares'!$C$239,M717&lt;&gt;'Tabelas auxiliares'!$C$240,M717&lt;&gt;'Tabelas auxiliares'!$D$239),"FOLHA DE PESSOAL",IF(Q717='Tabelas auxiliares'!$A$240,"CUSTEIO",IF(Q717='Tabelas auxiliares'!$A$239,"INVESTIMENTO","ERRO - VERIFICAR"))))</f>
        <v/>
      </c>
      <c r="S717" s="46" t="str">
        <f t="shared" si="23"/>
        <v/>
      </c>
    </row>
    <row r="718" spans="17:19" x14ac:dyDescent="0.25">
      <c r="Q718" s="33" t="str">
        <f t="shared" si="22"/>
        <v/>
      </c>
      <c r="R718" s="33" t="str">
        <f>IF(M718="","",IF(AND(M718&lt;&gt;'Tabelas auxiliares'!$B$239,M718&lt;&gt;'Tabelas auxiliares'!$B$240,M718&lt;&gt;'Tabelas auxiliares'!$C$239,M718&lt;&gt;'Tabelas auxiliares'!$C$240,M718&lt;&gt;'Tabelas auxiliares'!$D$239),"FOLHA DE PESSOAL",IF(Q718='Tabelas auxiliares'!$A$240,"CUSTEIO",IF(Q718='Tabelas auxiliares'!$A$239,"INVESTIMENTO","ERRO - VERIFICAR"))))</f>
        <v/>
      </c>
      <c r="S718" s="46" t="str">
        <f t="shared" si="23"/>
        <v/>
      </c>
    </row>
    <row r="719" spans="17:19" x14ac:dyDescent="0.25">
      <c r="Q719" s="33" t="str">
        <f t="shared" si="22"/>
        <v/>
      </c>
      <c r="R719" s="33" t="str">
        <f>IF(M719="","",IF(AND(M719&lt;&gt;'Tabelas auxiliares'!$B$239,M719&lt;&gt;'Tabelas auxiliares'!$B$240,M719&lt;&gt;'Tabelas auxiliares'!$C$239,M719&lt;&gt;'Tabelas auxiliares'!$C$240,M719&lt;&gt;'Tabelas auxiliares'!$D$239),"FOLHA DE PESSOAL",IF(Q719='Tabelas auxiliares'!$A$240,"CUSTEIO",IF(Q719='Tabelas auxiliares'!$A$239,"INVESTIMENTO","ERRO - VERIFICAR"))))</f>
        <v/>
      </c>
      <c r="S719" s="46" t="str">
        <f t="shared" si="23"/>
        <v/>
      </c>
    </row>
    <row r="720" spans="17:19" x14ac:dyDescent="0.25">
      <c r="Q720" s="33" t="str">
        <f t="shared" si="22"/>
        <v/>
      </c>
      <c r="R720" s="33" t="str">
        <f>IF(M720="","",IF(AND(M720&lt;&gt;'Tabelas auxiliares'!$B$239,M720&lt;&gt;'Tabelas auxiliares'!$B$240,M720&lt;&gt;'Tabelas auxiliares'!$C$239,M720&lt;&gt;'Tabelas auxiliares'!$C$240,M720&lt;&gt;'Tabelas auxiliares'!$D$239),"FOLHA DE PESSOAL",IF(Q720='Tabelas auxiliares'!$A$240,"CUSTEIO",IF(Q720='Tabelas auxiliares'!$A$239,"INVESTIMENTO","ERRO - VERIFICAR"))))</f>
        <v/>
      </c>
      <c r="S720" s="46" t="str">
        <f t="shared" si="23"/>
        <v/>
      </c>
    </row>
    <row r="721" spans="17:19" x14ac:dyDescent="0.25">
      <c r="Q721" s="33" t="str">
        <f t="shared" si="22"/>
        <v/>
      </c>
      <c r="R721" s="33" t="str">
        <f>IF(M721="","",IF(AND(M721&lt;&gt;'Tabelas auxiliares'!$B$239,M721&lt;&gt;'Tabelas auxiliares'!$B$240,M721&lt;&gt;'Tabelas auxiliares'!$C$239,M721&lt;&gt;'Tabelas auxiliares'!$C$240,M721&lt;&gt;'Tabelas auxiliares'!$D$239),"FOLHA DE PESSOAL",IF(Q721='Tabelas auxiliares'!$A$240,"CUSTEIO",IF(Q721='Tabelas auxiliares'!$A$239,"INVESTIMENTO","ERRO - VERIFICAR"))))</f>
        <v/>
      </c>
      <c r="S721" s="46" t="str">
        <f t="shared" si="23"/>
        <v/>
      </c>
    </row>
    <row r="722" spans="17:19" x14ac:dyDescent="0.25">
      <c r="Q722" s="33" t="str">
        <f t="shared" si="22"/>
        <v/>
      </c>
      <c r="R722" s="33" t="str">
        <f>IF(M722="","",IF(AND(M722&lt;&gt;'Tabelas auxiliares'!$B$239,M722&lt;&gt;'Tabelas auxiliares'!$B$240,M722&lt;&gt;'Tabelas auxiliares'!$C$239,M722&lt;&gt;'Tabelas auxiliares'!$C$240,M722&lt;&gt;'Tabelas auxiliares'!$D$239),"FOLHA DE PESSOAL",IF(Q722='Tabelas auxiliares'!$A$240,"CUSTEIO",IF(Q722='Tabelas auxiliares'!$A$239,"INVESTIMENTO","ERRO - VERIFICAR"))))</f>
        <v/>
      </c>
      <c r="S722" s="46" t="str">
        <f t="shared" si="23"/>
        <v/>
      </c>
    </row>
    <row r="723" spans="17:19" x14ac:dyDescent="0.25">
      <c r="Q723" s="33" t="str">
        <f t="shared" si="22"/>
        <v/>
      </c>
      <c r="R723" s="33" t="str">
        <f>IF(M723="","",IF(AND(M723&lt;&gt;'Tabelas auxiliares'!$B$239,M723&lt;&gt;'Tabelas auxiliares'!$B$240,M723&lt;&gt;'Tabelas auxiliares'!$C$239,M723&lt;&gt;'Tabelas auxiliares'!$C$240,M723&lt;&gt;'Tabelas auxiliares'!$D$239),"FOLHA DE PESSOAL",IF(Q723='Tabelas auxiliares'!$A$240,"CUSTEIO",IF(Q723='Tabelas auxiliares'!$A$239,"INVESTIMENTO","ERRO - VERIFICAR"))))</f>
        <v/>
      </c>
      <c r="S723" s="46" t="str">
        <f t="shared" si="23"/>
        <v/>
      </c>
    </row>
    <row r="724" spans="17:19" x14ac:dyDescent="0.25">
      <c r="Q724" s="33" t="str">
        <f t="shared" si="22"/>
        <v/>
      </c>
      <c r="R724" s="33" t="str">
        <f>IF(M724="","",IF(AND(M724&lt;&gt;'Tabelas auxiliares'!$B$239,M724&lt;&gt;'Tabelas auxiliares'!$B$240,M724&lt;&gt;'Tabelas auxiliares'!$C$239,M724&lt;&gt;'Tabelas auxiliares'!$C$240,M724&lt;&gt;'Tabelas auxiliares'!$D$239),"FOLHA DE PESSOAL",IF(Q724='Tabelas auxiliares'!$A$240,"CUSTEIO",IF(Q724='Tabelas auxiliares'!$A$239,"INVESTIMENTO","ERRO - VERIFICAR"))))</f>
        <v/>
      </c>
      <c r="S724" s="46" t="str">
        <f t="shared" si="23"/>
        <v/>
      </c>
    </row>
    <row r="725" spans="17:19" x14ac:dyDescent="0.25">
      <c r="Q725" s="33" t="str">
        <f t="shared" si="22"/>
        <v/>
      </c>
      <c r="R725" s="33" t="str">
        <f>IF(M725="","",IF(AND(M725&lt;&gt;'Tabelas auxiliares'!$B$239,M725&lt;&gt;'Tabelas auxiliares'!$B$240,M725&lt;&gt;'Tabelas auxiliares'!$C$239,M725&lt;&gt;'Tabelas auxiliares'!$C$240,M725&lt;&gt;'Tabelas auxiliares'!$D$239),"FOLHA DE PESSOAL",IF(Q725='Tabelas auxiliares'!$A$240,"CUSTEIO",IF(Q725='Tabelas auxiliares'!$A$239,"INVESTIMENTO","ERRO - VERIFICAR"))))</f>
        <v/>
      </c>
      <c r="S725" s="46" t="str">
        <f t="shared" si="23"/>
        <v/>
      </c>
    </row>
    <row r="726" spans="17:19" x14ac:dyDescent="0.25">
      <c r="Q726" s="33" t="str">
        <f t="shared" si="22"/>
        <v/>
      </c>
      <c r="R726" s="33" t="str">
        <f>IF(M726="","",IF(AND(M726&lt;&gt;'Tabelas auxiliares'!$B$239,M726&lt;&gt;'Tabelas auxiliares'!$B$240,M726&lt;&gt;'Tabelas auxiliares'!$C$239,M726&lt;&gt;'Tabelas auxiliares'!$C$240,M726&lt;&gt;'Tabelas auxiliares'!$D$239),"FOLHA DE PESSOAL",IF(Q726='Tabelas auxiliares'!$A$240,"CUSTEIO",IF(Q726='Tabelas auxiliares'!$A$239,"INVESTIMENTO","ERRO - VERIFICAR"))))</f>
        <v/>
      </c>
      <c r="S726" s="46" t="str">
        <f t="shared" si="23"/>
        <v/>
      </c>
    </row>
    <row r="727" spans="17:19" x14ac:dyDescent="0.25">
      <c r="Q727" s="33" t="str">
        <f t="shared" si="22"/>
        <v/>
      </c>
      <c r="R727" s="33" t="str">
        <f>IF(M727="","",IF(AND(M727&lt;&gt;'Tabelas auxiliares'!$B$239,M727&lt;&gt;'Tabelas auxiliares'!$B$240,M727&lt;&gt;'Tabelas auxiliares'!$C$239,M727&lt;&gt;'Tabelas auxiliares'!$C$240,M727&lt;&gt;'Tabelas auxiliares'!$D$239),"FOLHA DE PESSOAL",IF(Q727='Tabelas auxiliares'!$A$240,"CUSTEIO",IF(Q727='Tabelas auxiliares'!$A$239,"INVESTIMENTO","ERRO - VERIFICAR"))))</f>
        <v/>
      </c>
      <c r="S727" s="46" t="str">
        <f t="shared" si="23"/>
        <v/>
      </c>
    </row>
    <row r="728" spans="17:19" x14ac:dyDescent="0.25">
      <c r="Q728" s="33" t="str">
        <f t="shared" si="22"/>
        <v/>
      </c>
      <c r="R728" s="33" t="str">
        <f>IF(M728="","",IF(AND(M728&lt;&gt;'Tabelas auxiliares'!$B$239,M728&lt;&gt;'Tabelas auxiliares'!$B$240,M728&lt;&gt;'Tabelas auxiliares'!$C$239,M728&lt;&gt;'Tabelas auxiliares'!$C$240,M728&lt;&gt;'Tabelas auxiliares'!$D$239),"FOLHA DE PESSOAL",IF(Q728='Tabelas auxiliares'!$A$240,"CUSTEIO",IF(Q728='Tabelas auxiliares'!$A$239,"INVESTIMENTO","ERRO - VERIFICAR"))))</f>
        <v/>
      </c>
      <c r="S728" s="46" t="str">
        <f t="shared" si="23"/>
        <v/>
      </c>
    </row>
    <row r="729" spans="17:19" x14ac:dyDescent="0.25">
      <c r="Q729" s="33" t="str">
        <f t="shared" si="22"/>
        <v/>
      </c>
      <c r="R729" s="33" t="str">
        <f>IF(M729="","",IF(AND(M729&lt;&gt;'Tabelas auxiliares'!$B$239,M729&lt;&gt;'Tabelas auxiliares'!$B$240,M729&lt;&gt;'Tabelas auxiliares'!$C$239,M729&lt;&gt;'Tabelas auxiliares'!$C$240,M729&lt;&gt;'Tabelas auxiliares'!$D$239),"FOLHA DE PESSOAL",IF(Q729='Tabelas auxiliares'!$A$240,"CUSTEIO",IF(Q729='Tabelas auxiliares'!$A$239,"INVESTIMENTO","ERRO - VERIFICAR"))))</f>
        <v/>
      </c>
      <c r="S729" s="46" t="str">
        <f t="shared" si="23"/>
        <v/>
      </c>
    </row>
    <row r="730" spans="17:19" x14ac:dyDescent="0.25">
      <c r="Q730" s="33" t="str">
        <f t="shared" si="22"/>
        <v/>
      </c>
      <c r="R730" s="33" t="str">
        <f>IF(M730="","",IF(AND(M730&lt;&gt;'Tabelas auxiliares'!$B$239,M730&lt;&gt;'Tabelas auxiliares'!$B$240,M730&lt;&gt;'Tabelas auxiliares'!$C$239,M730&lt;&gt;'Tabelas auxiliares'!$C$240,M730&lt;&gt;'Tabelas auxiliares'!$D$239),"FOLHA DE PESSOAL",IF(Q730='Tabelas auxiliares'!$A$240,"CUSTEIO",IF(Q730='Tabelas auxiliares'!$A$239,"INVESTIMENTO","ERRO - VERIFICAR"))))</f>
        <v/>
      </c>
      <c r="S730" s="46" t="str">
        <f t="shared" si="23"/>
        <v/>
      </c>
    </row>
    <row r="731" spans="17:19" x14ac:dyDescent="0.25">
      <c r="Q731" s="33" t="str">
        <f t="shared" si="22"/>
        <v/>
      </c>
      <c r="R731" s="33" t="str">
        <f>IF(M731="","",IF(AND(M731&lt;&gt;'Tabelas auxiliares'!$B$239,M731&lt;&gt;'Tabelas auxiliares'!$B$240,M731&lt;&gt;'Tabelas auxiliares'!$C$239,M731&lt;&gt;'Tabelas auxiliares'!$C$240,M731&lt;&gt;'Tabelas auxiliares'!$D$239),"FOLHA DE PESSOAL",IF(Q731='Tabelas auxiliares'!$A$240,"CUSTEIO",IF(Q731='Tabelas auxiliares'!$A$239,"INVESTIMENTO","ERRO - VERIFICAR"))))</f>
        <v/>
      </c>
      <c r="S731" s="46" t="str">
        <f t="shared" si="23"/>
        <v/>
      </c>
    </row>
    <row r="732" spans="17:19" x14ac:dyDescent="0.25">
      <c r="Q732" s="33" t="str">
        <f t="shared" si="22"/>
        <v/>
      </c>
      <c r="R732" s="33" t="str">
        <f>IF(M732="","",IF(AND(M732&lt;&gt;'Tabelas auxiliares'!$B$239,M732&lt;&gt;'Tabelas auxiliares'!$B$240,M732&lt;&gt;'Tabelas auxiliares'!$C$239,M732&lt;&gt;'Tabelas auxiliares'!$C$240,M732&lt;&gt;'Tabelas auxiliares'!$D$239),"FOLHA DE PESSOAL",IF(Q732='Tabelas auxiliares'!$A$240,"CUSTEIO",IF(Q732='Tabelas auxiliares'!$A$239,"INVESTIMENTO","ERRO - VERIFICAR"))))</f>
        <v/>
      </c>
      <c r="S732" s="46" t="str">
        <f t="shared" si="23"/>
        <v/>
      </c>
    </row>
    <row r="733" spans="17:19" x14ac:dyDescent="0.25">
      <c r="Q733" s="33" t="str">
        <f t="shared" si="22"/>
        <v/>
      </c>
      <c r="R733" s="33" t="str">
        <f>IF(M733="","",IF(AND(M733&lt;&gt;'Tabelas auxiliares'!$B$239,M733&lt;&gt;'Tabelas auxiliares'!$B$240,M733&lt;&gt;'Tabelas auxiliares'!$C$239,M733&lt;&gt;'Tabelas auxiliares'!$C$240,M733&lt;&gt;'Tabelas auxiliares'!$D$239),"FOLHA DE PESSOAL",IF(Q733='Tabelas auxiliares'!$A$240,"CUSTEIO",IF(Q733='Tabelas auxiliares'!$A$239,"INVESTIMENTO","ERRO - VERIFICAR"))))</f>
        <v/>
      </c>
      <c r="S733" s="46" t="str">
        <f t="shared" si="23"/>
        <v/>
      </c>
    </row>
    <row r="734" spans="17:19" x14ac:dyDescent="0.25">
      <c r="Q734" s="33" t="str">
        <f t="shared" si="22"/>
        <v/>
      </c>
      <c r="R734" s="33" t="str">
        <f>IF(M734="","",IF(AND(M734&lt;&gt;'Tabelas auxiliares'!$B$239,M734&lt;&gt;'Tabelas auxiliares'!$B$240,M734&lt;&gt;'Tabelas auxiliares'!$C$239,M734&lt;&gt;'Tabelas auxiliares'!$C$240,M734&lt;&gt;'Tabelas auxiliares'!$D$239),"FOLHA DE PESSOAL",IF(Q734='Tabelas auxiliares'!$A$240,"CUSTEIO",IF(Q734='Tabelas auxiliares'!$A$239,"INVESTIMENTO","ERRO - VERIFICAR"))))</f>
        <v/>
      </c>
      <c r="S734" s="46" t="str">
        <f t="shared" si="23"/>
        <v/>
      </c>
    </row>
    <row r="735" spans="17:19" x14ac:dyDescent="0.25">
      <c r="Q735" s="33" t="str">
        <f t="shared" si="22"/>
        <v/>
      </c>
      <c r="R735" s="33" t="str">
        <f>IF(M735="","",IF(AND(M735&lt;&gt;'Tabelas auxiliares'!$B$239,M735&lt;&gt;'Tabelas auxiliares'!$B$240,M735&lt;&gt;'Tabelas auxiliares'!$C$239,M735&lt;&gt;'Tabelas auxiliares'!$C$240,M735&lt;&gt;'Tabelas auxiliares'!$D$239),"FOLHA DE PESSOAL",IF(Q735='Tabelas auxiliares'!$A$240,"CUSTEIO",IF(Q735='Tabelas auxiliares'!$A$239,"INVESTIMENTO","ERRO - VERIFICAR"))))</f>
        <v/>
      </c>
      <c r="S735" s="46" t="str">
        <f t="shared" si="23"/>
        <v/>
      </c>
    </row>
    <row r="736" spans="17:19" x14ac:dyDescent="0.25">
      <c r="Q736" s="33" t="str">
        <f t="shared" si="22"/>
        <v/>
      </c>
      <c r="R736" s="33" t="str">
        <f>IF(M736="","",IF(AND(M736&lt;&gt;'Tabelas auxiliares'!$B$239,M736&lt;&gt;'Tabelas auxiliares'!$B$240,M736&lt;&gt;'Tabelas auxiliares'!$C$239,M736&lt;&gt;'Tabelas auxiliares'!$C$240,M736&lt;&gt;'Tabelas auxiliares'!$D$239),"FOLHA DE PESSOAL",IF(Q736='Tabelas auxiliares'!$A$240,"CUSTEIO",IF(Q736='Tabelas auxiliares'!$A$239,"INVESTIMENTO","ERRO - VERIFICAR"))))</f>
        <v/>
      </c>
      <c r="S736" s="46" t="str">
        <f t="shared" si="23"/>
        <v/>
      </c>
    </row>
    <row r="737" spans="17:19" x14ac:dyDescent="0.25">
      <c r="Q737" s="33" t="str">
        <f t="shared" si="22"/>
        <v/>
      </c>
      <c r="R737" s="33" t="str">
        <f>IF(M737="","",IF(AND(M737&lt;&gt;'Tabelas auxiliares'!$B$239,M737&lt;&gt;'Tabelas auxiliares'!$B$240,M737&lt;&gt;'Tabelas auxiliares'!$C$239,M737&lt;&gt;'Tabelas auxiliares'!$C$240,M737&lt;&gt;'Tabelas auxiliares'!$D$239),"FOLHA DE PESSOAL",IF(Q737='Tabelas auxiliares'!$A$240,"CUSTEIO",IF(Q737='Tabelas auxiliares'!$A$239,"INVESTIMENTO","ERRO - VERIFICAR"))))</f>
        <v/>
      </c>
      <c r="S737" s="46" t="str">
        <f t="shared" si="23"/>
        <v/>
      </c>
    </row>
    <row r="738" spans="17:19" x14ac:dyDescent="0.25">
      <c r="Q738" s="33" t="str">
        <f t="shared" si="22"/>
        <v/>
      </c>
      <c r="R738" s="33" t="str">
        <f>IF(M738="","",IF(AND(M738&lt;&gt;'Tabelas auxiliares'!$B$239,M738&lt;&gt;'Tabelas auxiliares'!$B$240,M738&lt;&gt;'Tabelas auxiliares'!$C$239,M738&lt;&gt;'Tabelas auxiliares'!$C$240,M738&lt;&gt;'Tabelas auxiliares'!$D$239),"FOLHA DE PESSOAL",IF(Q738='Tabelas auxiliares'!$A$240,"CUSTEIO",IF(Q738='Tabelas auxiliares'!$A$239,"INVESTIMENTO","ERRO - VERIFICAR"))))</f>
        <v/>
      </c>
      <c r="S738" s="46" t="str">
        <f t="shared" si="23"/>
        <v/>
      </c>
    </row>
    <row r="739" spans="17:19" x14ac:dyDescent="0.25">
      <c r="Q739" s="33" t="str">
        <f t="shared" si="22"/>
        <v/>
      </c>
      <c r="R739" s="33" t="str">
        <f>IF(M739="","",IF(AND(M739&lt;&gt;'Tabelas auxiliares'!$B$239,M739&lt;&gt;'Tabelas auxiliares'!$B$240,M739&lt;&gt;'Tabelas auxiliares'!$C$239,M739&lt;&gt;'Tabelas auxiliares'!$C$240,M739&lt;&gt;'Tabelas auxiliares'!$D$239),"FOLHA DE PESSOAL",IF(Q739='Tabelas auxiliares'!$A$240,"CUSTEIO",IF(Q739='Tabelas auxiliares'!$A$239,"INVESTIMENTO","ERRO - VERIFICAR"))))</f>
        <v/>
      </c>
      <c r="S739" s="46" t="str">
        <f t="shared" si="23"/>
        <v/>
      </c>
    </row>
    <row r="740" spans="17:19" x14ac:dyDescent="0.25">
      <c r="Q740" s="33" t="str">
        <f t="shared" si="22"/>
        <v/>
      </c>
      <c r="R740" s="33" t="str">
        <f>IF(M740="","",IF(AND(M740&lt;&gt;'Tabelas auxiliares'!$B$239,M740&lt;&gt;'Tabelas auxiliares'!$B$240,M740&lt;&gt;'Tabelas auxiliares'!$C$239,M740&lt;&gt;'Tabelas auxiliares'!$C$240,M740&lt;&gt;'Tabelas auxiliares'!$D$239),"FOLHA DE PESSOAL",IF(Q740='Tabelas auxiliares'!$A$240,"CUSTEIO",IF(Q740='Tabelas auxiliares'!$A$239,"INVESTIMENTO","ERRO - VERIFICAR"))))</f>
        <v/>
      </c>
      <c r="S740" s="46" t="str">
        <f t="shared" si="23"/>
        <v/>
      </c>
    </row>
    <row r="741" spans="17:19" x14ac:dyDescent="0.25">
      <c r="Q741" s="33" t="str">
        <f t="shared" si="22"/>
        <v/>
      </c>
      <c r="R741" s="33" t="str">
        <f>IF(M741="","",IF(AND(M741&lt;&gt;'Tabelas auxiliares'!$B$239,M741&lt;&gt;'Tabelas auxiliares'!$B$240,M741&lt;&gt;'Tabelas auxiliares'!$C$239,M741&lt;&gt;'Tabelas auxiliares'!$C$240,M741&lt;&gt;'Tabelas auxiliares'!$D$239),"FOLHA DE PESSOAL",IF(Q741='Tabelas auxiliares'!$A$240,"CUSTEIO",IF(Q741='Tabelas auxiliares'!$A$239,"INVESTIMENTO","ERRO - VERIFICAR"))))</f>
        <v/>
      </c>
      <c r="S741" s="46" t="str">
        <f t="shared" si="23"/>
        <v/>
      </c>
    </row>
    <row r="742" spans="17:19" x14ac:dyDescent="0.25">
      <c r="Q742" s="33" t="str">
        <f t="shared" si="22"/>
        <v/>
      </c>
      <c r="R742" s="33" t="str">
        <f>IF(M742="","",IF(AND(M742&lt;&gt;'Tabelas auxiliares'!$B$239,M742&lt;&gt;'Tabelas auxiliares'!$B$240,M742&lt;&gt;'Tabelas auxiliares'!$C$239,M742&lt;&gt;'Tabelas auxiliares'!$C$240,M742&lt;&gt;'Tabelas auxiliares'!$D$239),"FOLHA DE PESSOAL",IF(Q742='Tabelas auxiliares'!$A$240,"CUSTEIO",IF(Q742='Tabelas auxiliares'!$A$239,"INVESTIMENTO","ERRO - VERIFICAR"))))</f>
        <v/>
      </c>
      <c r="S742" s="46" t="str">
        <f t="shared" si="23"/>
        <v/>
      </c>
    </row>
    <row r="743" spans="17:19" x14ac:dyDescent="0.25">
      <c r="Q743" s="33" t="str">
        <f t="shared" si="22"/>
        <v/>
      </c>
      <c r="R743" s="33" t="str">
        <f>IF(M743="","",IF(AND(M743&lt;&gt;'Tabelas auxiliares'!$B$239,M743&lt;&gt;'Tabelas auxiliares'!$B$240,M743&lt;&gt;'Tabelas auxiliares'!$C$239,M743&lt;&gt;'Tabelas auxiliares'!$C$240,M743&lt;&gt;'Tabelas auxiliares'!$D$239),"FOLHA DE PESSOAL",IF(Q743='Tabelas auxiliares'!$A$240,"CUSTEIO",IF(Q743='Tabelas auxiliares'!$A$239,"INVESTIMENTO","ERRO - VERIFICAR"))))</f>
        <v/>
      </c>
      <c r="S743" s="46" t="str">
        <f t="shared" si="23"/>
        <v/>
      </c>
    </row>
    <row r="744" spans="17:19" x14ac:dyDescent="0.25">
      <c r="Q744" s="33" t="str">
        <f t="shared" si="22"/>
        <v/>
      </c>
      <c r="R744" s="33" t="str">
        <f>IF(M744="","",IF(AND(M744&lt;&gt;'Tabelas auxiliares'!$B$239,M744&lt;&gt;'Tabelas auxiliares'!$B$240,M744&lt;&gt;'Tabelas auxiliares'!$C$239,M744&lt;&gt;'Tabelas auxiliares'!$C$240,M744&lt;&gt;'Tabelas auxiliares'!$D$239),"FOLHA DE PESSOAL",IF(Q744='Tabelas auxiliares'!$A$240,"CUSTEIO",IF(Q744='Tabelas auxiliares'!$A$239,"INVESTIMENTO","ERRO - VERIFICAR"))))</f>
        <v/>
      </c>
      <c r="S744" s="46" t="str">
        <f t="shared" si="23"/>
        <v/>
      </c>
    </row>
    <row r="745" spans="17:19" x14ac:dyDescent="0.25">
      <c r="Q745" s="33" t="str">
        <f t="shared" si="22"/>
        <v/>
      </c>
      <c r="R745" s="33" t="str">
        <f>IF(M745="","",IF(AND(M745&lt;&gt;'Tabelas auxiliares'!$B$239,M745&lt;&gt;'Tabelas auxiliares'!$B$240,M745&lt;&gt;'Tabelas auxiliares'!$C$239,M745&lt;&gt;'Tabelas auxiliares'!$C$240,M745&lt;&gt;'Tabelas auxiliares'!$D$239),"FOLHA DE PESSOAL",IF(Q745='Tabelas auxiliares'!$A$240,"CUSTEIO",IF(Q745='Tabelas auxiliares'!$A$239,"INVESTIMENTO","ERRO - VERIFICAR"))))</f>
        <v/>
      </c>
      <c r="S745" s="46" t="str">
        <f t="shared" si="23"/>
        <v/>
      </c>
    </row>
    <row r="746" spans="17:19" x14ac:dyDescent="0.25">
      <c r="Q746" s="33" t="str">
        <f t="shared" si="22"/>
        <v/>
      </c>
      <c r="R746" s="33" t="str">
        <f>IF(M746="","",IF(AND(M746&lt;&gt;'Tabelas auxiliares'!$B$239,M746&lt;&gt;'Tabelas auxiliares'!$B$240,M746&lt;&gt;'Tabelas auxiliares'!$C$239,M746&lt;&gt;'Tabelas auxiliares'!$C$240,M746&lt;&gt;'Tabelas auxiliares'!$D$239),"FOLHA DE PESSOAL",IF(Q746='Tabelas auxiliares'!$A$240,"CUSTEIO",IF(Q746='Tabelas auxiliares'!$A$239,"INVESTIMENTO","ERRO - VERIFICAR"))))</f>
        <v/>
      </c>
      <c r="S746" s="46" t="str">
        <f t="shared" si="23"/>
        <v/>
      </c>
    </row>
    <row r="747" spans="17:19" x14ac:dyDescent="0.25">
      <c r="Q747" s="33" t="str">
        <f t="shared" si="22"/>
        <v/>
      </c>
      <c r="R747" s="33" t="str">
        <f>IF(M747="","",IF(AND(M747&lt;&gt;'Tabelas auxiliares'!$B$239,M747&lt;&gt;'Tabelas auxiliares'!$B$240,M747&lt;&gt;'Tabelas auxiliares'!$C$239,M747&lt;&gt;'Tabelas auxiliares'!$C$240,M747&lt;&gt;'Tabelas auxiliares'!$D$239),"FOLHA DE PESSOAL",IF(Q747='Tabelas auxiliares'!$A$240,"CUSTEIO",IF(Q747='Tabelas auxiliares'!$A$239,"INVESTIMENTO","ERRO - VERIFICAR"))))</f>
        <v/>
      </c>
      <c r="S747" s="46" t="str">
        <f t="shared" si="23"/>
        <v/>
      </c>
    </row>
    <row r="748" spans="17:19" x14ac:dyDescent="0.25">
      <c r="Q748" s="33" t="str">
        <f t="shared" si="22"/>
        <v/>
      </c>
      <c r="R748" s="33" t="str">
        <f>IF(M748="","",IF(AND(M748&lt;&gt;'Tabelas auxiliares'!$B$239,M748&lt;&gt;'Tabelas auxiliares'!$B$240,M748&lt;&gt;'Tabelas auxiliares'!$C$239,M748&lt;&gt;'Tabelas auxiliares'!$C$240,M748&lt;&gt;'Tabelas auxiliares'!$D$239),"FOLHA DE PESSOAL",IF(Q748='Tabelas auxiliares'!$A$240,"CUSTEIO",IF(Q748='Tabelas auxiliares'!$A$239,"INVESTIMENTO","ERRO - VERIFICAR"))))</f>
        <v/>
      </c>
      <c r="S748" s="46" t="str">
        <f t="shared" si="23"/>
        <v/>
      </c>
    </row>
    <row r="749" spans="17:19" x14ac:dyDescent="0.25">
      <c r="Q749" s="33" t="str">
        <f t="shared" si="22"/>
        <v/>
      </c>
      <c r="R749" s="33" t="str">
        <f>IF(M749="","",IF(AND(M749&lt;&gt;'Tabelas auxiliares'!$B$239,M749&lt;&gt;'Tabelas auxiliares'!$B$240,M749&lt;&gt;'Tabelas auxiliares'!$C$239,M749&lt;&gt;'Tabelas auxiliares'!$C$240,M749&lt;&gt;'Tabelas auxiliares'!$D$239),"FOLHA DE PESSOAL",IF(Q749='Tabelas auxiliares'!$A$240,"CUSTEIO",IF(Q749='Tabelas auxiliares'!$A$239,"INVESTIMENTO","ERRO - VERIFICAR"))))</f>
        <v/>
      </c>
      <c r="S749" s="46" t="str">
        <f t="shared" si="23"/>
        <v/>
      </c>
    </row>
    <row r="750" spans="17:19" x14ac:dyDescent="0.25">
      <c r="Q750" s="33" t="str">
        <f t="shared" si="22"/>
        <v/>
      </c>
      <c r="R750" s="33" t="str">
        <f>IF(M750="","",IF(AND(M750&lt;&gt;'Tabelas auxiliares'!$B$239,M750&lt;&gt;'Tabelas auxiliares'!$B$240,M750&lt;&gt;'Tabelas auxiliares'!$C$239,M750&lt;&gt;'Tabelas auxiliares'!$C$240,M750&lt;&gt;'Tabelas auxiliares'!$D$239),"FOLHA DE PESSOAL",IF(Q750='Tabelas auxiliares'!$A$240,"CUSTEIO",IF(Q750='Tabelas auxiliares'!$A$239,"INVESTIMENTO","ERRO - VERIFICAR"))))</f>
        <v/>
      </c>
      <c r="S750" s="46" t="str">
        <f t="shared" si="23"/>
        <v/>
      </c>
    </row>
    <row r="751" spans="17:19" x14ac:dyDescent="0.25">
      <c r="Q751" s="33" t="str">
        <f t="shared" si="22"/>
        <v/>
      </c>
      <c r="R751" s="33" t="str">
        <f>IF(M751="","",IF(AND(M751&lt;&gt;'Tabelas auxiliares'!$B$239,M751&lt;&gt;'Tabelas auxiliares'!$B$240,M751&lt;&gt;'Tabelas auxiliares'!$C$239,M751&lt;&gt;'Tabelas auxiliares'!$C$240,M751&lt;&gt;'Tabelas auxiliares'!$D$239),"FOLHA DE PESSOAL",IF(Q751='Tabelas auxiliares'!$A$240,"CUSTEIO",IF(Q751='Tabelas auxiliares'!$A$239,"INVESTIMENTO","ERRO - VERIFICAR"))))</f>
        <v/>
      </c>
      <c r="S751" s="46" t="str">
        <f t="shared" si="23"/>
        <v/>
      </c>
    </row>
    <row r="752" spans="17:19" x14ac:dyDescent="0.25">
      <c r="Q752" s="33" t="str">
        <f t="shared" si="22"/>
        <v/>
      </c>
      <c r="R752" s="33" t="str">
        <f>IF(M752="","",IF(AND(M752&lt;&gt;'Tabelas auxiliares'!$B$239,M752&lt;&gt;'Tabelas auxiliares'!$B$240,M752&lt;&gt;'Tabelas auxiliares'!$C$239,M752&lt;&gt;'Tabelas auxiliares'!$C$240,M752&lt;&gt;'Tabelas auxiliares'!$D$239),"FOLHA DE PESSOAL",IF(Q752='Tabelas auxiliares'!$A$240,"CUSTEIO",IF(Q752='Tabelas auxiliares'!$A$239,"INVESTIMENTO","ERRO - VERIFICAR"))))</f>
        <v/>
      </c>
      <c r="S752" s="46" t="str">
        <f t="shared" si="23"/>
        <v/>
      </c>
    </row>
    <row r="753" spans="17:19" x14ac:dyDescent="0.25">
      <c r="Q753" s="33" t="str">
        <f t="shared" si="22"/>
        <v/>
      </c>
      <c r="R753" s="33" t="str">
        <f>IF(M753="","",IF(AND(M753&lt;&gt;'Tabelas auxiliares'!$B$239,M753&lt;&gt;'Tabelas auxiliares'!$B$240,M753&lt;&gt;'Tabelas auxiliares'!$C$239,M753&lt;&gt;'Tabelas auxiliares'!$C$240,M753&lt;&gt;'Tabelas auxiliares'!$D$239),"FOLHA DE PESSOAL",IF(Q753='Tabelas auxiliares'!$A$240,"CUSTEIO",IF(Q753='Tabelas auxiliares'!$A$239,"INVESTIMENTO","ERRO - VERIFICAR"))))</f>
        <v/>
      </c>
      <c r="S753" s="46" t="str">
        <f t="shared" si="23"/>
        <v/>
      </c>
    </row>
    <row r="754" spans="17:19" x14ac:dyDescent="0.25">
      <c r="Q754" s="33" t="str">
        <f t="shared" si="22"/>
        <v/>
      </c>
      <c r="R754" s="33" t="str">
        <f>IF(M754="","",IF(AND(M754&lt;&gt;'Tabelas auxiliares'!$B$239,M754&lt;&gt;'Tabelas auxiliares'!$B$240,M754&lt;&gt;'Tabelas auxiliares'!$C$239,M754&lt;&gt;'Tabelas auxiliares'!$C$240,M754&lt;&gt;'Tabelas auxiliares'!$D$239),"FOLHA DE PESSOAL",IF(Q754='Tabelas auxiliares'!$A$240,"CUSTEIO",IF(Q754='Tabelas auxiliares'!$A$239,"INVESTIMENTO","ERRO - VERIFICAR"))))</f>
        <v/>
      </c>
      <c r="S754" s="46" t="str">
        <f t="shared" si="23"/>
        <v/>
      </c>
    </row>
    <row r="755" spans="17:19" x14ac:dyDescent="0.25">
      <c r="Q755" s="33" t="str">
        <f t="shared" si="22"/>
        <v/>
      </c>
      <c r="R755" s="33" t="str">
        <f>IF(M755="","",IF(AND(M755&lt;&gt;'Tabelas auxiliares'!$B$239,M755&lt;&gt;'Tabelas auxiliares'!$B$240,M755&lt;&gt;'Tabelas auxiliares'!$C$239,M755&lt;&gt;'Tabelas auxiliares'!$C$240,M755&lt;&gt;'Tabelas auxiliares'!$D$239),"FOLHA DE PESSOAL",IF(Q755='Tabelas auxiliares'!$A$240,"CUSTEIO",IF(Q755='Tabelas auxiliares'!$A$239,"INVESTIMENTO","ERRO - VERIFICAR"))))</f>
        <v/>
      </c>
      <c r="S755" s="46" t="str">
        <f t="shared" si="23"/>
        <v/>
      </c>
    </row>
    <row r="756" spans="17:19" x14ac:dyDescent="0.25">
      <c r="Q756" s="33" t="str">
        <f t="shared" si="22"/>
        <v/>
      </c>
      <c r="R756" s="33" t="str">
        <f>IF(M756="","",IF(AND(M756&lt;&gt;'Tabelas auxiliares'!$B$239,M756&lt;&gt;'Tabelas auxiliares'!$B$240,M756&lt;&gt;'Tabelas auxiliares'!$C$239,M756&lt;&gt;'Tabelas auxiliares'!$C$240,M756&lt;&gt;'Tabelas auxiliares'!$D$239),"FOLHA DE PESSOAL",IF(Q756='Tabelas auxiliares'!$A$240,"CUSTEIO",IF(Q756='Tabelas auxiliares'!$A$239,"INVESTIMENTO","ERRO - VERIFICAR"))))</f>
        <v/>
      </c>
      <c r="S756" s="46" t="str">
        <f t="shared" si="23"/>
        <v/>
      </c>
    </row>
    <row r="757" spans="17:19" x14ac:dyDescent="0.25">
      <c r="Q757" s="33" t="str">
        <f t="shared" si="22"/>
        <v/>
      </c>
      <c r="R757" s="33" t="str">
        <f>IF(M757="","",IF(AND(M757&lt;&gt;'Tabelas auxiliares'!$B$239,M757&lt;&gt;'Tabelas auxiliares'!$B$240,M757&lt;&gt;'Tabelas auxiliares'!$C$239,M757&lt;&gt;'Tabelas auxiliares'!$C$240,M757&lt;&gt;'Tabelas auxiliares'!$D$239),"FOLHA DE PESSOAL",IF(Q757='Tabelas auxiliares'!$A$240,"CUSTEIO",IF(Q757='Tabelas auxiliares'!$A$239,"INVESTIMENTO","ERRO - VERIFICAR"))))</f>
        <v/>
      </c>
      <c r="S757" s="46" t="str">
        <f t="shared" si="23"/>
        <v/>
      </c>
    </row>
    <row r="758" spans="17:19" x14ac:dyDescent="0.25">
      <c r="Q758" s="33" t="str">
        <f t="shared" si="22"/>
        <v/>
      </c>
      <c r="R758" s="33" t="str">
        <f>IF(M758="","",IF(AND(M758&lt;&gt;'Tabelas auxiliares'!$B$239,M758&lt;&gt;'Tabelas auxiliares'!$B$240,M758&lt;&gt;'Tabelas auxiliares'!$C$239,M758&lt;&gt;'Tabelas auxiliares'!$C$240,M758&lt;&gt;'Tabelas auxiliares'!$D$239),"FOLHA DE PESSOAL",IF(Q758='Tabelas auxiliares'!$A$240,"CUSTEIO",IF(Q758='Tabelas auxiliares'!$A$239,"INVESTIMENTO","ERRO - VERIFICAR"))))</f>
        <v/>
      </c>
      <c r="S758" s="46" t="str">
        <f t="shared" si="23"/>
        <v/>
      </c>
    </row>
    <row r="759" spans="17:19" x14ac:dyDescent="0.25">
      <c r="Q759" s="33" t="str">
        <f t="shared" si="22"/>
        <v/>
      </c>
      <c r="R759" s="33" t="str">
        <f>IF(M759="","",IF(AND(M759&lt;&gt;'Tabelas auxiliares'!$B$239,M759&lt;&gt;'Tabelas auxiliares'!$B$240,M759&lt;&gt;'Tabelas auxiliares'!$C$239,M759&lt;&gt;'Tabelas auxiliares'!$C$240,M759&lt;&gt;'Tabelas auxiliares'!$D$239),"FOLHA DE PESSOAL",IF(Q759='Tabelas auxiliares'!$A$240,"CUSTEIO",IF(Q759='Tabelas auxiliares'!$A$239,"INVESTIMENTO","ERRO - VERIFICAR"))))</f>
        <v/>
      </c>
      <c r="S759" s="46" t="str">
        <f t="shared" si="23"/>
        <v/>
      </c>
    </row>
    <row r="760" spans="17:19" x14ac:dyDescent="0.25">
      <c r="Q760" s="33" t="str">
        <f t="shared" si="22"/>
        <v/>
      </c>
      <c r="R760" s="33" t="str">
        <f>IF(M760="","",IF(AND(M760&lt;&gt;'Tabelas auxiliares'!$B$239,M760&lt;&gt;'Tabelas auxiliares'!$B$240,M760&lt;&gt;'Tabelas auxiliares'!$C$239,M760&lt;&gt;'Tabelas auxiliares'!$C$240,M760&lt;&gt;'Tabelas auxiliares'!$D$239),"FOLHA DE PESSOAL",IF(Q760='Tabelas auxiliares'!$A$240,"CUSTEIO",IF(Q760='Tabelas auxiliares'!$A$239,"INVESTIMENTO","ERRO - VERIFICAR"))))</f>
        <v/>
      </c>
      <c r="S760" s="46" t="str">
        <f t="shared" si="23"/>
        <v/>
      </c>
    </row>
    <row r="761" spans="17:19" x14ac:dyDescent="0.25">
      <c r="Q761" s="33" t="str">
        <f t="shared" si="22"/>
        <v/>
      </c>
      <c r="R761" s="33" t="str">
        <f>IF(M761="","",IF(AND(M761&lt;&gt;'Tabelas auxiliares'!$B$239,M761&lt;&gt;'Tabelas auxiliares'!$B$240,M761&lt;&gt;'Tabelas auxiliares'!$C$239,M761&lt;&gt;'Tabelas auxiliares'!$C$240,M761&lt;&gt;'Tabelas auxiliares'!$D$239),"FOLHA DE PESSOAL",IF(Q761='Tabelas auxiliares'!$A$240,"CUSTEIO",IF(Q761='Tabelas auxiliares'!$A$239,"INVESTIMENTO","ERRO - VERIFICAR"))))</f>
        <v/>
      </c>
      <c r="S761" s="46" t="str">
        <f t="shared" si="23"/>
        <v/>
      </c>
    </row>
    <row r="762" spans="17:19" x14ac:dyDescent="0.25">
      <c r="Q762" s="33" t="str">
        <f t="shared" si="22"/>
        <v/>
      </c>
      <c r="R762" s="33" t="str">
        <f>IF(M762="","",IF(AND(M762&lt;&gt;'Tabelas auxiliares'!$B$239,M762&lt;&gt;'Tabelas auxiliares'!$B$240,M762&lt;&gt;'Tabelas auxiliares'!$C$239,M762&lt;&gt;'Tabelas auxiliares'!$C$240,M762&lt;&gt;'Tabelas auxiliares'!$D$239),"FOLHA DE PESSOAL",IF(Q762='Tabelas auxiliares'!$A$240,"CUSTEIO",IF(Q762='Tabelas auxiliares'!$A$239,"INVESTIMENTO","ERRO - VERIFICAR"))))</f>
        <v/>
      </c>
      <c r="S762" s="46" t="str">
        <f t="shared" si="23"/>
        <v/>
      </c>
    </row>
    <row r="763" spans="17:19" x14ac:dyDescent="0.25">
      <c r="Q763" s="33" t="str">
        <f t="shared" si="22"/>
        <v/>
      </c>
      <c r="R763" s="33" t="str">
        <f>IF(M763="","",IF(AND(M763&lt;&gt;'Tabelas auxiliares'!$B$239,M763&lt;&gt;'Tabelas auxiliares'!$B$240,M763&lt;&gt;'Tabelas auxiliares'!$C$239,M763&lt;&gt;'Tabelas auxiliares'!$C$240,M763&lt;&gt;'Tabelas auxiliares'!$D$239),"FOLHA DE PESSOAL",IF(Q763='Tabelas auxiliares'!$A$240,"CUSTEIO",IF(Q763='Tabelas auxiliares'!$A$239,"INVESTIMENTO","ERRO - VERIFICAR"))))</f>
        <v/>
      </c>
      <c r="S763" s="46" t="str">
        <f t="shared" si="23"/>
        <v/>
      </c>
    </row>
    <row r="764" spans="17:19" x14ac:dyDescent="0.25">
      <c r="Q764" s="33" t="str">
        <f t="shared" si="22"/>
        <v/>
      </c>
      <c r="R764" s="33" t="str">
        <f>IF(M764="","",IF(AND(M764&lt;&gt;'Tabelas auxiliares'!$B$239,M764&lt;&gt;'Tabelas auxiliares'!$B$240,M764&lt;&gt;'Tabelas auxiliares'!$C$239,M764&lt;&gt;'Tabelas auxiliares'!$C$240,M764&lt;&gt;'Tabelas auxiliares'!$D$239),"FOLHA DE PESSOAL",IF(Q764='Tabelas auxiliares'!$A$240,"CUSTEIO",IF(Q764='Tabelas auxiliares'!$A$239,"INVESTIMENTO","ERRO - VERIFICAR"))))</f>
        <v/>
      </c>
      <c r="S764" s="46" t="str">
        <f t="shared" si="23"/>
        <v/>
      </c>
    </row>
    <row r="765" spans="17:19" x14ac:dyDescent="0.25">
      <c r="Q765" s="33" t="str">
        <f t="shared" si="22"/>
        <v/>
      </c>
      <c r="R765" s="33" t="str">
        <f>IF(M765="","",IF(AND(M765&lt;&gt;'Tabelas auxiliares'!$B$239,M765&lt;&gt;'Tabelas auxiliares'!$B$240,M765&lt;&gt;'Tabelas auxiliares'!$C$239,M765&lt;&gt;'Tabelas auxiliares'!$C$240,M765&lt;&gt;'Tabelas auxiliares'!$D$239),"FOLHA DE PESSOAL",IF(Q765='Tabelas auxiliares'!$A$240,"CUSTEIO",IF(Q765='Tabelas auxiliares'!$A$239,"INVESTIMENTO","ERRO - VERIFICAR"))))</f>
        <v/>
      </c>
      <c r="S765" s="46" t="str">
        <f t="shared" si="23"/>
        <v/>
      </c>
    </row>
    <row r="766" spans="17:19" x14ac:dyDescent="0.25">
      <c r="Q766" s="33" t="str">
        <f t="shared" si="22"/>
        <v/>
      </c>
      <c r="R766" s="33" t="str">
        <f>IF(M766="","",IF(AND(M766&lt;&gt;'Tabelas auxiliares'!$B$239,M766&lt;&gt;'Tabelas auxiliares'!$B$240,M766&lt;&gt;'Tabelas auxiliares'!$C$239,M766&lt;&gt;'Tabelas auxiliares'!$C$240,M766&lt;&gt;'Tabelas auxiliares'!$D$239),"FOLHA DE PESSOAL",IF(Q766='Tabelas auxiliares'!$A$240,"CUSTEIO",IF(Q766='Tabelas auxiliares'!$A$239,"INVESTIMENTO","ERRO - VERIFICAR"))))</f>
        <v/>
      </c>
      <c r="S766" s="46" t="str">
        <f t="shared" si="23"/>
        <v/>
      </c>
    </row>
    <row r="767" spans="17:19" x14ac:dyDescent="0.25">
      <c r="Q767" s="33" t="str">
        <f t="shared" si="22"/>
        <v/>
      </c>
      <c r="R767" s="33" t="str">
        <f>IF(M767="","",IF(AND(M767&lt;&gt;'Tabelas auxiliares'!$B$239,M767&lt;&gt;'Tabelas auxiliares'!$B$240,M767&lt;&gt;'Tabelas auxiliares'!$C$239,M767&lt;&gt;'Tabelas auxiliares'!$C$240,M767&lt;&gt;'Tabelas auxiliares'!$D$239),"FOLHA DE PESSOAL",IF(Q767='Tabelas auxiliares'!$A$240,"CUSTEIO",IF(Q767='Tabelas auxiliares'!$A$239,"INVESTIMENTO","ERRO - VERIFICAR"))))</f>
        <v/>
      </c>
      <c r="S767" s="46" t="str">
        <f t="shared" si="23"/>
        <v/>
      </c>
    </row>
    <row r="768" spans="17:19" x14ac:dyDescent="0.25">
      <c r="Q768" s="33" t="str">
        <f t="shared" si="22"/>
        <v/>
      </c>
      <c r="R768" s="33" t="str">
        <f>IF(M768="","",IF(AND(M768&lt;&gt;'Tabelas auxiliares'!$B$239,M768&lt;&gt;'Tabelas auxiliares'!$B$240,M768&lt;&gt;'Tabelas auxiliares'!$C$239,M768&lt;&gt;'Tabelas auxiliares'!$C$240,M768&lt;&gt;'Tabelas auxiliares'!$D$239),"FOLHA DE PESSOAL",IF(Q768='Tabelas auxiliares'!$A$240,"CUSTEIO",IF(Q768='Tabelas auxiliares'!$A$239,"INVESTIMENTO","ERRO - VERIFICAR"))))</f>
        <v/>
      </c>
      <c r="S768" s="46" t="str">
        <f t="shared" si="23"/>
        <v/>
      </c>
    </row>
    <row r="769" spans="17:19" x14ac:dyDescent="0.25">
      <c r="Q769" s="33" t="str">
        <f t="shared" si="22"/>
        <v/>
      </c>
      <c r="R769" s="33" t="str">
        <f>IF(M769="","",IF(AND(M769&lt;&gt;'Tabelas auxiliares'!$B$239,M769&lt;&gt;'Tabelas auxiliares'!$B$240,M769&lt;&gt;'Tabelas auxiliares'!$C$239,M769&lt;&gt;'Tabelas auxiliares'!$C$240,M769&lt;&gt;'Tabelas auxiliares'!$D$239),"FOLHA DE PESSOAL",IF(Q769='Tabelas auxiliares'!$A$240,"CUSTEIO",IF(Q769='Tabelas auxiliares'!$A$239,"INVESTIMENTO","ERRO - VERIFICAR"))))</f>
        <v/>
      </c>
      <c r="S769" s="46" t="str">
        <f t="shared" si="23"/>
        <v/>
      </c>
    </row>
    <row r="770" spans="17:19" x14ac:dyDescent="0.25">
      <c r="Q770" s="33" t="str">
        <f t="shared" si="22"/>
        <v/>
      </c>
      <c r="R770" s="33" t="str">
        <f>IF(M770="","",IF(AND(M770&lt;&gt;'Tabelas auxiliares'!$B$239,M770&lt;&gt;'Tabelas auxiliares'!$B$240,M770&lt;&gt;'Tabelas auxiliares'!$C$239,M770&lt;&gt;'Tabelas auxiliares'!$C$240,M770&lt;&gt;'Tabelas auxiliares'!$D$239),"FOLHA DE PESSOAL",IF(Q770='Tabelas auxiliares'!$A$240,"CUSTEIO",IF(Q770='Tabelas auxiliares'!$A$239,"INVESTIMENTO","ERRO - VERIFICAR"))))</f>
        <v/>
      </c>
      <c r="S770" s="46" t="str">
        <f t="shared" si="23"/>
        <v/>
      </c>
    </row>
    <row r="771" spans="17:19" x14ac:dyDescent="0.25">
      <c r="Q771" s="33" t="str">
        <f t="shared" si="22"/>
        <v/>
      </c>
      <c r="R771" s="33" t="str">
        <f>IF(M771="","",IF(AND(M771&lt;&gt;'Tabelas auxiliares'!$B$239,M771&lt;&gt;'Tabelas auxiliares'!$B$240,M771&lt;&gt;'Tabelas auxiliares'!$C$239,M771&lt;&gt;'Tabelas auxiliares'!$C$240,M771&lt;&gt;'Tabelas auxiliares'!$D$239),"FOLHA DE PESSOAL",IF(Q771='Tabelas auxiliares'!$A$240,"CUSTEIO",IF(Q771='Tabelas auxiliares'!$A$239,"INVESTIMENTO","ERRO - VERIFICAR"))))</f>
        <v/>
      </c>
      <c r="S771" s="46" t="str">
        <f t="shared" si="23"/>
        <v/>
      </c>
    </row>
    <row r="772" spans="17:19" x14ac:dyDescent="0.25">
      <c r="Q772" s="33" t="str">
        <f t="shared" ref="Q772:Q835" si="24">LEFT(O772,1)</f>
        <v/>
      </c>
      <c r="R772" s="33" t="str">
        <f>IF(M772="","",IF(AND(M772&lt;&gt;'Tabelas auxiliares'!$B$239,M772&lt;&gt;'Tabelas auxiliares'!$B$240,M772&lt;&gt;'Tabelas auxiliares'!$C$239,M772&lt;&gt;'Tabelas auxiliares'!$C$240,M772&lt;&gt;'Tabelas auxiliares'!$D$239),"FOLHA DE PESSOAL",IF(Q772='Tabelas auxiliares'!$A$240,"CUSTEIO",IF(Q772='Tabelas auxiliares'!$A$239,"INVESTIMENTO","ERRO - VERIFICAR"))))</f>
        <v/>
      </c>
      <c r="S772" s="46" t="str">
        <f t="shared" si="23"/>
        <v/>
      </c>
    </row>
    <row r="773" spans="17:19" x14ac:dyDescent="0.25">
      <c r="Q773" s="33" t="str">
        <f t="shared" si="24"/>
        <v/>
      </c>
      <c r="R773" s="33" t="str">
        <f>IF(M773="","",IF(AND(M773&lt;&gt;'Tabelas auxiliares'!$B$239,M773&lt;&gt;'Tabelas auxiliares'!$B$240,M773&lt;&gt;'Tabelas auxiliares'!$C$239,M773&lt;&gt;'Tabelas auxiliares'!$C$240,M773&lt;&gt;'Tabelas auxiliares'!$D$239),"FOLHA DE PESSOAL",IF(Q773='Tabelas auxiliares'!$A$240,"CUSTEIO",IF(Q773='Tabelas auxiliares'!$A$239,"INVESTIMENTO","ERRO - VERIFICAR"))))</f>
        <v/>
      </c>
      <c r="S773" s="46" t="str">
        <f t="shared" ref="S773:S836" si="25">IF(SUM(T773:X773)=0,"",SUM(T773:X773))</f>
        <v/>
      </c>
    </row>
    <row r="774" spans="17:19" x14ac:dyDescent="0.25">
      <c r="Q774" s="33" t="str">
        <f t="shared" si="24"/>
        <v/>
      </c>
      <c r="R774" s="33" t="str">
        <f>IF(M774="","",IF(AND(M774&lt;&gt;'Tabelas auxiliares'!$B$239,M774&lt;&gt;'Tabelas auxiliares'!$B$240,M774&lt;&gt;'Tabelas auxiliares'!$C$239,M774&lt;&gt;'Tabelas auxiliares'!$C$240,M774&lt;&gt;'Tabelas auxiliares'!$D$239),"FOLHA DE PESSOAL",IF(Q774='Tabelas auxiliares'!$A$240,"CUSTEIO",IF(Q774='Tabelas auxiliares'!$A$239,"INVESTIMENTO","ERRO - VERIFICAR"))))</f>
        <v/>
      </c>
      <c r="S774" s="46" t="str">
        <f t="shared" si="25"/>
        <v/>
      </c>
    </row>
    <row r="775" spans="17:19" x14ac:dyDescent="0.25">
      <c r="Q775" s="33" t="str">
        <f t="shared" si="24"/>
        <v/>
      </c>
      <c r="R775" s="33" t="str">
        <f>IF(M775="","",IF(AND(M775&lt;&gt;'Tabelas auxiliares'!$B$239,M775&lt;&gt;'Tabelas auxiliares'!$B$240,M775&lt;&gt;'Tabelas auxiliares'!$C$239,M775&lt;&gt;'Tabelas auxiliares'!$C$240,M775&lt;&gt;'Tabelas auxiliares'!$D$239),"FOLHA DE PESSOAL",IF(Q775='Tabelas auxiliares'!$A$240,"CUSTEIO",IF(Q775='Tabelas auxiliares'!$A$239,"INVESTIMENTO","ERRO - VERIFICAR"))))</f>
        <v/>
      </c>
      <c r="S775" s="46" t="str">
        <f t="shared" si="25"/>
        <v/>
      </c>
    </row>
    <row r="776" spans="17:19" x14ac:dyDescent="0.25">
      <c r="Q776" s="33" t="str">
        <f t="shared" si="24"/>
        <v/>
      </c>
      <c r="R776" s="33" t="str">
        <f>IF(M776="","",IF(AND(M776&lt;&gt;'Tabelas auxiliares'!$B$239,M776&lt;&gt;'Tabelas auxiliares'!$B$240,M776&lt;&gt;'Tabelas auxiliares'!$C$239,M776&lt;&gt;'Tabelas auxiliares'!$C$240,M776&lt;&gt;'Tabelas auxiliares'!$D$239),"FOLHA DE PESSOAL",IF(Q776='Tabelas auxiliares'!$A$240,"CUSTEIO",IF(Q776='Tabelas auxiliares'!$A$239,"INVESTIMENTO","ERRO - VERIFICAR"))))</f>
        <v/>
      </c>
      <c r="S776" s="46" t="str">
        <f t="shared" si="25"/>
        <v/>
      </c>
    </row>
    <row r="777" spans="17:19" x14ac:dyDescent="0.25">
      <c r="Q777" s="33" t="str">
        <f t="shared" si="24"/>
        <v/>
      </c>
      <c r="R777" s="33" t="str">
        <f>IF(M777="","",IF(AND(M777&lt;&gt;'Tabelas auxiliares'!$B$239,M777&lt;&gt;'Tabelas auxiliares'!$B$240,M777&lt;&gt;'Tabelas auxiliares'!$C$239,M777&lt;&gt;'Tabelas auxiliares'!$C$240,M777&lt;&gt;'Tabelas auxiliares'!$D$239),"FOLHA DE PESSOAL",IF(Q777='Tabelas auxiliares'!$A$240,"CUSTEIO",IF(Q777='Tabelas auxiliares'!$A$239,"INVESTIMENTO","ERRO - VERIFICAR"))))</f>
        <v/>
      </c>
      <c r="S777" s="46" t="str">
        <f t="shared" si="25"/>
        <v/>
      </c>
    </row>
    <row r="778" spans="17:19" x14ac:dyDescent="0.25">
      <c r="Q778" s="33" t="str">
        <f t="shared" si="24"/>
        <v/>
      </c>
      <c r="R778" s="33" t="str">
        <f>IF(M778="","",IF(AND(M778&lt;&gt;'Tabelas auxiliares'!$B$239,M778&lt;&gt;'Tabelas auxiliares'!$B$240,M778&lt;&gt;'Tabelas auxiliares'!$C$239,M778&lt;&gt;'Tabelas auxiliares'!$C$240,M778&lt;&gt;'Tabelas auxiliares'!$D$239),"FOLHA DE PESSOAL",IF(Q778='Tabelas auxiliares'!$A$240,"CUSTEIO",IF(Q778='Tabelas auxiliares'!$A$239,"INVESTIMENTO","ERRO - VERIFICAR"))))</f>
        <v/>
      </c>
      <c r="S778" s="46" t="str">
        <f t="shared" si="25"/>
        <v/>
      </c>
    </row>
    <row r="779" spans="17:19" x14ac:dyDescent="0.25">
      <c r="Q779" s="33" t="str">
        <f t="shared" si="24"/>
        <v/>
      </c>
      <c r="R779" s="33" t="str">
        <f>IF(M779="","",IF(AND(M779&lt;&gt;'Tabelas auxiliares'!$B$239,M779&lt;&gt;'Tabelas auxiliares'!$B$240,M779&lt;&gt;'Tabelas auxiliares'!$C$239,M779&lt;&gt;'Tabelas auxiliares'!$C$240,M779&lt;&gt;'Tabelas auxiliares'!$D$239),"FOLHA DE PESSOAL",IF(Q779='Tabelas auxiliares'!$A$240,"CUSTEIO",IF(Q779='Tabelas auxiliares'!$A$239,"INVESTIMENTO","ERRO - VERIFICAR"))))</f>
        <v/>
      </c>
      <c r="S779" s="46" t="str">
        <f t="shared" si="25"/>
        <v/>
      </c>
    </row>
    <row r="780" spans="17:19" x14ac:dyDescent="0.25">
      <c r="Q780" s="33" t="str">
        <f t="shared" si="24"/>
        <v/>
      </c>
      <c r="R780" s="33" t="str">
        <f>IF(M780="","",IF(AND(M780&lt;&gt;'Tabelas auxiliares'!$B$239,M780&lt;&gt;'Tabelas auxiliares'!$B$240,M780&lt;&gt;'Tabelas auxiliares'!$C$239,M780&lt;&gt;'Tabelas auxiliares'!$C$240,M780&lt;&gt;'Tabelas auxiliares'!$D$239),"FOLHA DE PESSOAL",IF(Q780='Tabelas auxiliares'!$A$240,"CUSTEIO",IF(Q780='Tabelas auxiliares'!$A$239,"INVESTIMENTO","ERRO - VERIFICAR"))))</f>
        <v/>
      </c>
      <c r="S780" s="46" t="str">
        <f t="shared" si="25"/>
        <v/>
      </c>
    </row>
    <row r="781" spans="17:19" x14ac:dyDescent="0.25">
      <c r="Q781" s="33" t="str">
        <f t="shared" si="24"/>
        <v/>
      </c>
      <c r="R781" s="33" t="str">
        <f>IF(M781="","",IF(AND(M781&lt;&gt;'Tabelas auxiliares'!$B$239,M781&lt;&gt;'Tabelas auxiliares'!$B$240,M781&lt;&gt;'Tabelas auxiliares'!$C$239,M781&lt;&gt;'Tabelas auxiliares'!$C$240,M781&lt;&gt;'Tabelas auxiliares'!$D$239),"FOLHA DE PESSOAL",IF(Q781='Tabelas auxiliares'!$A$240,"CUSTEIO",IF(Q781='Tabelas auxiliares'!$A$239,"INVESTIMENTO","ERRO - VERIFICAR"))))</f>
        <v/>
      </c>
      <c r="S781" s="46" t="str">
        <f t="shared" si="25"/>
        <v/>
      </c>
    </row>
    <row r="782" spans="17:19" x14ac:dyDescent="0.25">
      <c r="Q782" s="33" t="str">
        <f t="shared" si="24"/>
        <v/>
      </c>
      <c r="R782" s="33" t="str">
        <f>IF(M782="","",IF(AND(M782&lt;&gt;'Tabelas auxiliares'!$B$239,M782&lt;&gt;'Tabelas auxiliares'!$B$240,M782&lt;&gt;'Tabelas auxiliares'!$C$239,M782&lt;&gt;'Tabelas auxiliares'!$C$240,M782&lt;&gt;'Tabelas auxiliares'!$D$239),"FOLHA DE PESSOAL",IF(Q782='Tabelas auxiliares'!$A$240,"CUSTEIO",IF(Q782='Tabelas auxiliares'!$A$239,"INVESTIMENTO","ERRO - VERIFICAR"))))</f>
        <v/>
      </c>
      <c r="S782" s="46" t="str">
        <f t="shared" si="25"/>
        <v/>
      </c>
    </row>
    <row r="783" spans="17:19" x14ac:dyDescent="0.25">
      <c r="Q783" s="33" t="str">
        <f t="shared" si="24"/>
        <v/>
      </c>
      <c r="R783" s="33" t="str">
        <f>IF(M783="","",IF(AND(M783&lt;&gt;'Tabelas auxiliares'!$B$239,M783&lt;&gt;'Tabelas auxiliares'!$B$240,M783&lt;&gt;'Tabelas auxiliares'!$C$239,M783&lt;&gt;'Tabelas auxiliares'!$C$240,M783&lt;&gt;'Tabelas auxiliares'!$D$239),"FOLHA DE PESSOAL",IF(Q783='Tabelas auxiliares'!$A$240,"CUSTEIO",IF(Q783='Tabelas auxiliares'!$A$239,"INVESTIMENTO","ERRO - VERIFICAR"))))</f>
        <v/>
      </c>
      <c r="S783" s="46" t="str">
        <f t="shared" si="25"/>
        <v/>
      </c>
    </row>
    <row r="784" spans="17:19" x14ac:dyDescent="0.25">
      <c r="Q784" s="33" t="str">
        <f t="shared" si="24"/>
        <v/>
      </c>
      <c r="R784" s="33" t="str">
        <f>IF(M784="","",IF(AND(M784&lt;&gt;'Tabelas auxiliares'!$B$239,M784&lt;&gt;'Tabelas auxiliares'!$B$240,M784&lt;&gt;'Tabelas auxiliares'!$C$239,M784&lt;&gt;'Tabelas auxiliares'!$C$240,M784&lt;&gt;'Tabelas auxiliares'!$D$239),"FOLHA DE PESSOAL",IF(Q784='Tabelas auxiliares'!$A$240,"CUSTEIO",IF(Q784='Tabelas auxiliares'!$A$239,"INVESTIMENTO","ERRO - VERIFICAR"))))</f>
        <v/>
      </c>
      <c r="S784" s="46" t="str">
        <f t="shared" si="25"/>
        <v/>
      </c>
    </row>
    <row r="785" spans="17:19" x14ac:dyDescent="0.25">
      <c r="Q785" s="33" t="str">
        <f t="shared" si="24"/>
        <v/>
      </c>
      <c r="R785" s="33" t="str">
        <f>IF(M785="","",IF(AND(M785&lt;&gt;'Tabelas auxiliares'!$B$239,M785&lt;&gt;'Tabelas auxiliares'!$B$240,M785&lt;&gt;'Tabelas auxiliares'!$C$239,M785&lt;&gt;'Tabelas auxiliares'!$C$240,M785&lt;&gt;'Tabelas auxiliares'!$D$239),"FOLHA DE PESSOAL",IF(Q785='Tabelas auxiliares'!$A$240,"CUSTEIO",IF(Q785='Tabelas auxiliares'!$A$239,"INVESTIMENTO","ERRO - VERIFICAR"))))</f>
        <v/>
      </c>
      <c r="S785" s="46" t="str">
        <f t="shared" si="25"/>
        <v/>
      </c>
    </row>
    <row r="786" spans="17:19" x14ac:dyDescent="0.25">
      <c r="Q786" s="33" t="str">
        <f t="shared" si="24"/>
        <v/>
      </c>
      <c r="R786" s="33" t="str">
        <f>IF(M786="","",IF(AND(M786&lt;&gt;'Tabelas auxiliares'!$B$239,M786&lt;&gt;'Tabelas auxiliares'!$B$240,M786&lt;&gt;'Tabelas auxiliares'!$C$239,M786&lt;&gt;'Tabelas auxiliares'!$C$240,M786&lt;&gt;'Tabelas auxiliares'!$D$239),"FOLHA DE PESSOAL",IF(Q786='Tabelas auxiliares'!$A$240,"CUSTEIO",IF(Q786='Tabelas auxiliares'!$A$239,"INVESTIMENTO","ERRO - VERIFICAR"))))</f>
        <v/>
      </c>
      <c r="S786" s="46" t="str">
        <f t="shared" si="25"/>
        <v/>
      </c>
    </row>
    <row r="787" spans="17:19" x14ac:dyDescent="0.25">
      <c r="Q787" s="33" t="str">
        <f t="shared" si="24"/>
        <v/>
      </c>
      <c r="R787" s="33" t="str">
        <f>IF(M787="","",IF(AND(M787&lt;&gt;'Tabelas auxiliares'!$B$239,M787&lt;&gt;'Tabelas auxiliares'!$B$240,M787&lt;&gt;'Tabelas auxiliares'!$C$239,M787&lt;&gt;'Tabelas auxiliares'!$C$240,M787&lt;&gt;'Tabelas auxiliares'!$D$239),"FOLHA DE PESSOAL",IF(Q787='Tabelas auxiliares'!$A$240,"CUSTEIO",IF(Q787='Tabelas auxiliares'!$A$239,"INVESTIMENTO","ERRO - VERIFICAR"))))</f>
        <v/>
      </c>
      <c r="S787" s="46" t="str">
        <f t="shared" si="25"/>
        <v/>
      </c>
    </row>
    <row r="788" spans="17:19" x14ac:dyDescent="0.25">
      <c r="Q788" s="33" t="str">
        <f t="shared" si="24"/>
        <v/>
      </c>
      <c r="R788" s="33" t="str">
        <f>IF(M788="","",IF(AND(M788&lt;&gt;'Tabelas auxiliares'!$B$239,M788&lt;&gt;'Tabelas auxiliares'!$B$240,M788&lt;&gt;'Tabelas auxiliares'!$C$239,M788&lt;&gt;'Tabelas auxiliares'!$C$240,M788&lt;&gt;'Tabelas auxiliares'!$D$239),"FOLHA DE PESSOAL",IF(Q788='Tabelas auxiliares'!$A$240,"CUSTEIO",IF(Q788='Tabelas auxiliares'!$A$239,"INVESTIMENTO","ERRO - VERIFICAR"))))</f>
        <v/>
      </c>
      <c r="S788" s="46" t="str">
        <f t="shared" si="25"/>
        <v/>
      </c>
    </row>
    <row r="789" spans="17:19" x14ac:dyDescent="0.25">
      <c r="Q789" s="33" t="str">
        <f t="shared" si="24"/>
        <v/>
      </c>
      <c r="R789" s="33" t="str">
        <f>IF(M789="","",IF(AND(M789&lt;&gt;'Tabelas auxiliares'!$B$239,M789&lt;&gt;'Tabelas auxiliares'!$B$240,M789&lt;&gt;'Tabelas auxiliares'!$C$239,M789&lt;&gt;'Tabelas auxiliares'!$C$240,M789&lt;&gt;'Tabelas auxiliares'!$D$239),"FOLHA DE PESSOAL",IF(Q789='Tabelas auxiliares'!$A$240,"CUSTEIO",IF(Q789='Tabelas auxiliares'!$A$239,"INVESTIMENTO","ERRO - VERIFICAR"))))</f>
        <v/>
      </c>
      <c r="S789" s="46" t="str">
        <f t="shared" si="25"/>
        <v/>
      </c>
    </row>
    <row r="790" spans="17:19" x14ac:dyDescent="0.25">
      <c r="Q790" s="33" t="str">
        <f t="shared" si="24"/>
        <v/>
      </c>
      <c r="R790" s="33" t="str">
        <f>IF(M790="","",IF(AND(M790&lt;&gt;'Tabelas auxiliares'!$B$239,M790&lt;&gt;'Tabelas auxiliares'!$B$240,M790&lt;&gt;'Tabelas auxiliares'!$C$239,M790&lt;&gt;'Tabelas auxiliares'!$C$240,M790&lt;&gt;'Tabelas auxiliares'!$D$239),"FOLHA DE PESSOAL",IF(Q790='Tabelas auxiliares'!$A$240,"CUSTEIO",IF(Q790='Tabelas auxiliares'!$A$239,"INVESTIMENTO","ERRO - VERIFICAR"))))</f>
        <v/>
      </c>
      <c r="S790" s="46" t="str">
        <f t="shared" si="25"/>
        <v/>
      </c>
    </row>
    <row r="791" spans="17:19" x14ac:dyDescent="0.25">
      <c r="Q791" s="33" t="str">
        <f t="shared" si="24"/>
        <v/>
      </c>
      <c r="R791" s="33" t="str">
        <f>IF(M791="","",IF(AND(M791&lt;&gt;'Tabelas auxiliares'!$B$239,M791&lt;&gt;'Tabelas auxiliares'!$B$240,M791&lt;&gt;'Tabelas auxiliares'!$C$239,M791&lt;&gt;'Tabelas auxiliares'!$C$240,M791&lt;&gt;'Tabelas auxiliares'!$D$239),"FOLHA DE PESSOAL",IF(Q791='Tabelas auxiliares'!$A$240,"CUSTEIO",IF(Q791='Tabelas auxiliares'!$A$239,"INVESTIMENTO","ERRO - VERIFICAR"))))</f>
        <v/>
      </c>
      <c r="S791" s="46" t="str">
        <f t="shared" si="25"/>
        <v/>
      </c>
    </row>
    <row r="792" spans="17:19" x14ac:dyDescent="0.25">
      <c r="Q792" s="33" t="str">
        <f t="shared" si="24"/>
        <v/>
      </c>
      <c r="R792" s="33" t="str">
        <f>IF(M792="","",IF(AND(M792&lt;&gt;'Tabelas auxiliares'!$B$239,M792&lt;&gt;'Tabelas auxiliares'!$B$240,M792&lt;&gt;'Tabelas auxiliares'!$C$239,M792&lt;&gt;'Tabelas auxiliares'!$C$240,M792&lt;&gt;'Tabelas auxiliares'!$D$239),"FOLHA DE PESSOAL",IF(Q792='Tabelas auxiliares'!$A$240,"CUSTEIO",IF(Q792='Tabelas auxiliares'!$A$239,"INVESTIMENTO","ERRO - VERIFICAR"))))</f>
        <v/>
      </c>
      <c r="S792" s="46" t="str">
        <f t="shared" si="25"/>
        <v/>
      </c>
    </row>
    <row r="793" spans="17:19" x14ac:dyDescent="0.25">
      <c r="Q793" s="33" t="str">
        <f t="shared" si="24"/>
        <v/>
      </c>
      <c r="R793" s="33" t="str">
        <f>IF(M793="","",IF(AND(M793&lt;&gt;'Tabelas auxiliares'!$B$239,M793&lt;&gt;'Tabelas auxiliares'!$B$240,M793&lt;&gt;'Tabelas auxiliares'!$C$239,M793&lt;&gt;'Tabelas auxiliares'!$C$240,M793&lt;&gt;'Tabelas auxiliares'!$D$239),"FOLHA DE PESSOAL",IF(Q793='Tabelas auxiliares'!$A$240,"CUSTEIO",IF(Q793='Tabelas auxiliares'!$A$239,"INVESTIMENTO","ERRO - VERIFICAR"))))</f>
        <v/>
      </c>
      <c r="S793" s="46" t="str">
        <f t="shared" si="25"/>
        <v/>
      </c>
    </row>
    <row r="794" spans="17:19" x14ac:dyDescent="0.25">
      <c r="Q794" s="33" t="str">
        <f t="shared" si="24"/>
        <v/>
      </c>
      <c r="R794" s="33" t="str">
        <f>IF(M794="","",IF(AND(M794&lt;&gt;'Tabelas auxiliares'!$B$239,M794&lt;&gt;'Tabelas auxiliares'!$B$240,M794&lt;&gt;'Tabelas auxiliares'!$C$239,M794&lt;&gt;'Tabelas auxiliares'!$C$240,M794&lt;&gt;'Tabelas auxiliares'!$D$239),"FOLHA DE PESSOAL",IF(Q794='Tabelas auxiliares'!$A$240,"CUSTEIO",IF(Q794='Tabelas auxiliares'!$A$239,"INVESTIMENTO","ERRO - VERIFICAR"))))</f>
        <v/>
      </c>
      <c r="S794" s="46" t="str">
        <f t="shared" si="25"/>
        <v/>
      </c>
    </row>
    <row r="795" spans="17:19" x14ac:dyDescent="0.25">
      <c r="Q795" s="33" t="str">
        <f t="shared" si="24"/>
        <v/>
      </c>
      <c r="R795" s="33" t="str">
        <f>IF(M795="","",IF(AND(M795&lt;&gt;'Tabelas auxiliares'!$B$239,M795&lt;&gt;'Tabelas auxiliares'!$B$240,M795&lt;&gt;'Tabelas auxiliares'!$C$239,M795&lt;&gt;'Tabelas auxiliares'!$C$240,M795&lt;&gt;'Tabelas auxiliares'!$D$239),"FOLHA DE PESSOAL",IF(Q795='Tabelas auxiliares'!$A$240,"CUSTEIO",IF(Q795='Tabelas auxiliares'!$A$239,"INVESTIMENTO","ERRO - VERIFICAR"))))</f>
        <v/>
      </c>
      <c r="S795" s="46" t="str">
        <f t="shared" si="25"/>
        <v/>
      </c>
    </row>
    <row r="796" spans="17:19" x14ac:dyDescent="0.25">
      <c r="Q796" s="33" t="str">
        <f t="shared" si="24"/>
        <v/>
      </c>
      <c r="R796" s="33" t="str">
        <f>IF(M796="","",IF(AND(M796&lt;&gt;'Tabelas auxiliares'!$B$239,M796&lt;&gt;'Tabelas auxiliares'!$B$240,M796&lt;&gt;'Tabelas auxiliares'!$C$239,M796&lt;&gt;'Tabelas auxiliares'!$C$240,M796&lt;&gt;'Tabelas auxiliares'!$D$239),"FOLHA DE PESSOAL",IF(Q796='Tabelas auxiliares'!$A$240,"CUSTEIO",IF(Q796='Tabelas auxiliares'!$A$239,"INVESTIMENTO","ERRO - VERIFICAR"))))</f>
        <v/>
      </c>
      <c r="S796" s="46" t="str">
        <f t="shared" si="25"/>
        <v/>
      </c>
    </row>
    <row r="797" spans="17:19" x14ac:dyDescent="0.25">
      <c r="Q797" s="33" t="str">
        <f t="shared" si="24"/>
        <v/>
      </c>
      <c r="R797" s="33" t="str">
        <f>IF(M797="","",IF(AND(M797&lt;&gt;'Tabelas auxiliares'!$B$239,M797&lt;&gt;'Tabelas auxiliares'!$B$240,M797&lt;&gt;'Tabelas auxiliares'!$C$239,M797&lt;&gt;'Tabelas auxiliares'!$C$240,M797&lt;&gt;'Tabelas auxiliares'!$D$239),"FOLHA DE PESSOAL",IF(Q797='Tabelas auxiliares'!$A$240,"CUSTEIO",IF(Q797='Tabelas auxiliares'!$A$239,"INVESTIMENTO","ERRO - VERIFICAR"))))</f>
        <v/>
      </c>
      <c r="S797" s="46" t="str">
        <f t="shared" si="25"/>
        <v/>
      </c>
    </row>
    <row r="798" spans="17:19" x14ac:dyDescent="0.25">
      <c r="Q798" s="33" t="str">
        <f t="shared" si="24"/>
        <v/>
      </c>
      <c r="R798" s="33" t="str">
        <f>IF(M798="","",IF(AND(M798&lt;&gt;'Tabelas auxiliares'!$B$239,M798&lt;&gt;'Tabelas auxiliares'!$B$240,M798&lt;&gt;'Tabelas auxiliares'!$C$239,M798&lt;&gt;'Tabelas auxiliares'!$C$240,M798&lt;&gt;'Tabelas auxiliares'!$D$239),"FOLHA DE PESSOAL",IF(Q798='Tabelas auxiliares'!$A$240,"CUSTEIO",IF(Q798='Tabelas auxiliares'!$A$239,"INVESTIMENTO","ERRO - VERIFICAR"))))</f>
        <v/>
      </c>
      <c r="S798" s="46" t="str">
        <f t="shared" si="25"/>
        <v/>
      </c>
    </row>
    <row r="799" spans="17:19" x14ac:dyDescent="0.25">
      <c r="Q799" s="33" t="str">
        <f t="shared" si="24"/>
        <v/>
      </c>
      <c r="R799" s="33" t="str">
        <f>IF(M799="","",IF(AND(M799&lt;&gt;'Tabelas auxiliares'!$B$239,M799&lt;&gt;'Tabelas auxiliares'!$B$240,M799&lt;&gt;'Tabelas auxiliares'!$C$239,M799&lt;&gt;'Tabelas auxiliares'!$C$240,M799&lt;&gt;'Tabelas auxiliares'!$D$239),"FOLHA DE PESSOAL",IF(Q799='Tabelas auxiliares'!$A$240,"CUSTEIO",IF(Q799='Tabelas auxiliares'!$A$239,"INVESTIMENTO","ERRO - VERIFICAR"))))</f>
        <v/>
      </c>
      <c r="S799" s="46" t="str">
        <f t="shared" si="25"/>
        <v/>
      </c>
    </row>
    <row r="800" spans="17:19" x14ac:dyDescent="0.25">
      <c r="Q800" s="33" t="str">
        <f t="shared" si="24"/>
        <v/>
      </c>
      <c r="R800" s="33" t="str">
        <f>IF(M800="","",IF(AND(M800&lt;&gt;'Tabelas auxiliares'!$B$239,M800&lt;&gt;'Tabelas auxiliares'!$B$240,M800&lt;&gt;'Tabelas auxiliares'!$C$239,M800&lt;&gt;'Tabelas auxiliares'!$C$240,M800&lt;&gt;'Tabelas auxiliares'!$D$239),"FOLHA DE PESSOAL",IF(Q800='Tabelas auxiliares'!$A$240,"CUSTEIO",IF(Q800='Tabelas auxiliares'!$A$239,"INVESTIMENTO","ERRO - VERIFICAR"))))</f>
        <v/>
      </c>
      <c r="S800" s="46" t="str">
        <f t="shared" si="25"/>
        <v/>
      </c>
    </row>
    <row r="801" spans="17:19" x14ac:dyDescent="0.25">
      <c r="Q801" s="33" t="str">
        <f t="shared" si="24"/>
        <v/>
      </c>
      <c r="R801" s="33" t="str">
        <f>IF(M801="","",IF(AND(M801&lt;&gt;'Tabelas auxiliares'!$B$239,M801&lt;&gt;'Tabelas auxiliares'!$B$240,M801&lt;&gt;'Tabelas auxiliares'!$C$239,M801&lt;&gt;'Tabelas auxiliares'!$C$240,M801&lt;&gt;'Tabelas auxiliares'!$D$239),"FOLHA DE PESSOAL",IF(Q801='Tabelas auxiliares'!$A$240,"CUSTEIO",IF(Q801='Tabelas auxiliares'!$A$239,"INVESTIMENTO","ERRO - VERIFICAR"))))</f>
        <v/>
      </c>
      <c r="S801" s="46" t="str">
        <f t="shared" si="25"/>
        <v/>
      </c>
    </row>
    <row r="802" spans="17:19" x14ac:dyDescent="0.25">
      <c r="Q802" s="33" t="str">
        <f t="shared" si="24"/>
        <v/>
      </c>
      <c r="R802" s="33" t="str">
        <f>IF(M802="","",IF(AND(M802&lt;&gt;'Tabelas auxiliares'!$B$239,M802&lt;&gt;'Tabelas auxiliares'!$B$240,M802&lt;&gt;'Tabelas auxiliares'!$C$239,M802&lt;&gt;'Tabelas auxiliares'!$C$240,M802&lt;&gt;'Tabelas auxiliares'!$D$239),"FOLHA DE PESSOAL",IF(Q802='Tabelas auxiliares'!$A$240,"CUSTEIO",IF(Q802='Tabelas auxiliares'!$A$239,"INVESTIMENTO","ERRO - VERIFICAR"))))</f>
        <v/>
      </c>
      <c r="S802" s="46" t="str">
        <f t="shared" si="25"/>
        <v/>
      </c>
    </row>
    <row r="803" spans="17:19" x14ac:dyDescent="0.25">
      <c r="Q803" s="33" t="str">
        <f t="shared" si="24"/>
        <v/>
      </c>
      <c r="R803" s="33" t="str">
        <f>IF(M803="","",IF(AND(M803&lt;&gt;'Tabelas auxiliares'!$B$239,M803&lt;&gt;'Tabelas auxiliares'!$B$240,M803&lt;&gt;'Tabelas auxiliares'!$C$239,M803&lt;&gt;'Tabelas auxiliares'!$C$240,M803&lt;&gt;'Tabelas auxiliares'!$D$239),"FOLHA DE PESSOAL",IF(Q803='Tabelas auxiliares'!$A$240,"CUSTEIO",IF(Q803='Tabelas auxiliares'!$A$239,"INVESTIMENTO","ERRO - VERIFICAR"))))</f>
        <v/>
      </c>
      <c r="S803" s="46" t="str">
        <f t="shared" si="25"/>
        <v/>
      </c>
    </row>
    <row r="804" spans="17:19" x14ac:dyDescent="0.25">
      <c r="Q804" s="33" t="str">
        <f t="shared" si="24"/>
        <v/>
      </c>
      <c r="R804" s="33" t="str">
        <f>IF(M804="","",IF(AND(M804&lt;&gt;'Tabelas auxiliares'!$B$239,M804&lt;&gt;'Tabelas auxiliares'!$B$240,M804&lt;&gt;'Tabelas auxiliares'!$C$239,M804&lt;&gt;'Tabelas auxiliares'!$C$240,M804&lt;&gt;'Tabelas auxiliares'!$D$239),"FOLHA DE PESSOAL",IF(Q804='Tabelas auxiliares'!$A$240,"CUSTEIO",IF(Q804='Tabelas auxiliares'!$A$239,"INVESTIMENTO","ERRO - VERIFICAR"))))</f>
        <v/>
      </c>
      <c r="S804" s="46" t="str">
        <f t="shared" si="25"/>
        <v/>
      </c>
    </row>
    <row r="805" spans="17:19" x14ac:dyDescent="0.25">
      <c r="Q805" s="33" t="str">
        <f t="shared" si="24"/>
        <v/>
      </c>
      <c r="R805" s="33" t="str">
        <f>IF(M805="","",IF(AND(M805&lt;&gt;'Tabelas auxiliares'!$B$239,M805&lt;&gt;'Tabelas auxiliares'!$B$240,M805&lt;&gt;'Tabelas auxiliares'!$C$239,M805&lt;&gt;'Tabelas auxiliares'!$C$240,M805&lt;&gt;'Tabelas auxiliares'!$D$239),"FOLHA DE PESSOAL",IF(Q805='Tabelas auxiliares'!$A$240,"CUSTEIO",IF(Q805='Tabelas auxiliares'!$A$239,"INVESTIMENTO","ERRO - VERIFICAR"))))</f>
        <v/>
      </c>
      <c r="S805" s="46" t="str">
        <f t="shared" si="25"/>
        <v/>
      </c>
    </row>
    <row r="806" spans="17:19" x14ac:dyDescent="0.25">
      <c r="Q806" s="33" t="str">
        <f t="shared" si="24"/>
        <v/>
      </c>
      <c r="R806" s="33" t="str">
        <f>IF(M806="","",IF(AND(M806&lt;&gt;'Tabelas auxiliares'!$B$239,M806&lt;&gt;'Tabelas auxiliares'!$B$240,M806&lt;&gt;'Tabelas auxiliares'!$C$239,M806&lt;&gt;'Tabelas auxiliares'!$C$240,M806&lt;&gt;'Tabelas auxiliares'!$D$239),"FOLHA DE PESSOAL",IF(Q806='Tabelas auxiliares'!$A$240,"CUSTEIO",IF(Q806='Tabelas auxiliares'!$A$239,"INVESTIMENTO","ERRO - VERIFICAR"))))</f>
        <v/>
      </c>
      <c r="S806" s="46" t="str">
        <f t="shared" si="25"/>
        <v/>
      </c>
    </row>
    <row r="807" spans="17:19" x14ac:dyDescent="0.25">
      <c r="Q807" s="33" t="str">
        <f t="shared" si="24"/>
        <v/>
      </c>
      <c r="R807" s="33" t="str">
        <f>IF(M807="","",IF(AND(M807&lt;&gt;'Tabelas auxiliares'!$B$239,M807&lt;&gt;'Tabelas auxiliares'!$B$240,M807&lt;&gt;'Tabelas auxiliares'!$C$239,M807&lt;&gt;'Tabelas auxiliares'!$C$240,M807&lt;&gt;'Tabelas auxiliares'!$D$239),"FOLHA DE PESSOAL",IF(Q807='Tabelas auxiliares'!$A$240,"CUSTEIO",IF(Q807='Tabelas auxiliares'!$A$239,"INVESTIMENTO","ERRO - VERIFICAR"))))</f>
        <v/>
      </c>
      <c r="S807" s="46" t="str">
        <f t="shared" si="25"/>
        <v/>
      </c>
    </row>
    <row r="808" spans="17:19" x14ac:dyDescent="0.25">
      <c r="Q808" s="33" t="str">
        <f t="shared" si="24"/>
        <v/>
      </c>
      <c r="R808" s="33" t="str">
        <f>IF(M808="","",IF(AND(M808&lt;&gt;'Tabelas auxiliares'!$B$239,M808&lt;&gt;'Tabelas auxiliares'!$B$240,M808&lt;&gt;'Tabelas auxiliares'!$C$239,M808&lt;&gt;'Tabelas auxiliares'!$C$240,M808&lt;&gt;'Tabelas auxiliares'!$D$239),"FOLHA DE PESSOAL",IF(Q808='Tabelas auxiliares'!$A$240,"CUSTEIO",IF(Q808='Tabelas auxiliares'!$A$239,"INVESTIMENTO","ERRO - VERIFICAR"))))</f>
        <v/>
      </c>
      <c r="S808" s="46" t="str">
        <f t="shared" si="25"/>
        <v/>
      </c>
    </row>
    <row r="809" spans="17:19" x14ac:dyDescent="0.25">
      <c r="Q809" s="33" t="str">
        <f t="shared" si="24"/>
        <v/>
      </c>
      <c r="R809" s="33" t="str">
        <f>IF(M809="","",IF(AND(M809&lt;&gt;'Tabelas auxiliares'!$B$239,M809&lt;&gt;'Tabelas auxiliares'!$B$240,M809&lt;&gt;'Tabelas auxiliares'!$C$239,M809&lt;&gt;'Tabelas auxiliares'!$C$240,M809&lt;&gt;'Tabelas auxiliares'!$D$239),"FOLHA DE PESSOAL",IF(Q809='Tabelas auxiliares'!$A$240,"CUSTEIO",IF(Q809='Tabelas auxiliares'!$A$239,"INVESTIMENTO","ERRO - VERIFICAR"))))</f>
        <v/>
      </c>
      <c r="S809" s="46" t="str">
        <f t="shared" si="25"/>
        <v/>
      </c>
    </row>
    <row r="810" spans="17:19" x14ac:dyDescent="0.25">
      <c r="Q810" s="33" t="str">
        <f t="shared" si="24"/>
        <v/>
      </c>
      <c r="R810" s="33" t="str">
        <f>IF(M810="","",IF(AND(M810&lt;&gt;'Tabelas auxiliares'!$B$239,M810&lt;&gt;'Tabelas auxiliares'!$B$240,M810&lt;&gt;'Tabelas auxiliares'!$C$239,M810&lt;&gt;'Tabelas auxiliares'!$C$240,M810&lt;&gt;'Tabelas auxiliares'!$D$239),"FOLHA DE PESSOAL",IF(Q810='Tabelas auxiliares'!$A$240,"CUSTEIO",IF(Q810='Tabelas auxiliares'!$A$239,"INVESTIMENTO","ERRO - VERIFICAR"))))</f>
        <v/>
      </c>
      <c r="S810" s="46" t="str">
        <f t="shared" si="25"/>
        <v/>
      </c>
    </row>
    <row r="811" spans="17:19" x14ac:dyDescent="0.25">
      <c r="Q811" s="33" t="str">
        <f t="shared" si="24"/>
        <v/>
      </c>
      <c r="R811" s="33" t="str">
        <f>IF(M811="","",IF(AND(M811&lt;&gt;'Tabelas auxiliares'!$B$239,M811&lt;&gt;'Tabelas auxiliares'!$B$240,M811&lt;&gt;'Tabelas auxiliares'!$C$239,M811&lt;&gt;'Tabelas auxiliares'!$C$240,M811&lt;&gt;'Tabelas auxiliares'!$D$239),"FOLHA DE PESSOAL",IF(Q811='Tabelas auxiliares'!$A$240,"CUSTEIO",IF(Q811='Tabelas auxiliares'!$A$239,"INVESTIMENTO","ERRO - VERIFICAR"))))</f>
        <v/>
      </c>
      <c r="S811" s="46" t="str">
        <f t="shared" si="25"/>
        <v/>
      </c>
    </row>
    <row r="812" spans="17:19" x14ac:dyDescent="0.25">
      <c r="Q812" s="33" t="str">
        <f t="shared" si="24"/>
        <v/>
      </c>
      <c r="R812" s="33" t="str">
        <f>IF(M812="","",IF(AND(M812&lt;&gt;'Tabelas auxiliares'!$B$239,M812&lt;&gt;'Tabelas auxiliares'!$B$240,M812&lt;&gt;'Tabelas auxiliares'!$C$239,M812&lt;&gt;'Tabelas auxiliares'!$C$240,M812&lt;&gt;'Tabelas auxiliares'!$D$239),"FOLHA DE PESSOAL",IF(Q812='Tabelas auxiliares'!$A$240,"CUSTEIO",IF(Q812='Tabelas auxiliares'!$A$239,"INVESTIMENTO","ERRO - VERIFICAR"))))</f>
        <v/>
      </c>
      <c r="S812" s="46" t="str">
        <f t="shared" si="25"/>
        <v/>
      </c>
    </row>
    <row r="813" spans="17:19" x14ac:dyDescent="0.25">
      <c r="Q813" s="33" t="str">
        <f t="shared" si="24"/>
        <v/>
      </c>
      <c r="R813" s="33" t="str">
        <f>IF(M813="","",IF(AND(M813&lt;&gt;'Tabelas auxiliares'!$B$239,M813&lt;&gt;'Tabelas auxiliares'!$B$240,M813&lt;&gt;'Tabelas auxiliares'!$C$239,M813&lt;&gt;'Tabelas auxiliares'!$C$240,M813&lt;&gt;'Tabelas auxiliares'!$D$239),"FOLHA DE PESSOAL",IF(Q813='Tabelas auxiliares'!$A$240,"CUSTEIO",IF(Q813='Tabelas auxiliares'!$A$239,"INVESTIMENTO","ERRO - VERIFICAR"))))</f>
        <v/>
      </c>
      <c r="S813" s="46" t="str">
        <f t="shared" si="25"/>
        <v/>
      </c>
    </row>
    <row r="814" spans="17:19" x14ac:dyDescent="0.25">
      <c r="Q814" s="33" t="str">
        <f t="shared" si="24"/>
        <v/>
      </c>
      <c r="R814" s="33" t="str">
        <f>IF(M814="","",IF(AND(M814&lt;&gt;'Tabelas auxiliares'!$B$239,M814&lt;&gt;'Tabelas auxiliares'!$B$240,M814&lt;&gt;'Tabelas auxiliares'!$C$239,M814&lt;&gt;'Tabelas auxiliares'!$C$240,M814&lt;&gt;'Tabelas auxiliares'!$D$239),"FOLHA DE PESSOAL",IF(Q814='Tabelas auxiliares'!$A$240,"CUSTEIO",IF(Q814='Tabelas auxiliares'!$A$239,"INVESTIMENTO","ERRO - VERIFICAR"))))</f>
        <v/>
      </c>
      <c r="S814" s="46" t="str">
        <f t="shared" si="25"/>
        <v/>
      </c>
    </row>
    <row r="815" spans="17:19" x14ac:dyDescent="0.25">
      <c r="Q815" s="33" t="str">
        <f t="shared" si="24"/>
        <v/>
      </c>
      <c r="R815" s="33" t="str">
        <f>IF(M815="","",IF(AND(M815&lt;&gt;'Tabelas auxiliares'!$B$239,M815&lt;&gt;'Tabelas auxiliares'!$B$240,M815&lt;&gt;'Tabelas auxiliares'!$C$239,M815&lt;&gt;'Tabelas auxiliares'!$C$240,M815&lt;&gt;'Tabelas auxiliares'!$D$239),"FOLHA DE PESSOAL",IF(Q815='Tabelas auxiliares'!$A$240,"CUSTEIO",IF(Q815='Tabelas auxiliares'!$A$239,"INVESTIMENTO","ERRO - VERIFICAR"))))</f>
        <v/>
      </c>
      <c r="S815" s="46" t="str">
        <f t="shared" si="25"/>
        <v/>
      </c>
    </row>
    <row r="816" spans="17:19" x14ac:dyDescent="0.25">
      <c r="Q816" s="33" t="str">
        <f t="shared" si="24"/>
        <v/>
      </c>
      <c r="R816" s="33" t="str">
        <f>IF(M816="","",IF(AND(M816&lt;&gt;'Tabelas auxiliares'!$B$239,M816&lt;&gt;'Tabelas auxiliares'!$B$240,M816&lt;&gt;'Tabelas auxiliares'!$C$239,M816&lt;&gt;'Tabelas auxiliares'!$C$240,M816&lt;&gt;'Tabelas auxiliares'!$D$239),"FOLHA DE PESSOAL",IF(Q816='Tabelas auxiliares'!$A$240,"CUSTEIO",IF(Q816='Tabelas auxiliares'!$A$239,"INVESTIMENTO","ERRO - VERIFICAR"))))</f>
        <v/>
      </c>
      <c r="S816" s="46" t="str">
        <f t="shared" si="25"/>
        <v/>
      </c>
    </row>
    <row r="817" spans="17:19" x14ac:dyDescent="0.25">
      <c r="Q817" s="33" t="str">
        <f t="shared" si="24"/>
        <v/>
      </c>
      <c r="R817" s="33" t="str">
        <f>IF(M817="","",IF(AND(M817&lt;&gt;'Tabelas auxiliares'!$B$239,M817&lt;&gt;'Tabelas auxiliares'!$B$240,M817&lt;&gt;'Tabelas auxiliares'!$C$239,M817&lt;&gt;'Tabelas auxiliares'!$C$240,M817&lt;&gt;'Tabelas auxiliares'!$D$239),"FOLHA DE PESSOAL",IF(Q817='Tabelas auxiliares'!$A$240,"CUSTEIO",IF(Q817='Tabelas auxiliares'!$A$239,"INVESTIMENTO","ERRO - VERIFICAR"))))</f>
        <v/>
      </c>
      <c r="S817" s="46" t="str">
        <f t="shared" si="25"/>
        <v/>
      </c>
    </row>
    <row r="818" spans="17:19" x14ac:dyDescent="0.25">
      <c r="Q818" s="33" t="str">
        <f t="shared" si="24"/>
        <v/>
      </c>
      <c r="R818" s="33" t="str">
        <f>IF(M818="","",IF(AND(M818&lt;&gt;'Tabelas auxiliares'!$B$239,M818&lt;&gt;'Tabelas auxiliares'!$B$240,M818&lt;&gt;'Tabelas auxiliares'!$C$239,M818&lt;&gt;'Tabelas auxiliares'!$C$240,M818&lt;&gt;'Tabelas auxiliares'!$D$239),"FOLHA DE PESSOAL",IF(Q818='Tabelas auxiliares'!$A$240,"CUSTEIO",IF(Q818='Tabelas auxiliares'!$A$239,"INVESTIMENTO","ERRO - VERIFICAR"))))</f>
        <v/>
      </c>
      <c r="S818" s="46" t="str">
        <f t="shared" si="25"/>
        <v/>
      </c>
    </row>
    <row r="819" spans="17:19" x14ac:dyDescent="0.25">
      <c r="Q819" s="33" t="str">
        <f t="shared" si="24"/>
        <v/>
      </c>
      <c r="R819" s="33" t="str">
        <f>IF(M819="","",IF(AND(M819&lt;&gt;'Tabelas auxiliares'!$B$239,M819&lt;&gt;'Tabelas auxiliares'!$B$240,M819&lt;&gt;'Tabelas auxiliares'!$C$239,M819&lt;&gt;'Tabelas auxiliares'!$C$240,M819&lt;&gt;'Tabelas auxiliares'!$D$239),"FOLHA DE PESSOAL",IF(Q819='Tabelas auxiliares'!$A$240,"CUSTEIO",IF(Q819='Tabelas auxiliares'!$A$239,"INVESTIMENTO","ERRO - VERIFICAR"))))</f>
        <v/>
      </c>
      <c r="S819" s="46" t="str">
        <f t="shared" si="25"/>
        <v/>
      </c>
    </row>
    <row r="820" spans="17:19" x14ac:dyDescent="0.25">
      <c r="Q820" s="33" t="str">
        <f t="shared" si="24"/>
        <v/>
      </c>
      <c r="R820" s="33" t="str">
        <f>IF(M820="","",IF(AND(M820&lt;&gt;'Tabelas auxiliares'!$B$239,M820&lt;&gt;'Tabelas auxiliares'!$B$240,M820&lt;&gt;'Tabelas auxiliares'!$C$239,M820&lt;&gt;'Tabelas auxiliares'!$C$240,M820&lt;&gt;'Tabelas auxiliares'!$D$239),"FOLHA DE PESSOAL",IF(Q820='Tabelas auxiliares'!$A$240,"CUSTEIO",IF(Q820='Tabelas auxiliares'!$A$239,"INVESTIMENTO","ERRO - VERIFICAR"))))</f>
        <v/>
      </c>
      <c r="S820" s="46" t="str">
        <f t="shared" si="25"/>
        <v/>
      </c>
    </row>
    <row r="821" spans="17:19" x14ac:dyDescent="0.25">
      <c r="Q821" s="33" t="str">
        <f t="shared" si="24"/>
        <v/>
      </c>
      <c r="R821" s="33" t="str">
        <f>IF(M821="","",IF(AND(M821&lt;&gt;'Tabelas auxiliares'!$B$239,M821&lt;&gt;'Tabelas auxiliares'!$B$240,M821&lt;&gt;'Tabelas auxiliares'!$C$239,M821&lt;&gt;'Tabelas auxiliares'!$C$240,M821&lt;&gt;'Tabelas auxiliares'!$D$239),"FOLHA DE PESSOAL",IF(Q821='Tabelas auxiliares'!$A$240,"CUSTEIO",IF(Q821='Tabelas auxiliares'!$A$239,"INVESTIMENTO","ERRO - VERIFICAR"))))</f>
        <v/>
      </c>
      <c r="S821" s="46" t="str">
        <f t="shared" si="25"/>
        <v/>
      </c>
    </row>
    <row r="822" spans="17:19" x14ac:dyDescent="0.25">
      <c r="Q822" s="33" t="str">
        <f t="shared" si="24"/>
        <v/>
      </c>
      <c r="R822" s="33" t="str">
        <f>IF(M822="","",IF(AND(M822&lt;&gt;'Tabelas auxiliares'!$B$239,M822&lt;&gt;'Tabelas auxiliares'!$B$240,M822&lt;&gt;'Tabelas auxiliares'!$C$239,M822&lt;&gt;'Tabelas auxiliares'!$C$240,M822&lt;&gt;'Tabelas auxiliares'!$D$239),"FOLHA DE PESSOAL",IF(Q822='Tabelas auxiliares'!$A$240,"CUSTEIO",IF(Q822='Tabelas auxiliares'!$A$239,"INVESTIMENTO","ERRO - VERIFICAR"))))</f>
        <v/>
      </c>
      <c r="S822" s="46" t="str">
        <f t="shared" si="25"/>
        <v/>
      </c>
    </row>
    <row r="823" spans="17:19" x14ac:dyDescent="0.25">
      <c r="Q823" s="33" t="str">
        <f t="shared" si="24"/>
        <v/>
      </c>
      <c r="R823" s="33" t="str">
        <f>IF(M823="","",IF(AND(M823&lt;&gt;'Tabelas auxiliares'!$B$239,M823&lt;&gt;'Tabelas auxiliares'!$B$240,M823&lt;&gt;'Tabelas auxiliares'!$C$239,M823&lt;&gt;'Tabelas auxiliares'!$C$240,M823&lt;&gt;'Tabelas auxiliares'!$D$239),"FOLHA DE PESSOAL",IF(Q823='Tabelas auxiliares'!$A$240,"CUSTEIO",IF(Q823='Tabelas auxiliares'!$A$239,"INVESTIMENTO","ERRO - VERIFICAR"))))</f>
        <v/>
      </c>
      <c r="S823" s="46" t="str">
        <f t="shared" si="25"/>
        <v/>
      </c>
    </row>
    <row r="824" spans="17:19" x14ac:dyDescent="0.25">
      <c r="Q824" s="33" t="str">
        <f t="shared" si="24"/>
        <v/>
      </c>
      <c r="R824" s="33" t="str">
        <f>IF(M824="","",IF(AND(M824&lt;&gt;'Tabelas auxiliares'!$B$239,M824&lt;&gt;'Tabelas auxiliares'!$B$240,M824&lt;&gt;'Tabelas auxiliares'!$C$239,M824&lt;&gt;'Tabelas auxiliares'!$C$240,M824&lt;&gt;'Tabelas auxiliares'!$D$239),"FOLHA DE PESSOAL",IF(Q824='Tabelas auxiliares'!$A$240,"CUSTEIO",IF(Q824='Tabelas auxiliares'!$A$239,"INVESTIMENTO","ERRO - VERIFICAR"))))</f>
        <v/>
      </c>
      <c r="S824" s="46" t="str">
        <f t="shared" si="25"/>
        <v/>
      </c>
    </row>
    <row r="825" spans="17:19" x14ac:dyDescent="0.25">
      <c r="Q825" s="33" t="str">
        <f t="shared" si="24"/>
        <v/>
      </c>
      <c r="R825" s="33" t="str">
        <f>IF(M825="","",IF(AND(M825&lt;&gt;'Tabelas auxiliares'!$B$239,M825&lt;&gt;'Tabelas auxiliares'!$B$240,M825&lt;&gt;'Tabelas auxiliares'!$C$239,M825&lt;&gt;'Tabelas auxiliares'!$C$240,M825&lt;&gt;'Tabelas auxiliares'!$D$239),"FOLHA DE PESSOAL",IF(Q825='Tabelas auxiliares'!$A$240,"CUSTEIO",IF(Q825='Tabelas auxiliares'!$A$239,"INVESTIMENTO","ERRO - VERIFICAR"))))</f>
        <v/>
      </c>
      <c r="S825" s="46" t="str">
        <f t="shared" si="25"/>
        <v/>
      </c>
    </row>
    <row r="826" spans="17:19" x14ac:dyDescent="0.25">
      <c r="Q826" s="33" t="str">
        <f t="shared" si="24"/>
        <v/>
      </c>
      <c r="R826" s="33" t="str">
        <f>IF(M826="","",IF(AND(M826&lt;&gt;'Tabelas auxiliares'!$B$239,M826&lt;&gt;'Tabelas auxiliares'!$B$240,M826&lt;&gt;'Tabelas auxiliares'!$C$239,M826&lt;&gt;'Tabelas auxiliares'!$C$240,M826&lt;&gt;'Tabelas auxiliares'!$D$239),"FOLHA DE PESSOAL",IF(Q826='Tabelas auxiliares'!$A$240,"CUSTEIO",IF(Q826='Tabelas auxiliares'!$A$239,"INVESTIMENTO","ERRO - VERIFICAR"))))</f>
        <v/>
      </c>
      <c r="S826" s="46" t="str">
        <f t="shared" si="25"/>
        <v/>
      </c>
    </row>
    <row r="827" spans="17:19" x14ac:dyDescent="0.25">
      <c r="Q827" s="33" t="str">
        <f t="shared" si="24"/>
        <v/>
      </c>
      <c r="R827" s="33" t="str">
        <f>IF(M827="","",IF(AND(M827&lt;&gt;'Tabelas auxiliares'!$B$239,M827&lt;&gt;'Tabelas auxiliares'!$B$240,M827&lt;&gt;'Tabelas auxiliares'!$C$239,M827&lt;&gt;'Tabelas auxiliares'!$C$240,M827&lt;&gt;'Tabelas auxiliares'!$D$239),"FOLHA DE PESSOAL",IF(Q827='Tabelas auxiliares'!$A$240,"CUSTEIO",IF(Q827='Tabelas auxiliares'!$A$239,"INVESTIMENTO","ERRO - VERIFICAR"))))</f>
        <v/>
      </c>
      <c r="S827" s="46" t="str">
        <f t="shared" si="25"/>
        <v/>
      </c>
    </row>
    <row r="828" spans="17:19" x14ac:dyDescent="0.25">
      <c r="Q828" s="33" t="str">
        <f t="shared" si="24"/>
        <v/>
      </c>
      <c r="R828" s="33" t="str">
        <f>IF(M828="","",IF(AND(M828&lt;&gt;'Tabelas auxiliares'!$B$239,M828&lt;&gt;'Tabelas auxiliares'!$B$240,M828&lt;&gt;'Tabelas auxiliares'!$C$239,M828&lt;&gt;'Tabelas auxiliares'!$C$240,M828&lt;&gt;'Tabelas auxiliares'!$D$239),"FOLHA DE PESSOAL",IF(Q828='Tabelas auxiliares'!$A$240,"CUSTEIO",IF(Q828='Tabelas auxiliares'!$A$239,"INVESTIMENTO","ERRO - VERIFICAR"))))</f>
        <v/>
      </c>
      <c r="S828" s="46" t="str">
        <f t="shared" si="25"/>
        <v/>
      </c>
    </row>
    <row r="829" spans="17:19" x14ac:dyDescent="0.25">
      <c r="Q829" s="33" t="str">
        <f t="shared" si="24"/>
        <v/>
      </c>
      <c r="R829" s="33" t="str">
        <f>IF(M829="","",IF(AND(M829&lt;&gt;'Tabelas auxiliares'!$B$239,M829&lt;&gt;'Tabelas auxiliares'!$B$240,M829&lt;&gt;'Tabelas auxiliares'!$C$239,M829&lt;&gt;'Tabelas auxiliares'!$C$240,M829&lt;&gt;'Tabelas auxiliares'!$D$239),"FOLHA DE PESSOAL",IF(Q829='Tabelas auxiliares'!$A$240,"CUSTEIO",IF(Q829='Tabelas auxiliares'!$A$239,"INVESTIMENTO","ERRO - VERIFICAR"))))</f>
        <v/>
      </c>
      <c r="S829" s="46" t="str">
        <f t="shared" si="25"/>
        <v/>
      </c>
    </row>
    <row r="830" spans="17:19" x14ac:dyDescent="0.25">
      <c r="Q830" s="33" t="str">
        <f t="shared" si="24"/>
        <v/>
      </c>
      <c r="R830" s="33" t="str">
        <f>IF(M830="","",IF(AND(M830&lt;&gt;'Tabelas auxiliares'!$B$239,M830&lt;&gt;'Tabelas auxiliares'!$B$240,M830&lt;&gt;'Tabelas auxiliares'!$C$239,M830&lt;&gt;'Tabelas auxiliares'!$C$240,M830&lt;&gt;'Tabelas auxiliares'!$D$239),"FOLHA DE PESSOAL",IF(Q830='Tabelas auxiliares'!$A$240,"CUSTEIO",IF(Q830='Tabelas auxiliares'!$A$239,"INVESTIMENTO","ERRO - VERIFICAR"))))</f>
        <v/>
      </c>
      <c r="S830" s="46" t="str">
        <f t="shared" si="25"/>
        <v/>
      </c>
    </row>
    <row r="831" spans="17:19" x14ac:dyDescent="0.25">
      <c r="Q831" s="33" t="str">
        <f t="shared" si="24"/>
        <v/>
      </c>
      <c r="R831" s="33" t="str">
        <f>IF(M831="","",IF(AND(M831&lt;&gt;'Tabelas auxiliares'!$B$239,M831&lt;&gt;'Tabelas auxiliares'!$B$240,M831&lt;&gt;'Tabelas auxiliares'!$C$239,M831&lt;&gt;'Tabelas auxiliares'!$C$240,M831&lt;&gt;'Tabelas auxiliares'!$D$239),"FOLHA DE PESSOAL",IF(Q831='Tabelas auxiliares'!$A$240,"CUSTEIO",IF(Q831='Tabelas auxiliares'!$A$239,"INVESTIMENTO","ERRO - VERIFICAR"))))</f>
        <v/>
      </c>
      <c r="S831" s="46" t="str">
        <f t="shared" si="25"/>
        <v/>
      </c>
    </row>
    <row r="832" spans="17:19" x14ac:dyDescent="0.25">
      <c r="Q832" s="33" t="str">
        <f t="shared" si="24"/>
        <v/>
      </c>
      <c r="R832" s="33" t="str">
        <f>IF(M832="","",IF(AND(M832&lt;&gt;'Tabelas auxiliares'!$B$239,M832&lt;&gt;'Tabelas auxiliares'!$B$240,M832&lt;&gt;'Tabelas auxiliares'!$C$239,M832&lt;&gt;'Tabelas auxiliares'!$C$240,M832&lt;&gt;'Tabelas auxiliares'!$D$239),"FOLHA DE PESSOAL",IF(Q832='Tabelas auxiliares'!$A$240,"CUSTEIO",IF(Q832='Tabelas auxiliares'!$A$239,"INVESTIMENTO","ERRO - VERIFICAR"))))</f>
        <v/>
      </c>
      <c r="S832" s="46" t="str">
        <f t="shared" si="25"/>
        <v/>
      </c>
    </row>
    <row r="833" spans="17:19" x14ac:dyDescent="0.25">
      <c r="Q833" s="33" t="str">
        <f t="shared" si="24"/>
        <v/>
      </c>
      <c r="R833" s="33" t="str">
        <f>IF(M833="","",IF(AND(M833&lt;&gt;'Tabelas auxiliares'!$B$239,M833&lt;&gt;'Tabelas auxiliares'!$B$240,M833&lt;&gt;'Tabelas auxiliares'!$C$239,M833&lt;&gt;'Tabelas auxiliares'!$C$240,M833&lt;&gt;'Tabelas auxiliares'!$D$239),"FOLHA DE PESSOAL",IF(Q833='Tabelas auxiliares'!$A$240,"CUSTEIO",IF(Q833='Tabelas auxiliares'!$A$239,"INVESTIMENTO","ERRO - VERIFICAR"))))</f>
        <v/>
      </c>
      <c r="S833" s="46" t="str">
        <f t="shared" si="25"/>
        <v/>
      </c>
    </row>
    <row r="834" spans="17:19" x14ac:dyDescent="0.25">
      <c r="Q834" s="33" t="str">
        <f t="shared" si="24"/>
        <v/>
      </c>
      <c r="R834" s="33" t="str">
        <f>IF(M834="","",IF(AND(M834&lt;&gt;'Tabelas auxiliares'!$B$239,M834&lt;&gt;'Tabelas auxiliares'!$B$240,M834&lt;&gt;'Tabelas auxiliares'!$C$239,M834&lt;&gt;'Tabelas auxiliares'!$C$240,M834&lt;&gt;'Tabelas auxiliares'!$D$239),"FOLHA DE PESSOAL",IF(Q834='Tabelas auxiliares'!$A$240,"CUSTEIO",IF(Q834='Tabelas auxiliares'!$A$239,"INVESTIMENTO","ERRO - VERIFICAR"))))</f>
        <v/>
      </c>
      <c r="S834" s="46" t="str">
        <f t="shared" si="25"/>
        <v/>
      </c>
    </row>
    <row r="835" spans="17:19" x14ac:dyDescent="0.25">
      <c r="Q835" s="33" t="str">
        <f t="shared" si="24"/>
        <v/>
      </c>
      <c r="R835" s="33" t="str">
        <f>IF(M835="","",IF(AND(M835&lt;&gt;'Tabelas auxiliares'!$B$239,M835&lt;&gt;'Tabelas auxiliares'!$B$240,M835&lt;&gt;'Tabelas auxiliares'!$C$239,M835&lt;&gt;'Tabelas auxiliares'!$C$240,M835&lt;&gt;'Tabelas auxiliares'!$D$239),"FOLHA DE PESSOAL",IF(Q835='Tabelas auxiliares'!$A$240,"CUSTEIO",IF(Q835='Tabelas auxiliares'!$A$239,"INVESTIMENTO","ERRO - VERIFICAR"))))</f>
        <v/>
      </c>
      <c r="S835" s="46" t="str">
        <f t="shared" si="25"/>
        <v/>
      </c>
    </row>
    <row r="836" spans="17:19" x14ac:dyDescent="0.25">
      <c r="Q836" s="33" t="str">
        <f t="shared" ref="Q836:Q899" si="26">LEFT(O836,1)</f>
        <v/>
      </c>
      <c r="R836" s="33" t="str">
        <f>IF(M836="","",IF(AND(M836&lt;&gt;'Tabelas auxiliares'!$B$239,M836&lt;&gt;'Tabelas auxiliares'!$B$240,M836&lt;&gt;'Tabelas auxiliares'!$C$239,M836&lt;&gt;'Tabelas auxiliares'!$C$240,M836&lt;&gt;'Tabelas auxiliares'!$D$239),"FOLHA DE PESSOAL",IF(Q836='Tabelas auxiliares'!$A$240,"CUSTEIO",IF(Q836='Tabelas auxiliares'!$A$239,"INVESTIMENTO","ERRO - VERIFICAR"))))</f>
        <v/>
      </c>
      <c r="S836" s="46" t="str">
        <f t="shared" si="25"/>
        <v/>
      </c>
    </row>
    <row r="837" spans="17:19" x14ac:dyDescent="0.25">
      <c r="Q837" s="33" t="str">
        <f t="shared" si="26"/>
        <v/>
      </c>
      <c r="R837" s="33" t="str">
        <f>IF(M837="","",IF(AND(M837&lt;&gt;'Tabelas auxiliares'!$B$239,M837&lt;&gt;'Tabelas auxiliares'!$B$240,M837&lt;&gt;'Tabelas auxiliares'!$C$239,M837&lt;&gt;'Tabelas auxiliares'!$C$240,M837&lt;&gt;'Tabelas auxiliares'!$D$239),"FOLHA DE PESSOAL",IF(Q837='Tabelas auxiliares'!$A$240,"CUSTEIO",IF(Q837='Tabelas auxiliares'!$A$239,"INVESTIMENTO","ERRO - VERIFICAR"))))</f>
        <v/>
      </c>
      <c r="S837" s="46" t="str">
        <f t="shared" ref="S837:S900" si="27">IF(SUM(T837:X837)=0,"",SUM(T837:X837))</f>
        <v/>
      </c>
    </row>
    <row r="838" spans="17:19" x14ac:dyDescent="0.25">
      <c r="Q838" s="33" t="str">
        <f t="shared" si="26"/>
        <v/>
      </c>
      <c r="R838" s="33" t="str">
        <f>IF(M838="","",IF(AND(M838&lt;&gt;'Tabelas auxiliares'!$B$239,M838&lt;&gt;'Tabelas auxiliares'!$B$240,M838&lt;&gt;'Tabelas auxiliares'!$C$239,M838&lt;&gt;'Tabelas auxiliares'!$C$240,M838&lt;&gt;'Tabelas auxiliares'!$D$239),"FOLHA DE PESSOAL",IF(Q838='Tabelas auxiliares'!$A$240,"CUSTEIO",IF(Q838='Tabelas auxiliares'!$A$239,"INVESTIMENTO","ERRO - VERIFICAR"))))</f>
        <v/>
      </c>
      <c r="S838" s="46" t="str">
        <f t="shared" si="27"/>
        <v/>
      </c>
    </row>
    <row r="839" spans="17:19" x14ac:dyDescent="0.25">
      <c r="Q839" s="33" t="str">
        <f t="shared" si="26"/>
        <v/>
      </c>
      <c r="R839" s="33" t="str">
        <f>IF(M839="","",IF(AND(M839&lt;&gt;'Tabelas auxiliares'!$B$239,M839&lt;&gt;'Tabelas auxiliares'!$B$240,M839&lt;&gt;'Tabelas auxiliares'!$C$239,M839&lt;&gt;'Tabelas auxiliares'!$C$240,M839&lt;&gt;'Tabelas auxiliares'!$D$239),"FOLHA DE PESSOAL",IF(Q839='Tabelas auxiliares'!$A$240,"CUSTEIO",IF(Q839='Tabelas auxiliares'!$A$239,"INVESTIMENTO","ERRO - VERIFICAR"))))</f>
        <v/>
      </c>
      <c r="S839" s="46" t="str">
        <f t="shared" si="27"/>
        <v/>
      </c>
    </row>
    <row r="840" spans="17:19" x14ac:dyDescent="0.25">
      <c r="Q840" s="33" t="str">
        <f t="shared" si="26"/>
        <v/>
      </c>
      <c r="R840" s="33" t="str">
        <f>IF(M840="","",IF(AND(M840&lt;&gt;'Tabelas auxiliares'!$B$239,M840&lt;&gt;'Tabelas auxiliares'!$B$240,M840&lt;&gt;'Tabelas auxiliares'!$C$239,M840&lt;&gt;'Tabelas auxiliares'!$C$240,M840&lt;&gt;'Tabelas auxiliares'!$D$239),"FOLHA DE PESSOAL",IF(Q840='Tabelas auxiliares'!$A$240,"CUSTEIO",IF(Q840='Tabelas auxiliares'!$A$239,"INVESTIMENTO","ERRO - VERIFICAR"))))</f>
        <v/>
      </c>
      <c r="S840" s="46" t="str">
        <f t="shared" si="27"/>
        <v/>
      </c>
    </row>
    <row r="841" spans="17:19" x14ac:dyDescent="0.25">
      <c r="Q841" s="33" t="str">
        <f t="shared" si="26"/>
        <v/>
      </c>
      <c r="R841" s="33" t="str">
        <f>IF(M841="","",IF(AND(M841&lt;&gt;'Tabelas auxiliares'!$B$239,M841&lt;&gt;'Tabelas auxiliares'!$B$240,M841&lt;&gt;'Tabelas auxiliares'!$C$239,M841&lt;&gt;'Tabelas auxiliares'!$C$240,M841&lt;&gt;'Tabelas auxiliares'!$D$239),"FOLHA DE PESSOAL",IF(Q841='Tabelas auxiliares'!$A$240,"CUSTEIO",IF(Q841='Tabelas auxiliares'!$A$239,"INVESTIMENTO","ERRO - VERIFICAR"))))</f>
        <v/>
      </c>
      <c r="S841" s="46" t="str">
        <f t="shared" si="27"/>
        <v/>
      </c>
    </row>
    <row r="842" spans="17:19" x14ac:dyDescent="0.25">
      <c r="Q842" s="33" t="str">
        <f t="shared" si="26"/>
        <v/>
      </c>
      <c r="R842" s="33" t="str">
        <f>IF(M842="","",IF(AND(M842&lt;&gt;'Tabelas auxiliares'!$B$239,M842&lt;&gt;'Tabelas auxiliares'!$B$240,M842&lt;&gt;'Tabelas auxiliares'!$C$239,M842&lt;&gt;'Tabelas auxiliares'!$C$240,M842&lt;&gt;'Tabelas auxiliares'!$D$239),"FOLHA DE PESSOAL",IF(Q842='Tabelas auxiliares'!$A$240,"CUSTEIO",IF(Q842='Tabelas auxiliares'!$A$239,"INVESTIMENTO","ERRO - VERIFICAR"))))</f>
        <v/>
      </c>
      <c r="S842" s="46" t="str">
        <f t="shared" si="27"/>
        <v/>
      </c>
    </row>
    <row r="843" spans="17:19" x14ac:dyDescent="0.25">
      <c r="Q843" s="33" t="str">
        <f t="shared" si="26"/>
        <v/>
      </c>
      <c r="R843" s="33" t="str">
        <f>IF(M843="","",IF(AND(M843&lt;&gt;'Tabelas auxiliares'!$B$239,M843&lt;&gt;'Tabelas auxiliares'!$B$240,M843&lt;&gt;'Tabelas auxiliares'!$C$239,M843&lt;&gt;'Tabelas auxiliares'!$C$240,M843&lt;&gt;'Tabelas auxiliares'!$D$239),"FOLHA DE PESSOAL",IF(Q843='Tabelas auxiliares'!$A$240,"CUSTEIO",IF(Q843='Tabelas auxiliares'!$A$239,"INVESTIMENTO","ERRO - VERIFICAR"))))</f>
        <v/>
      </c>
      <c r="S843" s="46" t="str">
        <f t="shared" si="27"/>
        <v/>
      </c>
    </row>
    <row r="844" spans="17:19" x14ac:dyDescent="0.25">
      <c r="Q844" s="33" t="str">
        <f t="shared" si="26"/>
        <v/>
      </c>
      <c r="R844" s="33" t="str">
        <f>IF(M844="","",IF(AND(M844&lt;&gt;'Tabelas auxiliares'!$B$239,M844&lt;&gt;'Tabelas auxiliares'!$B$240,M844&lt;&gt;'Tabelas auxiliares'!$C$239,M844&lt;&gt;'Tabelas auxiliares'!$C$240,M844&lt;&gt;'Tabelas auxiliares'!$D$239),"FOLHA DE PESSOAL",IF(Q844='Tabelas auxiliares'!$A$240,"CUSTEIO",IF(Q844='Tabelas auxiliares'!$A$239,"INVESTIMENTO","ERRO - VERIFICAR"))))</f>
        <v/>
      </c>
      <c r="S844" s="46" t="str">
        <f t="shared" si="27"/>
        <v/>
      </c>
    </row>
    <row r="845" spans="17:19" x14ac:dyDescent="0.25">
      <c r="Q845" s="33" t="str">
        <f t="shared" si="26"/>
        <v/>
      </c>
      <c r="R845" s="33" t="str">
        <f>IF(M845="","",IF(AND(M845&lt;&gt;'Tabelas auxiliares'!$B$239,M845&lt;&gt;'Tabelas auxiliares'!$B$240,M845&lt;&gt;'Tabelas auxiliares'!$C$239,M845&lt;&gt;'Tabelas auxiliares'!$C$240,M845&lt;&gt;'Tabelas auxiliares'!$D$239),"FOLHA DE PESSOAL",IF(Q845='Tabelas auxiliares'!$A$240,"CUSTEIO",IF(Q845='Tabelas auxiliares'!$A$239,"INVESTIMENTO","ERRO - VERIFICAR"))))</f>
        <v/>
      </c>
      <c r="S845" s="46" t="str">
        <f t="shared" si="27"/>
        <v/>
      </c>
    </row>
    <row r="846" spans="17:19" x14ac:dyDescent="0.25">
      <c r="Q846" s="33" t="str">
        <f t="shared" si="26"/>
        <v/>
      </c>
      <c r="R846" s="33" t="str">
        <f>IF(M846="","",IF(AND(M846&lt;&gt;'Tabelas auxiliares'!$B$239,M846&lt;&gt;'Tabelas auxiliares'!$B$240,M846&lt;&gt;'Tabelas auxiliares'!$C$239,M846&lt;&gt;'Tabelas auxiliares'!$C$240,M846&lt;&gt;'Tabelas auxiliares'!$D$239),"FOLHA DE PESSOAL",IF(Q846='Tabelas auxiliares'!$A$240,"CUSTEIO",IF(Q846='Tabelas auxiliares'!$A$239,"INVESTIMENTO","ERRO - VERIFICAR"))))</f>
        <v/>
      </c>
      <c r="S846" s="46" t="str">
        <f t="shared" si="27"/>
        <v/>
      </c>
    </row>
    <row r="847" spans="17:19" x14ac:dyDescent="0.25">
      <c r="Q847" s="33" t="str">
        <f t="shared" si="26"/>
        <v/>
      </c>
      <c r="R847" s="33" t="str">
        <f>IF(M847="","",IF(AND(M847&lt;&gt;'Tabelas auxiliares'!$B$239,M847&lt;&gt;'Tabelas auxiliares'!$B$240,M847&lt;&gt;'Tabelas auxiliares'!$C$239,M847&lt;&gt;'Tabelas auxiliares'!$C$240,M847&lt;&gt;'Tabelas auxiliares'!$D$239),"FOLHA DE PESSOAL",IF(Q847='Tabelas auxiliares'!$A$240,"CUSTEIO",IF(Q847='Tabelas auxiliares'!$A$239,"INVESTIMENTO","ERRO - VERIFICAR"))))</f>
        <v/>
      </c>
      <c r="S847" s="46" t="str">
        <f t="shared" si="27"/>
        <v/>
      </c>
    </row>
    <row r="848" spans="17:19" x14ac:dyDescent="0.25">
      <c r="Q848" s="33" t="str">
        <f t="shared" si="26"/>
        <v/>
      </c>
      <c r="R848" s="33" t="str">
        <f>IF(M848="","",IF(AND(M848&lt;&gt;'Tabelas auxiliares'!$B$239,M848&lt;&gt;'Tabelas auxiliares'!$B$240,M848&lt;&gt;'Tabelas auxiliares'!$C$239,M848&lt;&gt;'Tabelas auxiliares'!$C$240,M848&lt;&gt;'Tabelas auxiliares'!$D$239),"FOLHA DE PESSOAL",IF(Q848='Tabelas auxiliares'!$A$240,"CUSTEIO",IF(Q848='Tabelas auxiliares'!$A$239,"INVESTIMENTO","ERRO - VERIFICAR"))))</f>
        <v/>
      </c>
      <c r="S848" s="46" t="str">
        <f t="shared" si="27"/>
        <v/>
      </c>
    </row>
    <row r="849" spans="17:19" x14ac:dyDescent="0.25">
      <c r="Q849" s="33" t="str">
        <f t="shared" si="26"/>
        <v/>
      </c>
      <c r="R849" s="33" t="str">
        <f>IF(M849="","",IF(AND(M849&lt;&gt;'Tabelas auxiliares'!$B$239,M849&lt;&gt;'Tabelas auxiliares'!$B$240,M849&lt;&gt;'Tabelas auxiliares'!$C$239,M849&lt;&gt;'Tabelas auxiliares'!$C$240,M849&lt;&gt;'Tabelas auxiliares'!$D$239),"FOLHA DE PESSOAL",IF(Q849='Tabelas auxiliares'!$A$240,"CUSTEIO",IF(Q849='Tabelas auxiliares'!$A$239,"INVESTIMENTO","ERRO - VERIFICAR"))))</f>
        <v/>
      </c>
      <c r="S849" s="46" t="str">
        <f t="shared" si="27"/>
        <v/>
      </c>
    </row>
    <row r="850" spans="17:19" x14ac:dyDescent="0.25">
      <c r="Q850" s="33" t="str">
        <f t="shared" si="26"/>
        <v/>
      </c>
      <c r="R850" s="33" t="str">
        <f>IF(M850="","",IF(AND(M850&lt;&gt;'Tabelas auxiliares'!$B$239,M850&lt;&gt;'Tabelas auxiliares'!$B$240,M850&lt;&gt;'Tabelas auxiliares'!$C$239,M850&lt;&gt;'Tabelas auxiliares'!$C$240,M850&lt;&gt;'Tabelas auxiliares'!$D$239),"FOLHA DE PESSOAL",IF(Q850='Tabelas auxiliares'!$A$240,"CUSTEIO",IF(Q850='Tabelas auxiliares'!$A$239,"INVESTIMENTO","ERRO - VERIFICAR"))))</f>
        <v/>
      </c>
      <c r="S850" s="46" t="str">
        <f t="shared" si="27"/>
        <v/>
      </c>
    </row>
    <row r="851" spans="17:19" x14ac:dyDescent="0.25">
      <c r="Q851" s="33" t="str">
        <f t="shared" si="26"/>
        <v/>
      </c>
      <c r="R851" s="33" t="str">
        <f>IF(M851="","",IF(AND(M851&lt;&gt;'Tabelas auxiliares'!$B$239,M851&lt;&gt;'Tabelas auxiliares'!$B$240,M851&lt;&gt;'Tabelas auxiliares'!$C$239,M851&lt;&gt;'Tabelas auxiliares'!$C$240,M851&lt;&gt;'Tabelas auxiliares'!$D$239),"FOLHA DE PESSOAL",IF(Q851='Tabelas auxiliares'!$A$240,"CUSTEIO",IF(Q851='Tabelas auxiliares'!$A$239,"INVESTIMENTO","ERRO - VERIFICAR"))))</f>
        <v/>
      </c>
      <c r="S851" s="46" t="str">
        <f t="shared" si="27"/>
        <v/>
      </c>
    </row>
    <row r="852" spans="17:19" x14ac:dyDescent="0.25">
      <c r="Q852" s="33" t="str">
        <f t="shared" si="26"/>
        <v/>
      </c>
      <c r="R852" s="33" t="str">
        <f>IF(M852="","",IF(AND(M852&lt;&gt;'Tabelas auxiliares'!$B$239,M852&lt;&gt;'Tabelas auxiliares'!$B$240,M852&lt;&gt;'Tabelas auxiliares'!$C$239,M852&lt;&gt;'Tabelas auxiliares'!$C$240,M852&lt;&gt;'Tabelas auxiliares'!$D$239),"FOLHA DE PESSOAL",IF(Q852='Tabelas auxiliares'!$A$240,"CUSTEIO",IF(Q852='Tabelas auxiliares'!$A$239,"INVESTIMENTO","ERRO - VERIFICAR"))))</f>
        <v/>
      </c>
      <c r="S852" s="46" t="str">
        <f t="shared" si="27"/>
        <v/>
      </c>
    </row>
    <row r="853" spans="17:19" x14ac:dyDescent="0.25">
      <c r="Q853" s="33" t="str">
        <f t="shared" si="26"/>
        <v/>
      </c>
      <c r="R853" s="33" t="str">
        <f>IF(M853="","",IF(AND(M853&lt;&gt;'Tabelas auxiliares'!$B$239,M853&lt;&gt;'Tabelas auxiliares'!$B$240,M853&lt;&gt;'Tabelas auxiliares'!$C$239,M853&lt;&gt;'Tabelas auxiliares'!$C$240,M853&lt;&gt;'Tabelas auxiliares'!$D$239),"FOLHA DE PESSOAL",IF(Q853='Tabelas auxiliares'!$A$240,"CUSTEIO",IF(Q853='Tabelas auxiliares'!$A$239,"INVESTIMENTO","ERRO - VERIFICAR"))))</f>
        <v/>
      </c>
      <c r="S853" s="46" t="str">
        <f t="shared" si="27"/>
        <v/>
      </c>
    </row>
    <row r="854" spans="17:19" x14ac:dyDescent="0.25">
      <c r="Q854" s="33" t="str">
        <f t="shared" si="26"/>
        <v/>
      </c>
      <c r="R854" s="33" t="str">
        <f>IF(M854="","",IF(AND(M854&lt;&gt;'Tabelas auxiliares'!$B$239,M854&lt;&gt;'Tabelas auxiliares'!$B$240,M854&lt;&gt;'Tabelas auxiliares'!$C$239,M854&lt;&gt;'Tabelas auxiliares'!$C$240,M854&lt;&gt;'Tabelas auxiliares'!$D$239),"FOLHA DE PESSOAL",IF(Q854='Tabelas auxiliares'!$A$240,"CUSTEIO",IF(Q854='Tabelas auxiliares'!$A$239,"INVESTIMENTO","ERRO - VERIFICAR"))))</f>
        <v/>
      </c>
      <c r="S854" s="46" t="str">
        <f t="shared" si="27"/>
        <v/>
      </c>
    </row>
    <row r="855" spans="17:19" x14ac:dyDescent="0.25">
      <c r="Q855" s="33" t="str">
        <f t="shared" si="26"/>
        <v/>
      </c>
      <c r="R855" s="33" t="str">
        <f>IF(M855="","",IF(AND(M855&lt;&gt;'Tabelas auxiliares'!$B$239,M855&lt;&gt;'Tabelas auxiliares'!$B$240,M855&lt;&gt;'Tabelas auxiliares'!$C$239,M855&lt;&gt;'Tabelas auxiliares'!$C$240,M855&lt;&gt;'Tabelas auxiliares'!$D$239),"FOLHA DE PESSOAL",IF(Q855='Tabelas auxiliares'!$A$240,"CUSTEIO",IF(Q855='Tabelas auxiliares'!$A$239,"INVESTIMENTO","ERRO - VERIFICAR"))))</f>
        <v/>
      </c>
      <c r="S855" s="46" t="str">
        <f t="shared" si="27"/>
        <v/>
      </c>
    </row>
    <row r="856" spans="17:19" x14ac:dyDescent="0.25">
      <c r="Q856" s="33" t="str">
        <f t="shared" si="26"/>
        <v/>
      </c>
      <c r="R856" s="33" t="str">
        <f>IF(M856="","",IF(AND(M856&lt;&gt;'Tabelas auxiliares'!$B$239,M856&lt;&gt;'Tabelas auxiliares'!$B$240,M856&lt;&gt;'Tabelas auxiliares'!$C$239,M856&lt;&gt;'Tabelas auxiliares'!$C$240,M856&lt;&gt;'Tabelas auxiliares'!$D$239),"FOLHA DE PESSOAL",IF(Q856='Tabelas auxiliares'!$A$240,"CUSTEIO",IF(Q856='Tabelas auxiliares'!$A$239,"INVESTIMENTO","ERRO - VERIFICAR"))))</f>
        <v/>
      </c>
      <c r="S856" s="46" t="str">
        <f t="shared" si="27"/>
        <v/>
      </c>
    </row>
    <row r="857" spans="17:19" x14ac:dyDescent="0.25">
      <c r="Q857" s="33" t="str">
        <f t="shared" si="26"/>
        <v/>
      </c>
      <c r="R857" s="33" t="str">
        <f>IF(M857="","",IF(AND(M857&lt;&gt;'Tabelas auxiliares'!$B$239,M857&lt;&gt;'Tabelas auxiliares'!$B$240,M857&lt;&gt;'Tabelas auxiliares'!$C$239,M857&lt;&gt;'Tabelas auxiliares'!$C$240,M857&lt;&gt;'Tabelas auxiliares'!$D$239),"FOLHA DE PESSOAL",IF(Q857='Tabelas auxiliares'!$A$240,"CUSTEIO",IF(Q857='Tabelas auxiliares'!$A$239,"INVESTIMENTO","ERRO - VERIFICAR"))))</f>
        <v/>
      </c>
      <c r="S857" s="46" t="str">
        <f t="shared" si="27"/>
        <v/>
      </c>
    </row>
    <row r="858" spans="17:19" x14ac:dyDescent="0.25">
      <c r="Q858" s="33" t="str">
        <f t="shared" si="26"/>
        <v/>
      </c>
      <c r="R858" s="33" t="str">
        <f>IF(M858="","",IF(AND(M858&lt;&gt;'Tabelas auxiliares'!$B$239,M858&lt;&gt;'Tabelas auxiliares'!$B$240,M858&lt;&gt;'Tabelas auxiliares'!$C$239,M858&lt;&gt;'Tabelas auxiliares'!$C$240,M858&lt;&gt;'Tabelas auxiliares'!$D$239),"FOLHA DE PESSOAL",IF(Q858='Tabelas auxiliares'!$A$240,"CUSTEIO",IF(Q858='Tabelas auxiliares'!$A$239,"INVESTIMENTO","ERRO - VERIFICAR"))))</f>
        <v/>
      </c>
      <c r="S858" s="46" t="str">
        <f t="shared" si="27"/>
        <v/>
      </c>
    </row>
    <row r="859" spans="17:19" x14ac:dyDescent="0.25">
      <c r="Q859" s="33" t="str">
        <f t="shared" si="26"/>
        <v/>
      </c>
      <c r="R859" s="33" t="str">
        <f>IF(M859="","",IF(AND(M859&lt;&gt;'Tabelas auxiliares'!$B$239,M859&lt;&gt;'Tabelas auxiliares'!$B$240,M859&lt;&gt;'Tabelas auxiliares'!$C$239,M859&lt;&gt;'Tabelas auxiliares'!$C$240,M859&lt;&gt;'Tabelas auxiliares'!$D$239),"FOLHA DE PESSOAL",IF(Q859='Tabelas auxiliares'!$A$240,"CUSTEIO",IF(Q859='Tabelas auxiliares'!$A$239,"INVESTIMENTO","ERRO - VERIFICAR"))))</f>
        <v/>
      </c>
      <c r="S859" s="46" t="str">
        <f t="shared" si="27"/>
        <v/>
      </c>
    </row>
    <row r="860" spans="17:19" x14ac:dyDescent="0.25">
      <c r="Q860" s="33" t="str">
        <f t="shared" si="26"/>
        <v/>
      </c>
      <c r="R860" s="33" t="str">
        <f>IF(M860="","",IF(AND(M860&lt;&gt;'Tabelas auxiliares'!$B$239,M860&lt;&gt;'Tabelas auxiliares'!$B$240,M860&lt;&gt;'Tabelas auxiliares'!$C$239,M860&lt;&gt;'Tabelas auxiliares'!$C$240,M860&lt;&gt;'Tabelas auxiliares'!$D$239),"FOLHA DE PESSOAL",IF(Q860='Tabelas auxiliares'!$A$240,"CUSTEIO",IF(Q860='Tabelas auxiliares'!$A$239,"INVESTIMENTO","ERRO - VERIFICAR"))))</f>
        <v/>
      </c>
      <c r="S860" s="46" t="str">
        <f t="shared" si="27"/>
        <v/>
      </c>
    </row>
    <row r="861" spans="17:19" x14ac:dyDescent="0.25">
      <c r="Q861" s="33" t="str">
        <f t="shared" si="26"/>
        <v/>
      </c>
      <c r="R861" s="33" t="str">
        <f>IF(M861="","",IF(AND(M861&lt;&gt;'Tabelas auxiliares'!$B$239,M861&lt;&gt;'Tabelas auxiliares'!$B$240,M861&lt;&gt;'Tabelas auxiliares'!$C$239,M861&lt;&gt;'Tabelas auxiliares'!$C$240,M861&lt;&gt;'Tabelas auxiliares'!$D$239),"FOLHA DE PESSOAL",IF(Q861='Tabelas auxiliares'!$A$240,"CUSTEIO",IF(Q861='Tabelas auxiliares'!$A$239,"INVESTIMENTO","ERRO - VERIFICAR"))))</f>
        <v/>
      </c>
      <c r="S861" s="46" t="str">
        <f t="shared" si="27"/>
        <v/>
      </c>
    </row>
    <row r="862" spans="17:19" x14ac:dyDescent="0.25">
      <c r="Q862" s="33" t="str">
        <f t="shared" si="26"/>
        <v/>
      </c>
      <c r="R862" s="33" t="str">
        <f>IF(M862="","",IF(AND(M862&lt;&gt;'Tabelas auxiliares'!$B$239,M862&lt;&gt;'Tabelas auxiliares'!$B$240,M862&lt;&gt;'Tabelas auxiliares'!$C$239,M862&lt;&gt;'Tabelas auxiliares'!$C$240,M862&lt;&gt;'Tabelas auxiliares'!$D$239),"FOLHA DE PESSOAL",IF(Q862='Tabelas auxiliares'!$A$240,"CUSTEIO",IF(Q862='Tabelas auxiliares'!$A$239,"INVESTIMENTO","ERRO - VERIFICAR"))))</f>
        <v/>
      </c>
      <c r="S862" s="46" t="str">
        <f t="shared" si="27"/>
        <v/>
      </c>
    </row>
    <row r="863" spans="17:19" x14ac:dyDescent="0.25">
      <c r="Q863" s="33" t="str">
        <f t="shared" si="26"/>
        <v/>
      </c>
      <c r="R863" s="33" t="str">
        <f>IF(M863="","",IF(AND(M863&lt;&gt;'Tabelas auxiliares'!$B$239,M863&lt;&gt;'Tabelas auxiliares'!$B$240,M863&lt;&gt;'Tabelas auxiliares'!$C$239,M863&lt;&gt;'Tabelas auxiliares'!$C$240,M863&lt;&gt;'Tabelas auxiliares'!$D$239),"FOLHA DE PESSOAL",IF(Q863='Tabelas auxiliares'!$A$240,"CUSTEIO",IF(Q863='Tabelas auxiliares'!$A$239,"INVESTIMENTO","ERRO - VERIFICAR"))))</f>
        <v/>
      </c>
      <c r="S863" s="46" t="str">
        <f t="shared" si="27"/>
        <v/>
      </c>
    </row>
    <row r="864" spans="17:19" x14ac:dyDescent="0.25">
      <c r="Q864" s="33" t="str">
        <f t="shared" si="26"/>
        <v/>
      </c>
      <c r="R864" s="33" t="str">
        <f>IF(M864="","",IF(AND(M864&lt;&gt;'Tabelas auxiliares'!$B$239,M864&lt;&gt;'Tabelas auxiliares'!$B$240,M864&lt;&gt;'Tabelas auxiliares'!$C$239,M864&lt;&gt;'Tabelas auxiliares'!$C$240,M864&lt;&gt;'Tabelas auxiliares'!$D$239),"FOLHA DE PESSOAL",IF(Q864='Tabelas auxiliares'!$A$240,"CUSTEIO",IF(Q864='Tabelas auxiliares'!$A$239,"INVESTIMENTO","ERRO - VERIFICAR"))))</f>
        <v/>
      </c>
      <c r="S864" s="46" t="str">
        <f t="shared" si="27"/>
        <v/>
      </c>
    </row>
    <row r="865" spans="17:19" x14ac:dyDescent="0.25">
      <c r="Q865" s="33" t="str">
        <f t="shared" si="26"/>
        <v/>
      </c>
      <c r="R865" s="33" t="str">
        <f>IF(M865="","",IF(AND(M865&lt;&gt;'Tabelas auxiliares'!$B$239,M865&lt;&gt;'Tabelas auxiliares'!$B$240,M865&lt;&gt;'Tabelas auxiliares'!$C$239,M865&lt;&gt;'Tabelas auxiliares'!$C$240,M865&lt;&gt;'Tabelas auxiliares'!$D$239),"FOLHA DE PESSOAL",IF(Q865='Tabelas auxiliares'!$A$240,"CUSTEIO",IF(Q865='Tabelas auxiliares'!$A$239,"INVESTIMENTO","ERRO - VERIFICAR"))))</f>
        <v/>
      </c>
      <c r="S865" s="46" t="str">
        <f t="shared" si="27"/>
        <v/>
      </c>
    </row>
    <row r="866" spans="17:19" x14ac:dyDescent="0.25">
      <c r="Q866" s="33" t="str">
        <f t="shared" si="26"/>
        <v/>
      </c>
      <c r="R866" s="33" t="str">
        <f>IF(M866="","",IF(AND(M866&lt;&gt;'Tabelas auxiliares'!$B$239,M866&lt;&gt;'Tabelas auxiliares'!$B$240,M866&lt;&gt;'Tabelas auxiliares'!$C$239,M866&lt;&gt;'Tabelas auxiliares'!$C$240,M866&lt;&gt;'Tabelas auxiliares'!$D$239),"FOLHA DE PESSOAL",IF(Q866='Tabelas auxiliares'!$A$240,"CUSTEIO",IF(Q866='Tabelas auxiliares'!$A$239,"INVESTIMENTO","ERRO - VERIFICAR"))))</f>
        <v/>
      </c>
      <c r="S866" s="46" t="str">
        <f t="shared" si="27"/>
        <v/>
      </c>
    </row>
    <row r="867" spans="17:19" x14ac:dyDescent="0.25">
      <c r="Q867" s="33" t="str">
        <f t="shared" si="26"/>
        <v/>
      </c>
      <c r="R867" s="33" t="str">
        <f>IF(M867="","",IF(AND(M867&lt;&gt;'Tabelas auxiliares'!$B$239,M867&lt;&gt;'Tabelas auxiliares'!$B$240,M867&lt;&gt;'Tabelas auxiliares'!$C$239,M867&lt;&gt;'Tabelas auxiliares'!$C$240,M867&lt;&gt;'Tabelas auxiliares'!$D$239),"FOLHA DE PESSOAL",IF(Q867='Tabelas auxiliares'!$A$240,"CUSTEIO",IF(Q867='Tabelas auxiliares'!$A$239,"INVESTIMENTO","ERRO - VERIFICAR"))))</f>
        <v/>
      </c>
      <c r="S867" s="46" t="str">
        <f t="shared" si="27"/>
        <v/>
      </c>
    </row>
    <row r="868" spans="17:19" x14ac:dyDescent="0.25">
      <c r="Q868" s="33" t="str">
        <f t="shared" si="26"/>
        <v/>
      </c>
      <c r="R868" s="33" t="str">
        <f>IF(M868="","",IF(AND(M868&lt;&gt;'Tabelas auxiliares'!$B$239,M868&lt;&gt;'Tabelas auxiliares'!$B$240,M868&lt;&gt;'Tabelas auxiliares'!$C$239,M868&lt;&gt;'Tabelas auxiliares'!$C$240,M868&lt;&gt;'Tabelas auxiliares'!$D$239),"FOLHA DE PESSOAL",IF(Q868='Tabelas auxiliares'!$A$240,"CUSTEIO",IF(Q868='Tabelas auxiliares'!$A$239,"INVESTIMENTO","ERRO - VERIFICAR"))))</f>
        <v/>
      </c>
      <c r="S868" s="46" t="str">
        <f t="shared" si="27"/>
        <v/>
      </c>
    </row>
    <row r="869" spans="17:19" x14ac:dyDescent="0.25">
      <c r="Q869" s="33" t="str">
        <f t="shared" si="26"/>
        <v/>
      </c>
      <c r="R869" s="33" t="str">
        <f>IF(M869="","",IF(AND(M869&lt;&gt;'Tabelas auxiliares'!$B$239,M869&lt;&gt;'Tabelas auxiliares'!$B$240,M869&lt;&gt;'Tabelas auxiliares'!$C$239,M869&lt;&gt;'Tabelas auxiliares'!$C$240,M869&lt;&gt;'Tabelas auxiliares'!$D$239),"FOLHA DE PESSOAL",IF(Q869='Tabelas auxiliares'!$A$240,"CUSTEIO",IF(Q869='Tabelas auxiliares'!$A$239,"INVESTIMENTO","ERRO - VERIFICAR"))))</f>
        <v/>
      </c>
      <c r="S869" s="46" t="str">
        <f t="shared" si="27"/>
        <v/>
      </c>
    </row>
    <row r="870" spans="17:19" x14ac:dyDescent="0.25">
      <c r="Q870" s="33" t="str">
        <f t="shared" si="26"/>
        <v/>
      </c>
      <c r="R870" s="33" t="str">
        <f>IF(M870="","",IF(AND(M870&lt;&gt;'Tabelas auxiliares'!$B$239,M870&lt;&gt;'Tabelas auxiliares'!$B$240,M870&lt;&gt;'Tabelas auxiliares'!$C$239,M870&lt;&gt;'Tabelas auxiliares'!$C$240,M870&lt;&gt;'Tabelas auxiliares'!$D$239),"FOLHA DE PESSOAL",IF(Q870='Tabelas auxiliares'!$A$240,"CUSTEIO",IF(Q870='Tabelas auxiliares'!$A$239,"INVESTIMENTO","ERRO - VERIFICAR"))))</f>
        <v/>
      </c>
      <c r="S870" s="46" t="str">
        <f t="shared" si="27"/>
        <v/>
      </c>
    </row>
    <row r="871" spans="17:19" x14ac:dyDescent="0.25">
      <c r="Q871" s="33" t="str">
        <f t="shared" si="26"/>
        <v/>
      </c>
      <c r="R871" s="33" t="str">
        <f>IF(M871="","",IF(AND(M871&lt;&gt;'Tabelas auxiliares'!$B$239,M871&lt;&gt;'Tabelas auxiliares'!$B$240,M871&lt;&gt;'Tabelas auxiliares'!$C$239,M871&lt;&gt;'Tabelas auxiliares'!$C$240,M871&lt;&gt;'Tabelas auxiliares'!$D$239),"FOLHA DE PESSOAL",IF(Q871='Tabelas auxiliares'!$A$240,"CUSTEIO",IF(Q871='Tabelas auxiliares'!$A$239,"INVESTIMENTO","ERRO - VERIFICAR"))))</f>
        <v/>
      </c>
      <c r="S871" s="46" t="str">
        <f t="shared" si="27"/>
        <v/>
      </c>
    </row>
    <row r="872" spans="17:19" x14ac:dyDescent="0.25">
      <c r="Q872" s="33" t="str">
        <f t="shared" si="26"/>
        <v/>
      </c>
      <c r="R872" s="33" t="str">
        <f>IF(M872="","",IF(AND(M872&lt;&gt;'Tabelas auxiliares'!$B$239,M872&lt;&gt;'Tabelas auxiliares'!$B$240,M872&lt;&gt;'Tabelas auxiliares'!$C$239,M872&lt;&gt;'Tabelas auxiliares'!$C$240,M872&lt;&gt;'Tabelas auxiliares'!$D$239),"FOLHA DE PESSOAL",IF(Q872='Tabelas auxiliares'!$A$240,"CUSTEIO",IF(Q872='Tabelas auxiliares'!$A$239,"INVESTIMENTO","ERRO - VERIFICAR"))))</f>
        <v/>
      </c>
      <c r="S872" s="46" t="str">
        <f t="shared" si="27"/>
        <v/>
      </c>
    </row>
    <row r="873" spans="17:19" x14ac:dyDescent="0.25">
      <c r="Q873" s="33" t="str">
        <f t="shared" si="26"/>
        <v/>
      </c>
      <c r="R873" s="33" t="str">
        <f>IF(M873="","",IF(AND(M873&lt;&gt;'Tabelas auxiliares'!$B$239,M873&lt;&gt;'Tabelas auxiliares'!$B$240,M873&lt;&gt;'Tabelas auxiliares'!$C$239,M873&lt;&gt;'Tabelas auxiliares'!$C$240,M873&lt;&gt;'Tabelas auxiliares'!$D$239),"FOLHA DE PESSOAL",IF(Q873='Tabelas auxiliares'!$A$240,"CUSTEIO",IF(Q873='Tabelas auxiliares'!$A$239,"INVESTIMENTO","ERRO - VERIFICAR"))))</f>
        <v/>
      </c>
      <c r="S873" s="46" t="str">
        <f t="shared" si="27"/>
        <v/>
      </c>
    </row>
    <row r="874" spans="17:19" x14ac:dyDescent="0.25">
      <c r="Q874" s="33" t="str">
        <f t="shared" si="26"/>
        <v/>
      </c>
      <c r="R874" s="33" t="str">
        <f>IF(M874="","",IF(AND(M874&lt;&gt;'Tabelas auxiliares'!$B$239,M874&lt;&gt;'Tabelas auxiliares'!$B$240,M874&lt;&gt;'Tabelas auxiliares'!$C$239,M874&lt;&gt;'Tabelas auxiliares'!$C$240,M874&lt;&gt;'Tabelas auxiliares'!$D$239),"FOLHA DE PESSOAL",IF(Q874='Tabelas auxiliares'!$A$240,"CUSTEIO",IF(Q874='Tabelas auxiliares'!$A$239,"INVESTIMENTO","ERRO - VERIFICAR"))))</f>
        <v/>
      </c>
      <c r="S874" s="46" t="str">
        <f t="shared" si="27"/>
        <v/>
      </c>
    </row>
    <row r="875" spans="17:19" x14ac:dyDescent="0.25">
      <c r="Q875" s="33" t="str">
        <f t="shared" si="26"/>
        <v/>
      </c>
      <c r="R875" s="33" t="str">
        <f>IF(M875="","",IF(AND(M875&lt;&gt;'Tabelas auxiliares'!$B$239,M875&lt;&gt;'Tabelas auxiliares'!$B$240,M875&lt;&gt;'Tabelas auxiliares'!$C$239,M875&lt;&gt;'Tabelas auxiliares'!$C$240,M875&lt;&gt;'Tabelas auxiliares'!$D$239),"FOLHA DE PESSOAL",IF(Q875='Tabelas auxiliares'!$A$240,"CUSTEIO",IF(Q875='Tabelas auxiliares'!$A$239,"INVESTIMENTO","ERRO - VERIFICAR"))))</f>
        <v/>
      </c>
      <c r="S875" s="46" t="str">
        <f t="shared" si="27"/>
        <v/>
      </c>
    </row>
    <row r="876" spans="17:19" x14ac:dyDescent="0.25">
      <c r="Q876" s="33" t="str">
        <f t="shared" si="26"/>
        <v/>
      </c>
      <c r="R876" s="33" t="str">
        <f>IF(M876="","",IF(AND(M876&lt;&gt;'Tabelas auxiliares'!$B$239,M876&lt;&gt;'Tabelas auxiliares'!$B$240,M876&lt;&gt;'Tabelas auxiliares'!$C$239,M876&lt;&gt;'Tabelas auxiliares'!$C$240,M876&lt;&gt;'Tabelas auxiliares'!$D$239),"FOLHA DE PESSOAL",IF(Q876='Tabelas auxiliares'!$A$240,"CUSTEIO",IF(Q876='Tabelas auxiliares'!$A$239,"INVESTIMENTO","ERRO - VERIFICAR"))))</f>
        <v/>
      </c>
      <c r="S876" s="46" t="str">
        <f t="shared" si="27"/>
        <v/>
      </c>
    </row>
    <row r="877" spans="17:19" x14ac:dyDescent="0.25">
      <c r="Q877" s="33" t="str">
        <f t="shared" si="26"/>
        <v/>
      </c>
      <c r="R877" s="33" t="str">
        <f>IF(M877="","",IF(AND(M877&lt;&gt;'Tabelas auxiliares'!$B$239,M877&lt;&gt;'Tabelas auxiliares'!$B$240,M877&lt;&gt;'Tabelas auxiliares'!$C$239,M877&lt;&gt;'Tabelas auxiliares'!$C$240,M877&lt;&gt;'Tabelas auxiliares'!$D$239),"FOLHA DE PESSOAL",IF(Q877='Tabelas auxiliares'!$A$240,"CUSTEIO",IF(Q877='Tabelas auxiliares'!$A$239,"INVESTIMENTO","ERRO - VERIFICAR"))))</f>
        <v/>
      </c>
      <c r="S877" s="46" t="str">
        <f t="shared" si="27"/>
        <v/>
      </c>
    </row>
    <row r="878" spans="17:19" x14ac:dyDescent="0.25">
      <c r="Q878" s="33" t="str">
        <f t="shared" si="26"/>
        <v/>
      </c>
      <c r="R878" s="33" t="str">
        <f>IF(M878="","",IF(AND(M878&lt;&gt;'Tabelas auxiliares'!$B$239,M878&lt;&gt;'Tabelas auxiliares'!$B$240,M878&lt;&gt;'Tabelas auxiliares'!$C$239,M878&lt;&gt;'Tabelas auxiliares'!$C$240,M878&lt;&gt;'Tabelas auxiliares'!$D$239),"FOLHA DE PESSOAL",IF(Q878='Tabelas auxiliares'!$A$240,"CUSTEIO",IF(Q878='Tabelas auxiliares'!$A$239,"INVESTIMENTO","ERRO - VERIFICAR"))))</f>
        <v/>
      </c>
      <c r="S878" s="46" t="str">
        <f t="shared" si="27"/>
        <v/>
      </c>
    </row>
    <row r="879" spans="17:19" x14ac:dyDescent="0.25">
      <c r="Q879" s="33" t="str">
        <f t="shared" si="26"/>
        <v/>
      </c>
      <c r="R879" s="33" t="str">
        <f>IF(M879="","",IF(AND(M879&lt;&gt;'Tabelas auxiliares'!$B$239,M879&lt;&gt;'Tabelas auxiliares'!$B$240,M879&lt;&gt;'Tabelas auxiliares'!$C$239,M879&lt;&gt;'Tabelas auxiliares'!$C$240,M879&lt;&gt;'Tabelas auxiliares'!$D$239),"FOLHA DE PESSOAL",IF(Q879='Tabelas auxiliares'!$A$240,"CUSTEIO",IF(Q879='Tabelas auxiliares'!$A$239,"INVESTIMENTO","ERRO - VERIFICAR"))))</f>
        <v/>
      </c>
      <c r="S879" s="46" t="str">
        <f t="shared" si="27"/>
        <v/>
      </c>
    </row>
    <row r="880" spans="17:19" x14ac:dyDescent="0.25">
      <c r="Q880" s="33" t="str">
        <f t="shared" si="26"/>
        <v/>
      </c>
      <c r="R880" s="33" t="str">
        <f>IF(M880="","",IF(AND(M880&lt;&gt;'Tabelas auxiliares'!$B$239,M880&lt;&gt;'Tabelas auxiliares'!$B$240,M880&lt;&gt;'Tabelas auxiliares'!$C$239,M880&lt;&gt;'Tabelas auxiliares'!$C$240,M880&lt;&gt;'Tabelas auxiliares'!$D$239),"FOLHA DE PESSOAL",IF(Q880='Tabelas auxiliares'!$A$240,"CUSTEIO",IF(Q880='Tabelas auxiliares'!$A$239,"INVESTIMENTO","ERRO - VERIFICAR"))))</f>
        <v/>
      </c>
      <c r="S880" s="46" t="str">
        <f t="shared" si="27"/>
        <v/>
      </c>
    </row>
    <row r="881" spans="17:19" x14ac:dyDescent="0.25">
      <c r="Q881" s="33" t="str">
        <f t="shared" si="26"/>
        <v/>
      </c>
      <c r="R881" s="33" t="str">
        <f>IF(M881="","",IF(AND(M881&lt;&gt;'Tabelas auxiliares'!$B$239,M881&lt;&gt;'Tabelas auxiliares'!$B$240,M881&lt;&gt;'Tabelas auxiliares'!$C$239,M881&lt;&gt;'Tabelas auxiliares'!$C$240,M881&lt;&gt;'Tabelas auxiliares'!$D$239),"FOLHA DE PESSOAL",IF(Q881='Tabelas auxiliares'!$A$240,"CUSTEIO",IF(Q881='Tabelas auxiliares'!$A$239,"INVESTIMENTO","ERRO - VERIFICAR"))))</f>
        <v/>
      </c>
      <c r="S881" s="46" t="str">
        <f t="shared" si="27"/>
        <v/>
      </c>
    </row>
    <row r="882" spans="17:19" x14ac:dyDescent="0.25">
      <c r="Q882" s="33" t="str">
        <f t="shared" si="26"/>
        <v/>
      </c>
      <c r="R882" s="33" t="str">
        <f>IF(M882="","",IF(AND(M882&lt;&gt;'Tabelas auxiliares'!$B$239,M882&lt;&gt;'Tabelas auxiliares'!$B$240,M882&lt;&gt;'Tabelas auxiliares'!$C$239,M882&lt;&gt;'Tabelas auxiliares'!$C$240,M882&lt;&gt;'Tabelas auxiliares'!$D$239),"FOLHA DE PESSOAL",IF(Q882='Tabelas auxiliares'!$A$240,"CUSTEIO",IF(Q882='Tabelas auxiliares'!$A$239,"INVESTIMENTO","ERRO - VERIFICAR"))))</f>
        <v/>
      </c>
      <c r="S882" s="46" t="str">
        <f t="shared" si="27"/>
        <v/>
      </c>
    </row>
    <row r="883" spans="17:19" x14ac:dyDescent="0.25">
      <c r="Q883" s="33" t="str">
        <f t="shared" si="26"/>
        <v/>
      </c>
      <c r="R883" s="33" t="str">
        <f>IF(M883="","",IF(AND(M883&lt;&gt;'Tabelas auxiliares'!$B$239,M883&lt;&gt;'Tabelas auxiliares'!$B$240,M883&lt;&gt;'Tabelas auxiliares'!$C$239,M883&lt;&gt;'Tabelas auxiliares'!$C$240,M883&lt;&gt;'Tabelas auxiliares'!$D$239),"FOLHA DE PESSOAL",IF(Q883='Tabelas auxiliares'!$A$240,"CUSTEIO",IF(Q883='Tabelas auxiliares'!$A$239,"INVESTIMENTO","ERRO - VERIFICAR"))))</f>
        <v/>
      </c>
      <c r="S883" s="46" t="str">
        <f t="shared" si="27"/>
        <v/>
      </c>
    </row>
    <row r="884" spans="17:19" x14ac:dyDescent="0.25">
      <c r="Q884" s="33" t="str">
        <f t="shared" si="26"/>
        <v/>
      </c>
      <c r="R884" s="33" t="str">
        <f>IF(M884="","",IF(AND(M884&lt;&gt;'Tabelas auxiliares'!$B$239,M884&lt;&gt;'Tabelas auxiliares'!$B$240,M884&lt;&gt;'Tabelas auxiliares'!$C$239,M884&lt;&gt;'Tabelas auxiliares'!$C$240,M884&lt;&gt;'Tabelas auxiliares'!$D$239),"FOLHA DE PESSOAL",IF(Q884='Tabelas auxiliares'!$A$240,"CUSTEIO",IF(Q884='Tabelas auxiliares'!$A$239,"INVESTIMENTO","ERRO - VERIFICAR"))))</f>
        <v/>
      </c>
      <c r="S884" s="46" t="str">
        <f t="shared" si="27"/>
        <v/>
      </c>
    </row>
    <row r="885" spans="17:19" x14ac:dyDescent="0.25">
      <c r="Q885" s="33" t="str">
        <f t="shared" si="26"/>
        <v/>
      </c>
      <c r="R885" s="33" t="str">
        <f>IF(M885="","",IF(AND(M885&lt;&gt;'Tabelas auxiliares'!$B$239,M885&lt;&gt;'Tabelas auxiliares'!$B$240,M885&lt;&gt;'Tabelas auxiliares'!$C$239,M885&lt;&gt;'Tabelas auxiliares'!$C$240,M885&lt;&gt;'Tabelas auxiliares'!$D$239),"FOLHA DE PESSOAL",IF(Q885='Tabelas auxiliares'!$A$240,"CUSTEIO",IF(Q885='Tabelas auxiliares'!$A$239,"INVESTIMENTO","ERRO - VERIFICAR"))))</f>
        <v/>
      </c>
      <c r="S885" s="46" t="str">
        <f t="shared" si="27"/>
        <v/>
      </c>
    </row>
    <row r="886" spans="17:19" x14ac:dyDescent="0.25">
      <c r="Q886" s="33" t="str">
        <f t="shared" si="26"/>
        <v/>
      </c>
      <c r="R886" s="33" t="str">
        <f>IF(M886="","",IF(AND(M886&lt;&gt;'Tabelas auxiliares'!$B$239,M886&lt;&gt;'Tabelas auxiliares'!$B$240,M886&lt;&gt;'Tabelas auxiliares'!$C$239,M886&lt;&gt;'Tabelas auxiliares'!$C$240,M886&lt;&gt;'Tabelas auxiliares'!$D$239),"FOLHA DE PESSOAL",IF(Q886='Tabelas auxiliares'!$A$240,"CUSTEIO",IF(Q886='Tabelas auxiliares'!$A$239,"INVESTIMENTO","ERRO - VERIFICAR"))))</f>
        <v/>
      </c>
      <c r="S886" s="46" t="str">
        <f t="shared" si="27"/>
        <v/>
      </c>
    </row>
    <row r="887" spans="17:19" x14ac:dyDescent="0.25">
      <c r="Q887" s="33" t="str">
        <f t="shared" si="26"/>
        <v/>
      </c>
      <c r="R887" s="33" t="str">
        <f>IF(M887="","",IF(AND(M887&lt;&gt;'Tabelas auxiliares'!$B$239,M887&lt;&gt;'Tabelas auxiliares'!$B$240,M887&lt;&gt;'Tabelas auxiliares'!$C$239,M887&lt;&gt;'Tabelas auxiliares'!$C$240,M887&lt;&gt;'Tabelas auxiliares'!$D$239),"FOLHA DE PESSOAL",IF(Q887='Tabelas auxiliares'!$A$240,"CUSTEIO",IF(Q887='Tabelas auxiliares'!$A$239,"INVESTIMENTO","ERRO - VERIFICAR"))))</f>
        <v/>
      </c>
      <c r="S887" s="46" t="str">
        <f t="shared" si="27"/>
        <v/>
      </c>
    </row>
    <row r="888" spans="17:19" x14ac:dyDescent="0.25">
      <c r="Q888" s="33" t="str">
        <f t="shared" si="26"/>
        <v/>
      </c>
      <c r="R888" s="33" t="str">
        <f>IF(M888="","",IF(AND(M888&lt;&gt;'Tabelas auxiliares'!$B$239,M888&lt;&gt;'Tabelas auxiliares'!$B$240,M888&lt;&gt;'Tabelas auxiliares'!$C$239,M888&lt;&gt;'Tabelas auxiliares'!$C$240,M888&lt;&gt;'Tabelas auxiliares'!$D$239),"FOLHA DE PESSOAL",IF(Q888='Tabelas auxiliares'!$A$240,"CUSTEIO",IF(Q888='Tabelas auxiliares'!$A$239,"INVESTIMENTO","ERRO - VERIFICAR"))))</f>
        <v/>
      </c>
      <c r="S888" s="46" t="str">
        <f t="shared" si="27"/>
        <v/>
      </c>
    </row>
    <row r="889" spans="17:19" x14ac:dyDescent="0.25">
      <c r="Q889" s="33" t="str">
        <f t="shared" si="26"/>
        <v/>
      </c>
      <c r="R889" s="33" t="str">
        <f>IF(M889="","",IF(AND(M889&lt;&gt;'Tabelas auxiliares'!$B$239,M889&lt;&gt;'Tabelas auxiliares'!$B$240,M889&lt;&gt;'Tabelas auxiliares'!$C$239,M889&lt;&gt;'Tabelas auxiliares'!$C$240,M889&lt;&gt;'Tabelas auxiliares'!$D$239),"FOLHA DE PESSOAL",IF(Q889='Tabelas auxiliares'!$A$240,"CUSTEIO",IF(Q889='Tabelas auxiliares'!$A$239,"INVESTIMENTO","ERRO - VERIFICAR"))))</f>
        <v/>
      </c>
      <c r="S889" s="46" t="str">
        <f t="shared" si="27"/>
        <v/>
      </c>
    </row>
    <row r="890" spans="17:19" x14ac:dyDescent="0.25">
      <c r="Q890" s="33" t="str">
        <f t="shared" si="26"/>
        <v/>
      </c>
      <c r="R890" s="33" t="str">
        <f>IF(M890="","",IF(AND(M890&lt;&gt;'Tabelas auxiliares'!$B$239,M890&lt;&gt;'Tabelas auxiliares'!$B$240,M890&lt;&gt;'Tabelas auxiliares'!$C$239,M890&lt;&gt;'Tabelas auxiliares'!$C$240,M890&lt;&gt;'Tabelas auxiliares'!$D$239),"FOLHA DE PESSOAL",IF(Q890='Tabelas auxiliares'!$A$240,"CUSTEIO",IF(Q890='Tabelas auxiliares'!$A$239,"INVESTIMENTO","ERRO - VERIFICAR"))))</f>
        <v/>
      </c>
      <c r="S890" s="46" t="str">
        <f t="shared" si="27"/>
        <v/>
      </c>
    </row>
    <row r="891" spans="17:19" x14ac:dyDescent="0.25">
      <c r="Q891" s="33" t="str">
        <f t="shared" si="26"/>
        <v/>
      </c>
      <c r="R891" s="33" t="str">
        <f>IF(M891="","",IF(AND(M891&lt;&gt;'Tabelas auxiliares'!$B$239,M891&lt;&gt;'Tabelas auxiliares'!$B$240,M891&lt;&gt;'Tabelas auxiliares'!$C$239,M891&lt;&gt;'Tabelas auxiliares'!$C$240,M891&lt;&gt;'Tabelas auxiliares'!$D$239),"FOLHA DE PESSOAL",IF(Q891='Tabelas auxiliares'!$A$240,"CUSTEIO",IF(Q891='Tabelas auxiliares'!$A$239,"INVESTIMENTO","ERRO - VERIFICAR"))))</f>
        <v/>
      </c>
      <c r="S891" s="46" t="str">
        <f t="shared" si="27"/>
        <v/>
      </c>
    </row>
    <row r="892" spans="17:19" x14ac:dyDescent="0.25">
      <c r="Q892" s="33" t="str">
        <f t="shared" si="26"/>
        <v/>
      </c>
      <c r="R892" s="33" t="str">
        <f>IF(M892="","",IF(AND(M892&lt;&gt;'Tabelas auxiliares'!$B$239,M892&lt;&gt;'Tabelas auxiliares'!$B$240,M892&lt;&gt;'Tabelas auxiliares'!$C$239,M892&lt;&gt;'Tabelas auxiliares'!$C$240,M892&lt;&gt;'Tabelas auxiliares'!$D$239),"FOLHA DE PESSOAL",IF(Q892='Tabelas auxiliares'!$A$240,"CUSTEIO",IF(Q892='Tabelas auxiliares'!$A$239,"INVESTIMENTO","ERRO - VERIFICAR"))))</f>
        <v/>
      </c>
      <c r="S892" s="46" t="str">
        <f t="shared" si="27"/>
        <v/>
      </c>
    </row>
    <row r="893" spans="17:19" x14ac:dyDescent="0.25">
      <c r="Q893" s="33" t="str">
        <f t="shared" si="26"/>
        <v/>
      </c>
      <c r="R893" s="33" t="str">
        <f>IF(M893="","",IF(AND(M893&lt;&gt;'Tabelas auxiliares'!$B$239,M893&lt;&gt;'Tabelas auxiliares'!$B$240,M893&lt;&gt;'Tabelas auxiliares'!$C$239,M893&lt;&gt;'Tabelas auxiliares'!$C$240,M893&lt;&gt;'Tabelas auxiliares'!$D$239),"FOLHA DE PESSOAL",IF(Q893='Tabelas auxiliares'!$A$240,"CUSTEIO",IF(Q893='Tabelas auxiliares'!$A$239,"INVESTIMENTO","ERRO - VERIFICAR"))))</f>
        <v/>
      </c>
      <c r="S893" s="46" t="str">
        <f t="shared" si="27"/>
        <v/>
      </c>
    </row>
    <row r="894" spans="17:19" x14ac:dyDescent="0.25">
      <c r="Q894" s="33" t="str">
        <f t="shared" si="26"/>
        <v/>
      </c>
      <c r="R894" s="33" t="str">
        <f>IF(M894="","",IF(AND(M894&lt;&gt;'Tabelas auxiliares'!$B$239,M894&lt;&gt;'Tabelas auxiliares'!$B$240,M894&lt;&gt;'Tabelas auxiliares'!$C$239,M894&lt;&gt;'Tabelas auxiliares'!$C$240,M894&lt;&gt;'Tabelas auxiliares'!$D$239),"FOLHA DE PESSOAL",IF(Q894='Tabelas auxiliares'!$A$240,"CUSTEIO",IF(Q894='Tabelas auxiliares'!$A$239,"INVESTIMENTO","ERRO - VERIFICAR"))))</f>
        <v/>
      </c>
      <c r="S894" s="46" t="str">
        <f t="shared" si="27"/>
        <v/>
      </c>
    </row>
    <row r="895" spans="17:19" x14ac:dyDescent="0.25">
      <c r="Q895" s="33" t="str">
        <f t="shared" si="26"/>
        <v/>
      </c>
      <c r="R895" s="33" t="str">
        <f>IF(M895="","",IF(AND(M895&lt;&gt;'Tabelas auxiliares'!$B$239,M895&lt;&gt;'Tabelas auxiliares'!$B$240,M895&lt;&gt;'Tabelas auxiliares'!$C$239,M895&lt;&gt;'Tabelas auxiliares'!$C$240,M895&lt;&gt;'Tabelas auxiliares'!$D$239),"FOLHA DE PESSOAL",IF(Q895='Tabelas auxiliares'!$A$240,"CUSTEIO",IF(Q895='Tabelas auxiliares'!$A$239,"INVESTIMENTO","ERRO - VERIFICAR"))))</f>
        <v/>
      </c>
      <c r="S895" s="46" t="str">
        <f t="shared" si="27"/>
        <v/>
      </c>
    </row>
    <row r="896" spans="17:19" x14ac:dyDescent="0.25">
      <c r="Q896" s="33" t="str">
        <f t="shared" si="26"/>
        <v/>
      </c>
      <c r="R896" s="33" t="str">
        <f>IF(M896="","",IF(AND(M896&lt;&gt;'Tabelas auxiliares'!$B$239,M896&lt;&gt;'Tabelas auxiliares'!$B$240,M896&lt;&gt;'Tabelas auxiliares'!$C$239,M896&lt;&gt;'Tabelas auxiliares'!$C$240,M896&lt;&gt;'Tabelas auxiliares'!$D$239),"FOLHA DE PESSOAL",IF(Q896='Tabelas auxiliares'!$A$240,"CUSTEIO",IF(Q896='Tabelas auxiliares'!$A$239,"INVESTIMENTO","ERRO - VERIFICAR"))))</f>
        <v/>
      </c>
      <c r="S896" s="46" t="str">
        <f t="shared" si="27"/>
        <v/>
      </c>
    </row>
    <row r="897" spans="17:19" x14ac:dyDescent="0.25">
      <c r="Q897" s="33" t="str">
        <f t="shared" si="26"/>
        <v/>
      </c>
      <c r="R897" s="33" t="str">
        <f>IF(M897="","",IF(AND(M897&lt;&gt;'Tabelas auxiliares'!$B$239,M897&lt;&gt;'Tabelas auxiliares'!$B$240,M897&lt;&gt;'Tabelas auxiliares'!$C$239,M897&lt;&gt;'Tabelas auxiliares'!$C$240,M897&lt;&gt;'Tabelas auxiliares'!$D$239),"FOLHA DE PESSOAL",IF(Q897='Tabelas auxiliares'!$A$240,"CUSTEIO",IF(Q897='Tabelas auxiliares'!$A$239,"INVESTIMENTO","ERRO - VERIFICAR"))))</f>
        <v/>
      </c>
      <c r="S897" s="46" t="str">
        <f t="shared" si="27"/>
        <v/>
      </c>
    </row>
    <row r="898" spans="17:19" x14ac:dyDescent="0.25">
      <c r="Q898" s="33" t="str">
        <f t="shared" si="26"/>
        <v/>
      </c>
      <c r="R898" s="33" t="str">
        <f>IF(M898="","",IF(AND(M898&lt;&gt;'Tabelas auxiliares'!$B$239,M898&lt;&gt;'Tabelas auxiliares'!$B$240,M898&lt;&gt;'Tabelas auxiliares'!$C$239,M898&lt;&gt;'Tabelas auxiliares'!$C$240,M898&lt;&gt;'Tabelas auxiliares'!$D$239),"FOLHA DE PESSOAL",IF(Q898='Tabelas auxiliares'!$A$240,"CUSTEIO",IF(Q898='Tabelas auxiliares'!$A$239,"INVESTIMENTO","ERRO - VERIFICAR"))))</f>
        <v/>
      </c>
      <c r="S898" s="46" t="str">
        <f t="shared" si="27"/>
        <v/>
      </c>
    </row>
    <row r="899" spans="17:19" x14ac:dyDescent="0.25">
      <c r="Q899" s="33" t="str">
        <f t="shared" si="26"/>
        <v/>
      </c>
      <c r="R899" s="33" t="str">
        <f>IF(M899="","",IF(AND(M899&lt;&gt;'Tabelas auxiliares'!$B$239,M899&lt;&gt;'Tabelas auxiliares'!$B$240,M899&lt;&gt;'Tabelas auxiliares'!$C$239,M899&lt;&gt;'Tabelas auxiliares'!$C$240,M899&lt;&gt;'Tabelas auxiliares'!$D$239),"FOLHA DE PESSOAL",IF(Q899='Tabelas auxiliares'!$A$240,"CUSTEIO",IF(Q899='Tabelas auxiliares'!$A$239,"INVESTIMENTO","ERRO - VERIFICAR"))))</f>
        <v/>
      </c>
      <c r="S899" s="46" t="str">
        <f t="shared" si="27"/>
        <v/>
      </c>
    </row>
    <row r="900" spans="17:19" x14ac:dyDescent="0.25">
      <c r="Q900" s="33" t="str">
        <f t="shared" ref="Q900:Q963" si="28">LEFT(O900,1)</f>
        <v/>
      </c>
      <c r="R900" s="33" t="str">
        <f>IF(M900="","",IF(AND(M900&lt;&gt;'Tabelas auxiliares'!$B$239,M900&lt;&gt;'Tabelas auxiliares'!$B$240,M900&lt;&gt;'Tabelas auxiliares'!$C$239,M900&lt;&gt;'Tabelas auxiliares'!$C$240,M900&lt;&gt;'Tabelas auxiliares'!$D$239),"FOLHA DE PESSOAL",IF(Q900='Tabelas auxiliares'!$A$240,"CUSTEIO",IF(Q900='Tabelas auxiliares'!$A$239,"INVESTIMENTO","ERRO - VERIFICAR"))))</f>
        <v/>
      </c>
      <c r="S900" s="46" t="str">
        <f t="shared" si="27"/>
        <v/>
      </c>
    </row>
    <row r="901" spans="17:19" x14ac:dyDescent="0.25">
      <c r="Q901" s="33" t="str">
        <f t="shared" si="28"/>
        <v/>
      </c>
      <c r="R901" s="33" t="str">
        <f>IF(M901="","",IF(AND(M901&lt;&gt;'Tabelas auxiliares'!$B$239,M901&lt;&gt;'Tabelas auxiliares'!$B$240,M901&lt;&gt;'Tabelas auxiliares'!$C$239,M901&lt;&gt;'Tabelas auxiliares'!$C$240,M901&lt;&gt;'Tabelas auxiliares'!$D$239),"FOLHA DE PESSOAL",IF(Q901='Tabelas auxiliares'!$A$240,"CUSTEIO",IF(Q901='Tabelas auxiliares'!$A$239,"INVESTIMENTO","ERRO - VERIFICAR"))))</f>
        <v/>
      </c>
      <c r="S901" s="46" t="str">
        <f t="shared" ref="S901:S964" si="29">IF(SUM(T901:X901)=0,"",SUM(T901:X901))</f>
        <v/>
      </c>
    </row>
    <row r="902" spans="17:19" x14ac:dyDescent="0.25">
      <c r="Q902" s="33" t="str">
        <f t="shared" si="28"/>
        <v/>
      </c>
      <c r="R902" s="33" t="str">
        <f>IF(M902="","",IF(AND(M902&lt;&gt;'Tabelas auxiliares'!$B$239,M902&lt;&gt;'Tabelas auxiliares'!$B$240,M902&lt;&gt;'Tabelas auxiliares'!$C$239,M902&lt;&gt;'Tabelas auxiliares'!$C$240,M902&lt;&gt;'Tabelas auxiliares'!$D$239),"FOLHA DE PESSOAL",IF(Q902='Tabelas auxiliares'!$A$240,"CUSTEIO",IF(Q902='Tabelas auxiliares'!$A$239,"INVESTIMENTO","ERRO - VERIFICAR"))))</f>
        <v/>
      </c>
      <c r="S902" s="46" t="str">
        <f t="shared" si="29"/>
        <v/>
      </c>
    </row>
    <row r="903" spans="17:19" x14ac:dyDescent="0.25">
      <c r="Q903" s="33" t="str">
        <f t="shared" si="28"/>
        <v/>
      </c>
      <c r="R903" s="33" t="str">
        <f>IF(M903="","",IF(AND(M903&lt;&gt;'Tabelas auxiliares'!$B$239,M903&lt;&gt;'Tabelas auxiliares'!$B$240,M903&lt;&gt;'Tabelas auxiliares'!$C$239,M903&lt;&gt;'Tabelas auxiliares'!$C$240,M903&lt;&gt;'Tabelas auxiliares'!$D$239),"FOLHA DE PESSOAL",IF(Q903='Tabelas auxiliares'!$A$240,"CUSTEIO",IF(Q903='Tabelas auxiliares'!$A$239,"INVESTIMENTO","ERRO - VERIFICAR"))))</f>
        <v/>
      </c>
      <c r="S903" s="46" t="str">
        <f t="shared" si="29"/>
        <v/>
      </c>
    </row>
    <row r="904" spans="17:19" x14ac:dyDescent="0.25">
      <c r="Q904" s="33" t="str">
        <f t="shared" si="28"/>
        <v/>
      </c>
      <c r="R904" s="33" t="str">
        <f>IF(M904="","",IF(AND(M904&lt;&gt;'Tabelas auxiliares'!$B$239,M904&lt;&gt;'Tabelas auxiliares'!$B$240,M904&lt;&gt;'Tabelas auxiliares'!$C$239,M904&lt;&gt;'Tabelas auxiliares'!$C$240,M904&lt;&gt;'Tabelas auxiliares'!$D$239),"FOLHA DE PESSOAL",IF(Q904='Tabelas auxiliares'!$A$240,"CUSTEIO",IF(Q904='Tabelas auxiliares'!$A$239,"INVESTIMENTO","ERRO - VERIFICAR"))))</f>
        <v/>
      </c>
      <c r="S904" s="46" t="str">
        <f t="shared" si="29"/>
        <v/>
      </c>
    </row>
    <row r="905" spans="17:19" x14ac:dyDescent="0.25">
      <c r="Q905" s="33" t="str">
        <f t="shared" si="28"/>
        <v/>
      </c>
      <c r="R905" s="33" t="str">
        <f>IF(M905="","",IF(AND(M905&lt;&gt;'Tabelas auxiliares'!$B$239,M905&lt;&gt;'Tabelas auxiliares'!$B$240,M905&lt;&gt;'Tabelas auxiliares'!$C$239,M905&lt;&gt;'Tabelas auxiliares'!$C$240,M905&lt;&gt;'Tabelas auxiliares'!$D$239),"FOLHA DE PESSOAL",IF(Q905='Tabelas auxiliares'!$A$240,"CUSTEIO",IF(Q905='Tabelas auxiliares'!$A$239,"INVESTIMENTO","ERRO - VERIFICAR"))))</f>
        <v/>
      </c>
      <c r="S905" s="46" t="str">
        <f t="shared" si="29"/>
        <v/>
      </c>
    </row>
    <row r="906" spans="17:19" x14ac:dyDescent="0.25">
      <c r="Q906" s="33" t="str">
        <f t="shared" si="28"/>
        <v/>
      </c>
      <c r="R906" s="33" t="str">
        <f>IF(M906="","",IF(AND(M906&lt;&gt;'Tabelas auxiliares'!$B$239,M906&lt;&gt;'Tabelas auxiliares'!$B$240,M906&lt;&gt;'Tabelas auxiliares'!$C$239,M906&lt;&gt;'Tabelas auxiliares'!$C$240,M906&lt;&gt;'Tabelas auxiliares'!$D$239),"FOLHA DE PESSOAL",IF(Q906='Tabelas auxiliares'!$A$240,"CUSTEIO",IF(Q906='Tabelas auxiliares'!$A$239,"INVESTIMENTO","ERRO - VERIFICAR"))))</f>
        <v/>
      </c>
      <c r="S906" s="46" t="str">
        <f t="shared" si="29"/>
        <v/>
      </c>
    </row>
    <row r="907" spans="17:19" x14ac:dyDescent="0.25">
      <c r="Q907" s="33" t="str">
        <f t="shared" si="28"/>
        <v/>
      </c>
      <c r="R907" s="33" t="str">
        <f>IF(M907="","",IF(AND(M907&lt;&gt;'Tabelas auxiliares'!$B$239,M907&lt;&gt;'Tabelas auxiliares'!$B$240,M907&lt;&gt;'Tabelas auxiliares'!$C$239,M907&lt;&gt;'Tabelas auxiliares'!$C$240,M907&lt;&gt;'Tabelas auxiliares'!$D$239),"FOLHA DE PESSOAL",IF(Q907='Tabelas auxiliares'!$A$240,"CUSTEIO",IF(Q907='Tabelas auxiliares'!$A$239,"INVESTIMENTO","ERRO - VERIFICAR"))))</f>
        <v/>
      </c>
      <c r="S907" s="46" t="str">
        <f t="shared" si="29"/>
        <v/>
      </c>
    </row>
    <row r="908" spans="17:19" x14ac:dyDescent="0.25">
      <c r="Q908" s="33" t="str">
        <f t="shared" si="28"/>
        <v/>
      </c>
      <c r="R908" s="33" t="str">
        <f>IF(M908="","",IF(AND(M908&lt;&gt;'Tabelas auxiliares'!$B$239,M908&lt;&gt;'Tabelas auxiliares'!$B$240,M908&lt;&gt;'Tabelas auxiliares'!$C$239,M908&lt;&gt;'Tabelas auxiliares'!$C$240,M908&lt;&gt;'Tabelas auxiliares'!$D$239),"FOLHA DE PESSOAL",IF(Q908='Tabelas auxiliares'!$A$240,"CUSTEIO",IF(Q908='Tabelas auxiliares'!$A$239,"INVESTIMENTO","ERRO - VERIFICAR"))))</f>
        <v/>
      </c>
      <c r="S908" s="46" t="str">
        <f t="shared" si="29"/>
        <v/>
      </c>
    </row>
    <row r="909" spans="17:19" x14ac:dyDescent="0.25">
      <c r="Q909" s="33" t="str">
        <f t="shared" si="28"/>
        <v/>
      </c>
      <c r="R909" s="33" t="str">
        <f>IF(M909="","",IF(AND(M909&lt;&gt;'Tabelas auxiliares'!$B$239,M909&lt;&gt;'Tabelas auxiliares'!$B$240,M909&lt;&gt;'Tabelas auxiliares'!$C$239,M909&lt;&gt;'Tabelas auxiliares'!$C$240,M909&lt;&gt;'Tabelas auxiliares'!$D$239),"FOLHA DE PESSOAL",IF(Q909='Tabelas auxiliares'!$A$240,"CUSTEIO",IF(Q909='Tabelas auxiliares'!$A$239,"INVESTIMENTO","ERRO - VERIFICAR"))))</f>
        <v/>
      </c>
      <c r="S909" s="46" t="str">
        <f t="shared" si="29"/>
        <v/>
      </c>
    </row>
    <row r="910" spans="17:19" x14ac:dyDescent="0.25">
      <c r="Q910" s="33" t="str">
        <f t="shared" si="28"/>
        <v/>
      </c>
      <c r="R910" s="33" t="str">
        <f>IF(M910="","",IF(AND(M910&lt;&gt;'Tabelas auxiliares'!$B$239,M910&lt;&gt;'Tabelas auxiliares'!$B$240,M910&lt;&gt;'Tabelas auxiliares'!$C$239,M910&lt;&gt;'Tabelas auxiliares'!$C$240,M910&lt;&gt;'Tabelas auxiliares'!$D$239),"FOLHA DE PESSOAL",IF(Q910='Tabelas auxiliares'!$A$240,"CUSTEIO",IF(Q910='Tabelas auxiliares'!$A$239,"INVESTIMENTO","ERRO - VERIFICAR"))))</f>
        <v/>
      </c>
      <c r="S910" s="46" t="str">
        <f t="shared" si="29"/>
        <v/>
      </c>
    </row>
    <row r="911" spans="17:19" x14ac:dyDescent="0.25">
      <c r="Q911" s="33" t="str">
        <f t="shared" si="28"/>
        <v/>
      </c>
      <c r="R911" s="33" t="str">
        <f>IF(M911="","",IF(AND(M911&lt;&gt;'Tabelas auxiliares'!$B$239,M911&lt;&gt;'Tabelas auxiliares'!$B$240,M911&lt;&gt;'Tabelas auxiliares'!$C$239,M911&lt;&gt;'Tabelas auxiliares'!$C$240,M911&lt;&gt;'Tabelas auxiliares'!$D$239),"FOLHA DE PESSOAL",IF(Q911='Tabelas auxiliares'!$A$240,"CUSTEIO",IF(Q911='Tabelas auxiliares'!$A$239,"INVESTIMENTO","ERRO - VERIFICAR"))))</f>
        <v/>
      </c>
      <c r="S911" s="46" t="str">
        <f t="shared" si="29"/>
        <v/>
      </c>
    </row>
    <row r="912" spans="17:19" x14ac:dyDescent="0.25">
      <c r="Q912" s="33" t="str">
        <f t="shared" si="28"/>
        <v/>
      </c>
      <c r="R912" s="33" t="str">
        <f>IF(M912="","",IF(AND(M912&lt;&gt;'Tabelas auxiliares'!$B$239,M912&lt;&gt;'Tabelas auxiliares'!$B$240,M912&lt;&gt;'Tabelas auxiliares'!$C$239,M912&lt;&gt;'Tabelas auxiliares'!$C$240,M912&lt;&gt;'Tabelas auxiliares'!$D$239),"FOLHA DE PESSOAL",IF(Q912='Tabelas auxiliares'!$A$240,"CUSTEIO",IF(Q912='Tabelas auxiliares'!$A$239,"INVESTIMENTO","ERRO - VERIFICAR"))))</f>
        <v/>
      </c>
      <c r="S912" s="46" t="str">
        <f t="shared" si="29"/>
        <v/>
      </c>
    </row>
    <row r="913" spans="17:19" x14ac:dyDescent="0.25">
      <c r="Q913" s="33" t="str">
        <f t="shared" si="28"/>
        <v/>
      </c>
      <c r="R913" s="33" t="str">
        <f>IF(M913="","",IF(AND(M913&lt;&gt;'Tabelas auxiliares'!$B$239,M913&lt;&gt;'Tabelas auxiliares'!$B$240,M913&lt;&gt;'Tabelas auxiliares'!$C$239,M913&lt;&gt;'Tabelas auxiliares'!$C$240,M913&lt;&gt;'Tabelas auxiliares'!$D$239),"FOLHA DE PESSOAL",IF(Q913='Tabelas auxiliares'!$A$240,"CUSTEIO",IF(Q913='Tabelas auxiliares'!$A$239,"INVESTIMENTO","ERRO - VERIFICAR"))))</f>
        <v/>
      </c>
      <c r="S913" s="46" t="str">
        <f t="shared" si="29"/>
        <v/>
      </c>
    </row>
    <row r="914" spans="17:19" x14ac:dyDescent="0.25">
      <c r="Q914" s="33" t="str">
        <f t="shared" si="28"/>
        <v/>
      </c>
      <c r="R914" s="33" t="str">
        <f>IF(M914="","",IF(AND(M914&lt;&gt;'Tabelas auxiliares'!$B$239,M914&lt;&gt;'Tabelas auxiliares'!$B$240,M914&lt;&gt;'Tabelas auxiliares'!$C$239,M914&lt;&gt;'Tabelas auxiliares'!$C$240,M914&lt;&gt;'Tabelas auxiliares'!$D$239),"FOLHA DE PESSOAL",IF(Q914='Tabelas auxiliares'!$A$240,"CUSTEIO",IF(Q914='Tabelas auxiliares'!$A$239,"INVESTIMENTO","ERRO - VERIFICAR"))))</f>
        <v/>
      </c>
      <c r="S914" s="46" t="str">
        <f t="shared" si="29"/>
        <v/>
      </c>
    </row>
    <row r="915" spans="17:19" x14ac:dyDescent="0.25">
      <c r="Q915" s="33" t="str">
        <f t="shared" si="28"/>
        <v/>
      </c>
      <c r="R915" s="33" t="str">
        <f>IF(M915="","",IF(AND(M915&lt;&gt;'Tabelas auxiliares'!$B$239,M915&lt;&gt;'Tabelas auxiliares'!$B$240,M915&lt;&gt;'Tabelas auxiliares'!$C$239,M915&lt;&gt;'Tabelas auxiliares'!$C$240,M915&lt;&gt;'Tabelas auxiliares'!$D$239),"FOLHA DE PESSOAL",IF(Q915='Tabelas auxiliares'!$A$240,"CUSTEIO",IF(Q915='Tabelas auxiliares'!$A$239,"INVESTIMENTO","ERRO - VERIFICAR"))))</f>
        <v/>
      </c>
      <c r="S915" s="46" t="str">
        <f t="shared" si="29"/>
        <v/>
      </c>
    </row>
    <row r="916" spans="17:19" x14ac:dyDescent="0.25">
      <c r="Q916" s="33" t="str">
        <f t="shared" si="28"/>
        <v/>
      </c>
      <c r="R916" s="33" t="str">
        <f>IF(M916="","",IF(AND(M916&lt;&gt;'Tabelas auxiliares'!$B$239,M916&lt;&gt;'Tabelas auxiliares'!$B$240,M916&lt;&gt;'Tabelas auxiliares'!$C$239,M916&lt;&gt;'Tabelas auxiliares'!$C$240,M916&lt;&gt;'Tabelas auxiliares'!$D$239),"FOLHA DE PESSOAL",IF(Q916='Tabelas auxiliares'!$A$240,"CUSTEIO",IF(Q916='Tabelas auxiliares'!$A$239,"INVESTIMENTO","ERRO - VERIFICAR"))))</f>
        <v/>
      </c>
      <c r="S916" s="46" t="str">
        <f t="shared" si="29"/>
        <v/>
      </c>
    </row>
    <row r="917" spans="17:19" x14ac:dyDescent="0.25">
      <c r="Q917" s="33" t="str">
        <f t="shared" si="28"/>
        <v/>
      </c>
      <c r="R917" s="33" t="str">
        <f>IF(M917="","",IF(AND(M917&lt;&gt;'Tabelas auxiliares'!$B$239,M917&lt;&gt;'Tabelas auxiliares'!$B$240,M917&lt;&gt;'Tabelas auxiliares'!$C$239,M917&lt;&gt;'Tabelas auxiliares'!$C$240,M917&lt;&gt;'Tabelas auxiliares'!$D$239),"FOLHA DE PESSOAL",IF(Q917='Tabelas auxiliares'!$A$240,"CUSTEIO",IF(Q917='Tabelas auxiliares'!$A$239,"INVESTIMENTO","ERRO - VERIFICAR"))))</f>
        <v/>
      </c>
      <c r="S917" s="46" t="str">
        <f t="shared" si="29"/>
        <v/>
      </c>
    </row>
    <row r="918" spans="17:19" x14ac:dyDescent="0.25">
      <c r="Q918" s="33" t="str">
        <f t="shared" si="28"/>
        <v/>
      </c>
      <c r="R918" s="33" t="str">
        <f>IF(M918="","",IF(AND(M918&lt;&gt;'Tabelas auxiliares'!$B$239,M918&lt;&gt;'Tabelas auxiliares'!$B$240,M918&lt;&gt;'Tabelas auxiliares'!$C$239,M918&lt;&gt;'Tabelas auxiliares'!$C$240,M918&lt;&gt;'Tabelas auxiliares'!$D$239),"FOLHA DE PESSOAL",IF(Q918='Tabelas auxiliares'!$A$240,"CUSTEIO",IF(Q918='Tabelas auxiliares'!$A$239,"INVESTIMENTO","ERRO - VERIFICAR"))))</f>
        <v/>
      </c>
      <c r="S918" s="46" t="str">
        <f t="shared" si="29"/>
        <v/>
      </c>
    </row>
    <row r="919" spans="17:19" x14ac:dyDescent="0.25">
      <c r="Q919" s="33" t="str">
        <f t="shared" si="28"/>
        <v/>
      </c>
      <c r="R919" s="33" t="str">
        <f>IF(M919="","",IF(AND(M919&lt;&gt;'Tabelas auxiliares'!$B$239,M919&lt;&gt;'Tabelas auxiliares'!$B$240,M919&lt;&gt;'Tabelas auxiliares'!$C$239,M919&lt;&gt;'Tabelas auxiliares'!$C$240,M919&lt;&gt;'Tabelas auxiliares'!$D$239),"FOLHA DE PESSOAL",IF(Q919='Tabelas auxiliares'!$A$240,"CUSTEIO",IF(Q919='Tabelas auxiliares'!$A$239,"INVESTIMENTO","ERRO - VERIFICAR"))))</f>
        <v/>
      </c>
      <c r="S919" s="46" t="str">
        <f t="shared" si="29"/>
        <v/>
      </c>
    </row>
    <row r="920" spans="17:19" x14ac:dyDescent="0.25">
      <c r="Q920" s="33" t="str">
        <f t="shared" si="28"/>
        <v/>
      </c>
      <c r="R920" s="33" t="str">
        <f>IF(M920="","",IF(AND(M920&lt;&gt;'Tabelas auxiliares'!$B$239,M920&lt;&gt;'Tabelas auxiliares'!$B$240,M920&lt;&gt;'Tabelas auxiliares'!$C$239,M920&lt;&gt;'Tabelas auxiliares'!$C$240,M920&lt;&gt;'Tabelas auxiliares'!$D$239),"FOLHA DE PESSOAL",IF(Q920='Tabelas auxiliares'!$A$240,"CUSTEIO",IF(Q920='Tabelas auxiliares'!$A$239,"INVESTIMENTO","ERRO - VERIFICAR"))))</f>
        <v/>
      </c>
      <c r="S920" s="46" t="str">
        <f t="shared" si="29"/>
        <v/>
      </c>
    </row>
    <row r="921" spans="17:19" x14ac:dyDescent="0.25">
      <c r="Q921" s="33" t="str">
        <f t="shared" si="28"/>
        <v/>
      </c>
      <c r="R921" s="33" t="str">
        <f>IF(M921="","",IF(AND(M921&lt;&gt;'Tabelas auxiliares'!$B$239,M921&lt;&gt;'Tabelas auxiliares'!$B$240,M921&lt;&gt;'Tabelas auxiliares'!$C$239,M921&lt;&gt;'Tabelas auxiliares'!$C$240,M921&lt;&gt;'Tabelas auxiliares'!$D$239),"FOLHA DE PESSOAL",IF(Q921='Tabelas auxiliares'!$A$240,"CUSTEIO",IF(Q921='Tabelas auxiliares'!$A$239,"INVESTIMENTO","ERRO - VERIFICAR"))))</f>
        <v/>
      </c>
      <c r="S921" s="46" t="str">
        <f t="shared" si="29"/>
        <v/>
      </c>
    </row>
    <row r="922" spans="17:19" x14ac:dyDescent="0.25">
      <c r="Q922" s="33" t="str">
        <f t="shared" si="28"/>
        <v/>
      </c>
      <c r="R922" s="33" t="str">
        <f>IF(M922="","",IF(AND(M922&lt;&gt;'Tabelas auxiliares'!$B$239,M922&lt;&gt;'Tabelas auxiliares'!$B$240,M922&lt;&gt;'Tabelas auxiliares'!$C$239,M922&lt;&gt;'Tabelas auxiliares'!$C$240,M922&lt;&gt;'Tabelas auxiliares'!$D$239),"FOLHA DE PESSOAL",IF(Q922='Tabelas auxiliares'!$A$240,"CUSTEIO",IF(Q922='Tabelas auxiliares'!$A$239,"INVESTIMENTO","ERRO - VERIFICAR"))))</f>
        <v/>
      </c>
      <c r="S922" s="46" t="str">
        <f t="shared" si="29"/>
        <v/>
      </c>
    </row>
    <row r="923" spans="17:19" x14ac:dyDescent="0.25">
      <c r="Q923" s="33" t="str">
        <f t="shared" si="28"/>
        <v/>
      </c>
      <c r="R923" s="33" t="str">
        <f>IF(M923="","",IF(AND(M923&lt;&gt;'Tabelas auxiliares'!$B$239,M923&lt;&gt;'Tabelas auxiliares'!$B$240,M923&lt;&gt;'Tabelas auxiliares'!$C$239,M923&lt;&gt;'Tabelas auxiliares'!$C$240,M923&lt;&gt;'Tabelas auxiliares'!$D$239),"FOLHA DE PESSOAL",IF(Q923='Tabelas auxiliares'!$A$240,"CUSTEIO",IF(Q923='Tabelas auxiliares'!$A$239,"INVESTIMENTO","ERRO - VERIFICAR"))))</f>
        <v/>
      </c>
      <c r="S923" s="46" t="str">
        <f t="shared" si="29"/>
        <v/>
      </c>
    </row>
    <row r="924" spans="17:19" x14ac:dyDescent="0.25">
      <c r="Q924" s="33" t="str">
        <f t="shared" si="28"/>
        <v/>
      </c>
      <c r="R924" s="33" t="str">
        <f>IF(M924="","",IF(AND(M924&lt;&gt;'Tabelas auxiliares'!$B$239,M924&lt;&gt;'Tabelas auxiliares'!$B$240,M924&lt;&gt;'Tabelas auxiliares'!$C$239,M924&lt;&gt;'Tabelas auxiliares'!$C$240,M924&lt;&gt;'Tabelas auxiliares'!$D$239),"FOLHA DE PESSOAL",IF(Q924='Tabelas auxiliares'!$A$240,"CUSTEIO",IF(Q924='Tabelas auxiliares'!$A$239,"INVESTIMENTO","ERRO - VERIFICAR"))))</f>
        <v/>
      </c>
      <c r="S924" s="46" t="str">
        <f t="shared" si="29"/>
        <v/>
      </c>
    </row>
    <row r="925" spans="17:19" x14ac:dyDescent="0.25">
      <c r="Q925" s="33" t="str">
        <f t="shared" si="28"/>
        <v/>
      </c>
      <c r="R925" s="33" t="str">
        <f>IF(M925="","",IF(AND(M925&lt;&gt;'Tabelas auxiliares'!$B$239,M925&lt;&gt;'Tabelas auxiliares'!$B$240,M925&lt;&gt;'Tabelas auxiliares'!$C$239,M925&lt;&gt;'Tabelas auxiliares'!$C$240,M925&lt;&gt;'Tabelas auxiliares'!$D$239),"FOLHA DE PESSOAL",IF(Q925='Tabelas auxiliares'!$A$240,"CUSTEIO",IF(Q925='Tabelas auxiliares'!$A$239,"INVESTIMENTO","ERRO - VERIFICAR"))))</f>
        <v/>
      </c>
      <c r="S925" s="46" t="str">
        <f t="shared" si="29"/>
        <v/>
      </c>
    </row>
    <row r="926" spans="17:19" x14ac:dyDescent="0.25">
      <c r="Q926" s="33" t="str">
        <f t="shared" si="28"/>
        <v/>
      </c>
      <c r="R926" s="33" t="str">
        <f>IF(M926="","",IF(AND(M926&lt;&gt;'Tabelas auxiliares'!$B$239,M926&lt;&gt;'Tabelas auxiliares'!$B$240,M926&lt;&gt;'Tabelas auxiliares'!$C$239,M926&lt;&gt;'Tabelas auxiliares'!$C$240,M926&lt;&gt;'Tabelas auxiliares'!$D$239),"FOLHA DE PESSOAL",IF(Q926='Tabelas auxiliares'!$A$240,"CUSTEIO",IF(Q926='Tabelas auxiliares'!$A$239,"INVESTIMENTO","ERRO - VERIFICAR"))))</f>
        <v/>
      </c>
      <c r="S926" s="46" t="str">
        <f t="shared" si="29"/>
        <v/>
      </c>
    </row>
    <row r="927" spans="17:19" x14ac:dyDescent="0.25">
      <c r="Q927" s="33" t="str">
        <f t="shared" si="28"/>
        <v/>
      </c>
      <c r="R927" s="33" t="str">
        <f>IF(M927="","",IF(AND(M927&lt;&gt;'Tabelas auxiliares'!$B$239,M927&lt;&gt;'Tabelas auxiliares'!$B$240,M927&lt;&gt;'Tabelas auxiliares'!$C$239,M927&lt;&gt;'Tabelas auxiliares'!$C$240,M927&lt;&gt;'Tabelas auxiliares'!$D$239),"FOLHA DE PESSOAL",IF(Q927='Tabelas auxiliares'!$A$240,"CUSTEIO",IF(Q927='Tabelas auxiliares'!$A$239,"INVESTIMENTO","ERRO - VERIFICAR"))))</f>
        <v/>
      </c>
      <c r="S927" s="46" t="str">
        <f t="shared" si="29"/>
        <v/>
      </c>
    </row>
    <row r="928" spans="17:19" x14ac:dyDescent="0.25">
      <c r="Q928" s="33" t="str">
        <f t="shared" si="28"/>
        <v/>
      </c>
      <c r="R928" s="33" t="str">
        <f>IF(M928="","",IF(AND(M928&lt;&gt;'Tabelas auxiliares'!$B$239,M928&lt;&gt;'Tabelas auxiliares'!$B$240,M928&lt;&gt;'Tabelas auxiliares'!$C$239,M928&lt;&gt;'Tabelas auxiliares'!$C$240,M928&lt;&gt;'Tabelas auxiliares'!$D$239),"FOLHA DE PESSOAL",IF(Q928='Tabelas auxiliares'!$A$240,"CUSTEIO",IF(Q928='Tabelas auxiliares'!$A$239,"INVESTIMENTO","ERRO - VERIFICAR"))))</f>
        <v/>
      </c>
      <c r="S928" s="46" t="str">
        <f t="shared" si="29"/>
        <v/>
      </c>
    </row>
    <row r="929" spans="17:19" x14ac:dyDescent="0.25">
      <c r="Q929" s="33" t="str">
        <f t="shared" si="28"/>
        <v/>
      </c>
      <c r="R929" s="33" t="str">
        <f>IF(M929="","",IF(AND(M929&lt;&gt;'Tabelas auxiliares'!$B$239,M929&lt;&gt;'Tabelas auxiliares'!$B$240,M929&lt;&gt;'Tabelas auxiliares'!$C$239,M929&lt;&gt;'Tabelas auxiliares'!$C$240,M929&lt;&gt;'Tabelas auxiliares'!$D$239),"FOLHA DE PESSOAL",IF(Q929='Tabelas auxiliares'!$A$240,"CUSTEIO",IF(Q929='Tabelas auxiliares'!$A$239,"INVESTIMENTO","ERRO - VERIFICAR"))))</f>
        <v/>
      </c>
      <c r="S929" s="46" t="str">
        <f t="shared" si="29"/>
        <v/>
      </c>
    </row>
    <row r="930" spans="17:19" x14ac:dyDescent="0.25">
      <c r="Q930" s="33" t="str">
        <f t="shared" si="28"/>
        <v/>
      </c>
      <c r="R930" s="33" t="str">
        <f>IF(M930="","",IF(AND(M930&lt;&gt;'Tabelas auxiliares'!$B$239,M930&lt;&gt;'Tabelas auxiliares'!$B$240,M930&lt;&gt;'Tabelas auxiliares'!$C$239,M930&lt;&gt;'Tabelas auxiliares'!$C$240,M930&lt;&gt;'Tabelas auxiliares'!$D$239),"FOLHA DE PESSOAL",IF(Q930='Tabelas auxiliares'!$A$240,"CUSTEIO",IF(Q930='Tabelas auxiliares'!$A$239,"INVESTIMENTO","ERRO - VERIFICAR"))))</f>
        <v/>
      </c>
      <c r="S930" s="46" t="str">
        <f t="shared" si="29"/>
        <v/>
      </c>
    </row>
    <row r="931" spans="17:19" x14ac:dyDescent="0.25">
      <c r="Q931" s="33" t="str">
        <f t="shared" si="28"/>
        <v/>
      </c>
      <c r="R931" s="33" t="str">
        <f>IF(M931="","",IF(AND(M931&lt;&gt;'Tabelas auxiliares'!$B$239,M931&lt;&gt;'Tabelas auxiliares'!$B$240,M931&lt;&gt;'Tabelas auxiliares'!$C$239,M931&lt;&gt;'Tabelas auxiliares'!$C$240,M931&lt;&gt;'Tabelas auxiliares'!$D$239),"FOLHA DE PESSOAL",IF(Q931='Tabelas auxiliares'!$A$240,"CUSTEIO",IF(Q931='Tabelas auxiliares'!$A$239,"INVESTIMENTO","ERRO - VERIFICAR"))))</f>
        <v/>
      </c>
      <c r="S931" s="46" t="str">
        <f t="shared" si="29"/>
        <v/>
      </c>
    </row>
    <row r="932" spans="17:19" x14ac:dyDescent="0.25">
      <c r="Q932" s="33" t="str">
        <f t="shared" si="28"/>
        <v/>
      </c>
      <c r="R932" s="33" t="str">
        <f>IF(M932="","",IF(AND(M932&lt;&gt;'Tabelas auxiliares'!$B$239,M932&lt;&gt;'Tabelas auxiliares'!$B$240,M932&lt;&gt;'Tabelas auxiliares'!$C$239,M932&lt;&gt;'Tabelas auxiliares'!$C$240,M932&lt;&gt;'Tabelas auxiliares'!$D$239),"FOLHA DE PESSOAL",IF(Q932='Tabelas auxiliares'!$A$240,"CUSTEIO",IF(Q932='Tabelas auxiliares'!$A$239,"INVESTIMENTO","ERRO - VERIFICAR"))))</f>
        <v/>
      </c>
      <c r="S932" s="46" t="str">
        <f t="shared" si="29"/>
        <v/>
      </c>
    </row>
    <row r="933" spans="17:19" x14ac:dyDescent="0.25">
      <c r="Q933" s="33" t="str">
        <f t="shared" si="28"/>
        <v/>
      </c>
      <c r="R933" s="33" t="str">
        <f>IF(M933="","",IF(AND(M933&lt;&gt;'Tabelas auxiliares'!$B$239,M933&lt;&gt;'Tabelas auxiliares'!$B$240,M933&lt;&gt;'Tabelas auxiliares'!$C$239,M933&lt;&gt;'Tabelas auxiliares'!$C$240,M933&lt;&gt;'Tabelas auxiliares'!$D$239),"FOLHA DE PESSOAL",IF(Q933='Tabelas auxiliares'!$A$240,"CUSTEIO",IF(Q933='Tabelas auxiliares'!$A$239,"INVESTIMENTO","ERRO - VERIFICAR"))))</f>
        <v/>
      </c>
      <c r="S933" s="46" t="str">
        <f t="shared" si="29"/>
        <v/>
      </c>
    </row>
    <row r="934" spans="17:19" x14ac:dyDescent="0.25">
      <c r="Q934" s="33" t="str">
        <f t="shared" si="28"/>
        <v/>
      </c>
      <c r="R934" s="33" t="str">
        <f>IF(M934="","",IF(AND(M934&lt;&gt;'Tabelas auxiliares'!$B$239,M934&lt;&gt;'Tabelas auxiliares'!$B$240,M934&lt;&gt;'Tabelas auxiliares'!$C$239,M934&lt;&gt;'Tabelas auxiliares'!$C$240,M934&lt;&gt;'Tabelas auxiliares'!$D$239),"FOLHA DE PESSOAL",IF(Q934='Tabelas auxiliares'!$A$240,"CUSTEIO",IF(Q934='Tabelas auxiliares'!$A$239,"INVESTIMENTO","ERRO - VERIFICAR"))))</f>
        <v/>
      </c>
      <c r="S934" s="46" t="str">
        <f t="shared" si="29"/>
        <v/>
      </c>
    </row>
    <row r="935" spans="17:19" x14ac:dyDescent="0.25">
      <c r="Q935" s="33" t="str">
        <f t="shared" si="28"/>
        <v/>
      </c>
      <c r="R935" s="33" t="str">
        <f>IF(M935="","",IF(AND(M935&lt;&gt;'Tabelas auxiliares'!$B$239,M935&lt;&gt;'Tabelas auxiliares'!$B$240,M935&lt;&gt;'Tabelas auxiliares'!$C$239,M935&lt;&gt;'Tabelas auxiliares'!$C$240,M935&lt;&gt;'Tabelas auxiliares'!$D$239),"FOLHA DE PESSOAL",IF(Q935='Tabelas auxiliares'!$A$240,"CUSTEIO",IF(Q935='Tabelas auxiliares'!$A$239,"INVESTIMENTO","ERRO - VERIFICAR"))))</f>
        <v/>
      </c>
      <c r="S935" s="46" t="str">
        <f t="shared" si="29"/>
        <v/>
      </c>
    </row>
    <row r="936" spans="17:19" x14ac:dyDescent="0.25">
      <c r="Q936" s="33" t="str">
        <f t="shared" si="28"/>
        <v/>
      </c>
      <c r="R936" s="33" t="str">
        <f>IF(M936="","",IF(AND(M936&lt;&gt;'Tabelas auxiliares'!$B$239,M936&lt;&gt;'Tabelas auxiliares'!$B$240,M936&lt;&gt;'Tabelas auxiliares'!$C$239,M936&lt;&gt;'Tabelas auxiliares'!$C$240,M936&lt;&gt;'Tabelas auxiliares'!$D$239),"FOLHA DE PESSOAL",IF(Q936='Tabelas auxiliares'!$A$240,"CUSTEIO",IF(Q936='Tabelas auxiliares'!$A$239,"INVESTIMENTO","ERRO - VERIFICAR"))))</f>
        <v/>
      </c>
      <c r="S936" s="46" t="str">
        <f t="shared" si="29"/>
        <v/>
      </c>
    </row>
    <row r="937" spans="17:19" x14ac:dyDescent="0.25">
      <c r="Q937" s="33" t="str">
        <f t="shared" si="28"/>
        <v/>
      </c>
      <c r="R937" s="33" t="str">
        <f>IF(M937="","",IF(AND(M937&lt;&gt;'Tabelas auxiliares'!$B$239,M937&lt;&gt;'Tabelas auxiliares'!$B$240,M937&lt;&gt;'Tabelas auxiliares'!$C$239,M937&lt;&gt;'Tabelas auxiliares'!$C$240,M937&lt;&gt;'Tabelas auxiliares'!$D$239),"FOLHA DE PESSOAL",IF(Q937='Tabelas auxiliares'!$A$240,"CUSTEIO",IF(Q937='Tabelas auxiliares'!$A$239,"INVESTIMENTO","ERRO - VERIFICAR"))))</f>
        <v/>
      </c>
      <c r="S937" s="46" t="str">
        <f t="shared" si="29"/>
        <v/>
      </c>
    </row>
    <row r="938" spans="17:19" x14ac:dyDescent="0.25">
      <c r="Q938" s="33" t="str">
        <f t="shared" si="28"/>
        <v/>
      </c>
      <c r="R938" s="33" t="str">
        <f>IF(M938="","",IF(AND(M938&lt;&gt;'Tabelas auxiliares'!$B$239,M938&lt;&gt;'Tabelas auxiliares'!$B$240,M938&lt;&gt;'Tabelas auxiliares'!$C$239,M938&lt;&gt;'Tabelas auxiliares'!$C$240,M938&lt;&gt;'Tabelas auxiliares'!$D$239),"FOLHA DE PESSOAL",IF(Q938='Tabelas auxiliares'!$A$240,"CUSTEIO",IF(Q938='Tabelas auxiliares'!$A$239,"INVESTIMENTO","ERRO - VERIFICAR"))))</f>
        <v/>
      </c>
      <c r="S938" s="46" t="str">
        <f t="shared" si="29"/>
        <v/>
      </c>
    </row>
    <row r="939" spans="17:19" x14ac:dyDescent="0.25">
      <c r="Q939" s="33" t="str">
        <f t="shared" si="28"/>
        <v/>
      </c>
      <c r="R939" s="33" t="str">
        <f>IF(M939="","",IF(AND(M939&lt;&gt;'Tabelas auxiliares'!$B$239,M939&lt;&gt;'Tabelas auxiliares'!$B$240,M939&lt;&gt;'Tabelas auxiliares'!$C$239,M939&lt;&gt;'Tabelas auxiliares'!$C$240,M939&lt;&gt;'Tabelas auxiliares'!$D$239),"FOLHA DE PESSOAL",IF(Q939='Tabelas auxiliares'!$A$240,"CUSTEIO",IF(Q939='Tabelas auxiliares'!$A$239,"INVESTIMENTO","ERRO - VERIFICAR"))))</f>
        <v/>
      </c>
      <c r="S939" s="46" t="str">
        <f t="shared" si="29"/>
        <v/>
      </c>
    </row>
    <row r="940" spans="17:19" x14ac:dyDescent="0.25">
      <c r="Q940" s="33" t="str">
        <f t="shared" si="28"/>
        <v/>
      </c>
      <c r="R940" s="33" t="str">
        <f>IF(M940="","",IF(AND(M940&lt;&gt;'Tabelas auxiliares'!$B$239,M940&lt;&gt;'Tabelas auxiliares'!$B$240,M940&lt;&gt;'Tabelas auxiliares'!$C$239,M940&lt;&gt;'Tabelas auxiliares'!$C$240,M940&lt;&gt;'Tabelas auxiliares'!$D$239),"FOLHA DE PESSOAL",IF(Q940='Tabelas auxiliares'!$A$240,"CUSTEIO",IF(Q940='Tabelas auxiliares'!$A$239,"INVESTIMENTO","ERRO - VERIFICAR"))))</f>
        <v/>
      </c>
      <c r="S940" s="46" t="str">
        <f t="shared" si="29"/>
        <v/>
      </c>
    </row>
    <row r="941" spans="17:19" x14ac:dyDescent="0.25">
      <c r="Q941" s="33" t="str">
        <f t="shared" si="28"/>
        <v/>
      </c>
      <c r="R941" s="33" t="str">
        <f>IF(M941="","",IF(AND(M941&lt;&gt;'Tabelas auxiliares'!$B$239,M941&lt;&gt;'Tabelas auxiliares'!$B$240,M941&lt;&gt;'Tabelas auxiliares'!$C$239,M941&lt;&gt;'Tabelas auxiliares'!$C$240,M941&lt;&gt;'Tabelas auxiliares'!$D$239),"FOLHA DE PESSOAL",IF(Q941='Tabelas auxiliares'!$A$240,"CUSTEIO",IF(Q941='Tabelas auxiliares'!$A$239,"INVESTIMENTO","ERRO - VERIFICAR"))))</f>
        <v/>
      </c>
      <c r="S941" s="46" t="str">
        <f t="shared" si="29"/>
        <v/>
      </c>
    </row>
    <row r="942" spans="17:19" x14ac:dyDescent="0.25">
      <c r="Q942" s="33" t="str">
        <f t="shared" si="28"/>
        <v/>
      </c>
      <c r="R942" s="33" t="str">
        <f>IF(M942="","",IF(AND(M942&lt;&gt;'Tabelas auxiliares'!$B$239,M942&lt;&gt;'Tabelas auxiliares'!$B$240,M942&lt;&gt;'Tabelas auxiliares'!$C$239,M942&lt;&gt;'Tabelas auxiliares'!$C$240,M942&lt;&gt;'Tabelas auxiliares'!$D$239),"FOLHA DE PESSOAL",IF(Q942='Tabelas auxiliares'!$A$240,"CUSTEIO",IF(Q942='Tabelas auxiliares'!$A$239,"INVESTIMENTO","ERRO - VERIFICAR"))))</f>
        <v/>
      </c>
      <c r="S942" s="46" t="str">
        <f t="shared" si="29"/>
        <v/>
      </c>
    </row>
    <row r="943" spans="17:19" x14ac:dyDescent="0.25">
      <c r="Q943" s="33" t="str">
        <f t="shared" si="28"/>
        <v/>
      </c>
      <c r="R943" s="33" t="str">
        <f>IF(M943="","",IF(AND(M943&lt;&gt;'Tabelas auxiliares'!$B$239,M943&lt;&gt;'Tabelas auxiliares'!$B$240,M943&lt;&gt;'Tabelas auxiliares'!$C$239,M943&lt;&gt;'Tabelas auxiliares'!$C$240,M943&lt;&gt;'Tabelas auxiliares'!$D$239),"FOLHA DE PESSOAL",IF(Q943='Tabelas auxiliares'!$A$240,"CUSTEIO",IF(Q943='Tabelas auxiliares'!$A$239,"INVESTIMENTO","ERRO - VERIFICAR"))))</f>
        <v/>
      </c>
      <c r="S943" s="46" t="str">
        <f t="shared" si="29"/>
        <v/>
      </c>
    </row>
    <row r="944" spans="17:19" x14ac:dyDescent="0.25">
      <c r="Q944" s="33" t="str">
        <f t="shared" si="28"/>
        <v/>
      </c>
      <c r="R944" s="33" t="str">
        <f>IF(M944="","",IF(AND(M944&lt;&gt;'Tabelas auxiliares'!$B$239,M944&lt;&gt;'Tabelas auxiliares'!$B$240,M944&lt;&gt;'Tabelas auxiliares'!$C$239,M944&lt;&gt;'Tabelas auxiliares'!$C$240,M944&lt;&gt;'Tabelas auxiliares'!$D$239),"FOLHA DE PESSOAL",IF(Q944='Tabelas auxiliares'!$A$240,"CUSTEIO",IF(Q944='Tabelas auxiliares'!$A$239,"INVESTIMENTO","ERRO - VERIFICAR"))))</f>
        <v/>
      </c>
      <c r="S944" s="46" t="str">
        <f t="shared" si="29"/>
        <v/>
      </c>
    </row>
    <row r="945" spans="17:19" x14ac:dyDescent="0.25">
      <c r="Q945" s="33" t="str">
        <f t="shared" si="28"/>
        <v/>
      </c>
      <c r="R945" s="33" t="str">
        <f>IF(M945="","",IF(AND(M945&lt;&gt;'Tabelas auxiliares'!$B$239,M945&lt;&gt;'Tabelas auxiliares'!$B$240,M945&lt;&gt;'Tabelas auxiliares'!$C$239,M945&lt;&gt;'Tabelas auxiliares'!$C$240,M945&lt;&gt;'Tabelas auxiliares'!$D$239),"FOLHA DE PESSOAL",IF(Q945='Tabelas auxiliares'!$A$240,"CUSTEIO",IF(Q945='Tabelas auxiliares'!$A$239,"INVESTIMENTO","ERRO - VERIFICAR"))))</f>
        <v/>
      </c>
      <c r="S945" s="46" t="str">
        <f t="shared" si="29"/>
        <v/>
      </c>
    </row>
    <row r="946" spans="17:19" x14ac:dyDescent="0.25">
      <c r="Q946" s="33" t="str">
        <f t="shared" si="28"/>
        <v/>
      </c>
      <c r="R946" s="33" t="str">
        <f>IF(M946="","",IF(AND(M946&lt;&gt;'Tabelas auxiliares'!$B$239,M946&lt;&gt;'Tabelas auxiliares'!$B$240,M946&lt;&gt;'Tabelas auxiliares'!$C$239,M946&lt;&gt;'Tabelas auxiliares'!$C$240,M946&lt;&gt;'Tabelas auxiliares'!$D$239),"FOLHA DE PESSOAL",IF(Q946='Tabelas auxiliares'!$A$240,"CUSTEIO",IF(Q946='Tabelas auxiliares'!$A$239,"INVESTIMENTO","ERRO - VERIFICAR"))))</f>
        <v/>
      </c>
      <c r="S946" s="46" t="str">
        <f t="shared" si="29"/>
        <v/>
      </c>
    </row>
    <row r="947" spans="17:19" x14ac:dyDescent="0.25">
      <c r="Q947" s="33" t="str">
        <f t="shared" si="28"/>
        <v/>
      </c>
      <c r="R947" s="33" t="str">
        <f>IF(M947="","",IF(AND(M947&lt;&gt;'Tabelas auxiliares'!$B$239,M947&lt;&gt;'Tabelas auxiliares'!$B$240,M947&lt;&gt;'Tabelas auxiliares'!$C$239,M947&lt;&gt;'Tabelas auxiliares'!$C$240,M947&lt;&gt;'Tabelas auxiliares'!$D$239),"FOLHA DE PESSOAL",IF(Q947='Tabelas auxiliares'!$A$240,"CUSTEIO",IF(Q947='Tabelas auxiliares'!$A$239,"INVESTIMENTO","ERRO - VERIFICAR"))))</f>
        <v/>
      </c>
      <c r="S947" s="46" t="str">
        <f t="shared" si="29"/>
        <v/>
      </c>
    </row>
    <row r="948" spans="17:19" x14ac:dyDescent="0.25">
      <c r="Q948" s="33" t="str">
        <f t="shared" si="28"/>
        <v/>
      </c>
      <c r="R948" s="33" t="str">
        <f>IF(M948="","",IF(AND(M948&lt;&gt;'Tabelas auxiliares'!$B$239,M948&lt;&gt;'Tabelas auxiliares'!$B$240,M948&lt;&gt;'Tabelas auxiliares'!$C$239,M948&lt;&gt;'Tabelas auxiliares'!$C$240,M948&lt;&gt;'Tabelas auxiliares'!$D$239),"FOLHA DE PESSOAL",IF(Q948='Tabelas auxiliares'!$A$240,"CUSTEIO",IF(Q948='Tabelas auxiliares'!$A$239,"INVESTIMENTO","ERRO - VERIFICAR"))))</f>
        <v/>
      </c>
      <c r="S948" s="46" t="str">
        <f t="shared" si="29"/>
        <v/>
      </c>
    </row>
    <row r="949" spans="17:19" x14ac:dyDescent="0.25">
      <c r="Q949" s="33" t="str">
        <f t="shared" si="28"/>
        <v/>
      </c>
      <c r="R949" s="33" t="str">
        <f>IF(M949="","",IF(AND(M949&lt;&gt;'Tabelas auxiliares'!$B$239,M949&lt;&gt;'Tabelas auxiliares'!$B$240,M949&lt;&gt;'Tabelas auxiliares'!$C$239,M949&lt;&gt;'Tabelas auxiliares'!$C$240,M949&lt;&gt;'Tabelas auxiliares'!$D$239),"FOLHA DE PESSOAL",IF(Q949='Tabelas auxiliares'!$A$240,"CUSTEIO",IF(Q949='Tabelas auxiliares'!$A$239,"INVESTIMENTO","ERRO - VERIFICAR"))))</f>
        <v/>
      </c>
      <c r="S949" s="46" t="str">
        <f t="shared" si="29"/>
        <v/>
      </c>
    </row>
    <row r="950" spans="17:19" x14ac:dyDescent="0.25">
      <c r="Q950" s="33" t="str">
        <f t="shared" si="28"/>
        <v/>
      </c>
      <c r="R950" s="33" t="str">
        <f>IF(M950="","",IF(AND(M950&lt;&gt;'Tabelas auxiliares'!$B$239,M950&lt;&gt;'Tabelas auxiliares'!$B$240,M950&lt;&gt;'Tabelas auxiliares'!$C$239,M950&lt;&gt;'Tabelas auxiliares'!$C$240,M950&lt;&gt;'Tabelas auxiliares'!$D$239),"FOLHA DE PESSOAL",IF(Q950='Tabelas auxiliares'!$A$240,"CUSTEIO",IF(Q950='Tabelas auxiliares'!$A$239,"INVESTIMENTO","ERRO - VERIFICAR"))))</f>
        <v/>
      </c>
      <c r="S950" s="46" t="str">
        <f t="shared" si="29"/>
        <v/>
      </c>
    </row>
    <row r="951" spans="17:19" x14ac:dyDescent="0.25">
      <c r="Q951" s="33" t="str">
        <f t="shared" si="28"/>
        <v/>
      </c>
      <c r="R951" s="33" t="str">
        <f>IF(M951="","",IF(AND(M951&lt;&gt;'Tabelas auxiliares'!$B$239,M951&lt;&gt;'Tabelas auxiliares'!$B$240,M951&lt;&gt;'Tabelas auxiliares'!$C$239,M951&lt;&gt;'Tabelas auxiliares'!$C$240,M951&lt;&gt;'Tabelas auxiliares'!$D$239),"FOLHA DE PESSOAL",IF(Q951='Tabelas auxiliares'!$A$240,"CUSTEIO",IF(Q951='Tabelas auxiliares'!$A$239,"INVESTIMENTO","ERRO - VERIFICAR"))))</f>
        <v/>
      </c>
      <c r="S951" s="46" t="str">
        <f t="shared" si="29"/>
        <v/>
      </c>
    </row>
    <row r="952" spans="17:19" x14ac:dyDescent="0.25">
      <c r="Q952" s="33" t="str">
        <f t="shared" si="28"/>
        <v/>
      </c>
      <c r="R952" s="33" t="str">
        <f>IF(M952="","",IF(AND(M952&lt;&gt;'Tabelas auxiliares'!$B$239,M952&lt;&gt;'Tabelas auxiliares'!$B$240,M952&lt;&gt;'Tabelas auxiliares'!$C$239,M952&lt;&gt;'Tabelas auxiliares'!$C$240,M952&lt;&gt;'Tabelas auxiliares'!$D$239),"FOLHA DE PESSOAL",IF(Q952='Tabelas auxiliares'!$A$240,"CUSTEIO",IF(Q952='Tabelas auxiliares'!$A$239,"INVESTIMENTO","ERRO - VERIFICAR"))))</f>
        <v/>
      </c>
      <c r="S952" s="46" t="str">
        <f t="shared" si="29"/>
        <v/>
      </c>
    </row>
    <row r="953" spans="17:19" x14ac:dyDescent="0.25">
      <c r="Q953" s="33" t="str">
        <f t="shared" si="28"/>
        <v/>
      </c>
      <c r="R953" s="33" t="str">
        <f>IF(M953="","",IF(AND(M953&lt;&gt;'Tabelas auxiliares'!$B$239,M953&lt;&gt;'Tabelas auxiliares'!$B$240,M953&lt;&gt;'Tabelas auxiliares'!$C$239,M953&lt;&gt;'Tabelas auxiliares'!$C$240,M953&lt;&gt;'Tabelas auxiliares'!$D$239),"FOLHA DE PESSOAL",IF(Q953='Tabelas auxiliares'!$A$240,"CUSTEIO",IF(Q953='Tabelas auxiliares'!$A$239,"INVESTIMENTO","ERRO - VERIFICAR"))))</f>
        <v/>
      </c>
      <c r="S953" s="46" t="str">
        <f t="shared" si="29"/>
        <v/>
      </c>
    </row>
    <row r="954" spans="17:19" x14ac:dyDescent="0.25">
      <c r="Q954" s="33" t="str">
        <f t="shared" si="28"/>
        <v/>
      </c>
      <c r="R954" s="33" t="str">
        <f>IF(M954="","",IF(AND(M954&lt;&gt;'Tabelas auxiliares'!$B$239,M954&lt;&gt;'Tabelas auxiliares'!$B$240,M954&lt;&gt;'Tabelas auxiliares'!$C$239,M954&lt;&gt;'Tabelas auxiliares'!$C$240,M954&lt;&gt;'Tabelas auxiliares'!$D$239),"FOLHA DE PESSOAL",IF(Q954='Tabelas auxiliares'!$A$240,"CUSTEIO",IF(Q954='Tabelas auxiliares'!$A$239,"INVESTIMENTO","ERRO - VERIFICAR"))))</f>
        <v/>
      </c>
      <c r="S954" s="46" t="str">
        <f t="shared" si="29"/>
        <v/>
      </c>
    </row>
    <row r="955" spans="17:19" x14ac:dyDescent="0.25">
      <c r="Q955" s="33" t="str">
        <f t="shared" si="28"/>
        <v/>
      </c>
      <c r="R955" s="33" t="str">
        <f>IF(M955="","",IF(AND(M955&lt;&gt;'Tabelas auxiliares'!$B$239,M955&lt;&gt;'Tabelas auxiliares'!$B$240,M955&lt;&gt;'Tabelas auxiliares'!$C$239,M955&lt;&gt;'Tabelas auxiliares'!$C$240,M955&lt;&gt;'Tabelas auxiliares'!$D$239),"FOLHA DE PESSOAL",IF(Q955='Tabelas auxiliares'!$A$240,"CUSTEIO",IF(Q955='Tabelas auxiliares'!$A$239,"INVESTIMENTO","ERRO - VERIFICAR"))))</f>
        <v/>
      </c>
      <c r="S955" s="46" t="str">
        <f t="shared" si="29"/>
        <v/>
      </c>
    </row>
    <row r="956" spans="17:19" x14ac:dyDescent="0.25">
      <c r="Q956" s="33" t="str">
        <f t="shared" si="28"/>
        <v/>
      </c>
      <c r="R956" s="33" t="str">
        <f>IF(M956="","",IF(AND(M956&lt;&gt;'Tabelas auxiliares'!$B$239,M956&lt;&gt;'Tabelas auxiliares'!$B$240,M956&lt;&gt;'Tabelas auxiliares'!$C$239,M956&lt;&gt;'Tabelas auxiliares'!$C$240,M956&lt;&gt;'Tabelas auxiliares'!$D$239),"FOLHA DE PESSOAL",IF(Q956='Tabelas auxiliares'!$A$240,"CUSTEIO",IF(Q956='Tabelas auxiliares'!$A$239,"INVESTIMENTO","ERRO - VERIFICAR"))))</f>
        <v/>
      </c>
      <c r="S956" s="46" t="str">
        <f t="shared" si="29"/>
        <v/>
      </c>
    </row>
    <row r="957" spans="17:19" x14ac:dyDescent="0.25">
      <c r="Q957" s="33" t="str">
        <f t="shared" si="28"/>
        <v/>
      </c>
      <c r="R957" s="33" t="str">
        <f>IF(M957="","",IF(AND(M957&lt;&gt;'Tabelas auxiliares'!$B$239,M957&lt;&gt;'Tabelas auxiliares'!$B$240,M957&lt;&gt;'Tabelas auxiliares'!$C$239,M957&lt;&gt;'Tabelas auxiliares'!$C$240,M957&lt;&gt;'Tabelas auxiliares'!$D$239),"FOLHA DE PESSOAL",IF(Q957='Tabelas auxiliares'!$A$240,"CUSTEIO",IF(Q957='Tabelas auxiliares'!$A$239,"INVESTIMENTO","ERRO - VERIFICAR"))))</f>
        <v/>
      </c>
      <c r="S957" s="46" t="str">
        <f t="shared" si="29"/>
        <v/>
      </c>
    </row>
    <row r="958" spans="17:19" x14ac:dyDescent="0.25">
      <c r="Q958" s="33" t="str">
        <f t="shared" si="28"/>
        <v/>
      </c>
      <c r="R958" s="33" t="str">
        <f>IF(M958="","",IF(AND(M958&lt;&gt;'Tabelas auxiliares'!$B$239,M958&lt;&gt;'Tabelas auxiliares'!$B$240,M958&lt;&gt;'Tabelas auxiliares'!$C$239,M958&lt;&gt;'Tabelas auxiliares'!$C$240,M958&lt;&gt;'Tabelas auxiliares'!$D$239),"FOLHA DE PESSOAL",IF(Q958='Tabelas auxiliares'!$A$240,"CUSTEIO",IF(Q958='Tabelas auxiliares'!$A$239,"INVESTIMENTO","ERRO - VERIFICAR"))))</f>
        <v/>
      </c>
      <c r="S958" s="46" t="str">
        <f t="shared" si="29"/>
        <v/>
      </c>
    </row>
    <row r="959" spans="17:19" x14ac:dyDescent="0.25">
      <c r="Q959" s="33" t="str">
        <f t="shared" si="28"/>
        <v/>
      </c>
      <c r="R959" s="33" t="str">
        <f>IF(M959="","",IF(AND(M959&lt;&gt;'Tabelas auxiliares'!$B$239,M959&lt;&gt;'Tabelas auxiliares'!$B$240,M959&lt;&gt;'Tabelas auxiliares'!$C$239,M959&lt;&gt;'Tabelas auxiliares'!$C$240,M959&lt;&gt;'Tabelas auxiliares'!$D$239),"FOLHA DE PESSOAL",IF(Q959='Tabelas auxiliares'!$A$240,"CUSTEIO",IF(Q959='Tabelas auxiliares'!$A$239,"INVESTIMENTO","ERRO - VERIFICAR"))))</f>
        <v/>
      </c>
      <c r="S959" s="46" t="str">
        <f t="shared" si="29"/>
        <v/>
      </c>
    </row>
    <row r="960" spans="17:19" x14ac:dyDescent="0.25">
      <c r="Q960" s="33" t="str">
        <f t="shared" si="28"/>
        <v/>
      </c>
      <c r="R960" s="33" t="str">
        <f>IF(M960="","",IF(AND(M960&lt;&gt;'Tabelas auxiliares'!$B$239,M960&lt;&gt;'Tabelas auxiliares'!$B$240,M960&lt;&gt;'Tabelas auxiliares'!$C$239,M960&lt;&gt;'Tabelas auxiliares'!$C$240,M960&lt;&gt;'Tabelas auxiliares'!$D$239),"FOLHA DE PESSOAL",IF(Q960='Tabelas auxiliares'!$A$240,"CUSTEIO",IF(Q960='Tabelas auxiliares'!$A$239,"INVESTIMENTO","ERRO - VERIFICAR"))))</f>
        <v/>
      </c>
      <c r="S960" s="46" t="str">
        <f t="shared" si="29"/>
        <v/>
      </c>
    </row>
    <row r="961" spans="17:19" x14ac:dyDescent="0.25">
      <c r="Q961" s="33" t="str">
        <f t="shared" si="28"/>
        <v/>
      </c>
      <c r="R961" s="33" t="str">
        <f>IF(M961="","",IF(AND(M961&lt;&gt;'Tabelas auxiliares'!$B$239,M961&lt;&gt;'Tabelas auxiliares'!$B$240,M961&lt;&gt;'Tabelas auxiliares'!$C$239,M961&lt;&gt;'Tabelas auxiliares'!$C$240,M961&lt;&gt;'Tabelas auxiliares'!$D$239),"FOLHA DE PESSOAL",IF(Q961='Tabelas auxiliares'!$A$240,"CUSTEIO",IF(Q961='Tabelas auxiliares'!$A$239,"INVESTIMENTO","ERRO - VERIFICAR"))))</f>
        <v/>
      </c>
      <c r="S961" s="46" t="str">
        <f t="shared" si="29"/>
        <v/>
      </c>
    </row>
    <row r="962" spans="17:19" x14ac:dyDescent="0.25">
      <c r="Q962" s="33" t="str">
        <f t="shared" si="28"/>
        <v/>
      </c>
      <c r="R962" s="33" t="str">
        <f>IF(M962="","",IF(AND(M962&lt;&gt;'Tabelas auxiliares'!$B$239,M962&lt;&gt;'Tabelas auxiliares'!$B$240,M962&lt;&gt;'Tabelas auxiliares'!$C$239,M962&lt;&gt;'Tabelas auxiliares'!$C$240,M962&lt;&gt;'Tabelas auxiliares'!$D$239),"FOLHA DE PESSOAL",IF(Q962='Tabelas auxiliares'!$A$240,"CUSTEIO",IF(Q962='Tabelas auxiliares'!$A$239,"INVESTIMENTO","ERRO - VERIFICAR"))))</f>
        <v/>
      </c>
      <c r="S962" s="46" t="str">
        <f t="shared" si="29"/>
        <v/>
      </c>
    </row>
    <row r="963" spans="17:19" x14ac:dyDescent="0.25">
      <c r="Q963" s="33" t="str">
        <f t="shared" si="28"/>
        <v/>
      </c>
      <c r="R963" s="33" t="str">
        <f>IF(M963="","",IF(AND(M963&lt;&gt;'Tabelas auxiliares'!$B$239,M963&lt;&gt;'Tabelas auxiliares'!$B$240,M963&lt;&gt;'Tabelas auxiliares'!$C$239,M963&lt;&gt;'Tabelas auxiliares'!$C$240,M963&lt;&gt;'Tabelas auxiliares'!$D$239),"FOLHA DE PESSOAL",IF(Q963='Tabelas auxiliares'!$A$240,"CUSTEIO",IF(Q963='Tabelas auxiliares'!$A$239,"INVESTIMENTO","ERRO - VERIFICAR"))))</f>
        <v/>
      </c>
      <c r="S963" s="46" t="str">
        <f t="shared" si="29"/>
        <v/>
      </c>
    </row>
    <row r="964" spans="17:19" x14ac:dyDescent="0.25">
      <c r="Q964" s="33" t="str">
        <f t="shared" ref="Q964:Q1000" si="30">LEFT(O964,1)</f>
        <v/>
      </c>
      <c r="R964" s="33" t="str">
        <f>IF(M964="","",IF(AND(M964&lt;&gt;'Tabelas auxiliares'!$B$239,M964&lt;&gt;'Tabelas auxiliares'!$B$240,M964&lt;&gt;'Tabelas auxiliares'!$C$239,M964&lt;&gt;'Tabelas auxiliares'!$C$240,M964&lt;&gt;'Tabelas auxiliares'!$D$239),"FOLHA DE PESSOAL",IF(Q964='Tabelas auxiliares'!$A$240,"CUSTEIO",IF(Q964='Tabelas auxiliares'!$A$239,"INVESTIMENTO","ERRO - VERIFICAR"))))</f>
        <v/>
      </c>
      <c r="S964" s="46" t="str">
        <f t="shared" si="29"/>
        <v/>
      </c>
    </row>
    <row r="965" spans="17:19" x14ac:dyDescent="0.25">
      <c r="Q965" s="33" t="str">
        <f t="shared" si="30"/>
        <v/>
      </c>
      <c r="R965" s="33" t="str">
        <f>IF(M965="","",IF(AND(M965&lt;&gt;'Tabelas auxiliares'!$B$239,M965&lt;&gt;'Tabelas auxiliares'!$B$240,M965&lt;&gt;'Tabelas auxiliares'!$C$239,M965&lt;&gt;'Tabelas auxiliares'!$C$240,M965&lt;&gt;'Tabelas auxiliares'!$D$239),"FOLHA DE PESSOAL",IF(Q965='Tabelas auxiliares'!$A$240,"CUSTEIO",IF(Q965='Tabelas auxiliares'!$A$239,"INVESTIMENTO","ERRO - VERIFICAR"))))</f>
        <v/>
      </c>
      <c r="S965" s="46" t="str">
        <f t="shared" ref="S965:S1000" si="31">IF(SUM(T965:X965)=0,"",SUM(T965:X965))</f>
        <v/>
      </c>
    </row>
    <row r="966" spans="17:19" x14ac:dyDescent="0.25">
      <c r="Q966" s="33" t="str">
        <f t="shared" si="30"/>
        <v/>
      </c>
      <c r="R966" s="33" t="str">
        <f>IF(M966="","",IF(AND(M966&lt;&gt;'Tabelas auxiliares'!$B$239,M966&lt;&gt;'Tabelas auxiliares'!$B$240,M966&lt;&gt;'Tabelas auxiliares'!$C$239,M966&lt;&gt;'Tabelas auxiliares'!$C$240,M966&lt;&gt;'Tabelas auxiliares'!$D$239),"FOLHA DE PESSOAL",IF(Q966='Tabelas auxiliares'!$A$240,"CUSTEIO",IF(Q966='Tabelas auxiliares'!$A$239,"INVESTIMENTO","ERRO - VERIFICAR"))))</f>
        <v/>
      </c>
      <c r="S966" s="46" t="str">
        <f t="shared" si="31"/>
        <v/>
      </c>
    </row>
    <row r="967" spans="17:19" x14ac:dyDescent="0.25">
      <c r="Q967" s="33" t="str">
        <f t="shared" si="30"/>
        <v/>
      </c>
      <c r="R967" s="33" t="str">
        <f>IF(M967="","",IF(AND(M967&lt;&gt;'Tabelas auxiliares'!$B$239,M967&lt;&gt;'Tabelas auxiliares'!$B$240,M967&lt;&gt;'Tabelas auxiliares'!$C$239,M967&lt;&gt;'Tabelas auxiliares'!$C$240,M967&lt;&gt;'Tabelas auxiliares'!$D$239),"FOLHA DE PESSOAL",IF(Q967='Tabelas auxiliares'!$A$240,"CUSTEIO",IF(Q967='Tabelas auxiliares'!$A$239,"INVESTIMENTO","ERRO - VERIFICAR"))))</f>
        <v/>
      </c>
      <c r="S967" s="46" t="str">
        <f t="shared" si="31"/>
        <v/>
      </c>
    </row>
    <row r="968" spans="17:19" x14ac:dyDescent="0.25">
      <c r="Q968" s="33" t="str">
        <f t="shared" si="30"/>
        <v/>
      </c>
      <c r="R968" s="33" t="str">
        <f>IF(M968="","",IF(AND(M968&lt;&gt;'Tabelas auxiliares'!$B$239,M968&lt;&gt;'Tabelas auxiliares'!$B$240,M968&lt;&gt;'Tabelas auxiliares'!$C$239,M968&lt;&gt;'Tabelas auxiliares'!$C$240,M968&lt;&gt;'Tabelas auxiliares'!$D$239),"FOLHA DE PESSOAL",IF(Q968='Tabelas auxiliares'!$A$240,"CUSTEIO",IF(Q968='Tabelas auxiliares'!$A$239,"INVESTIMENTO","ERRO - VERIFICAR"))))</f>
        <v/>
      </c>
      <c r="S968" s="46" t="str">
        <f t="shared" si="31"/>
        <v/>
      </c>
    </row>
    <row r="969" spans="17:19" x14ac:dyDescent="0.25">
      <c r="Q969" s="33" t="str">
        <f t="shared" si="30"/>
        <v/>
      </c>
      <c r="R969" s="33" t="str">
        <f>IF(M969="","",IF(AND(M969&lt;&gt;'Tabelas auxiliares'!$B$239,M969&lt;&gt;'Tabelas auxiliares'!$B$240,M969&lt;&gt;'Tabelas auxiliares'!$C$239,M969&lt;&gt;'Tabelas auxiliares'!$C$240,M969&lt;&gt;'Tabelas auxiliares'!$D$239),"FOLHA DE PESSOAL",IF(Q969='Tabelas auxiliares'!$A$240,"CUSTEIO",IF(Q969='Tabelas auxiliares'!$A$239,"INVESTIMENTO","ERRO - VERIFICAR"))))</f>
        <v/>
      </c>
      <c r="S969" s="46" t="str">
        <f t="shared" si="31"/>
        <v/>
      </c>
    </row>
    <row r="970" spans="17:19" x14ac:dyDescent="0.25">
      <c r="Q970" s="33" t="str">
        <f t="shared" si="30"/>
        <v/>
      </c>
      <c r="R970" s="33" t="str">
        <f>IF(M970="","",IF(AND(M970&lt;&gt;'Tabelas auxiliares'!$B$239,M970&lt;&gt;'Tabelas auxiliares'!$B$240,M970&lt;&gt;'Tabelas auxiliares'!$C$239,M970&lt;&gt;'Tabelas auxiliares'!$C$240,M970&lt;&gt;'Tabelas auxiliares'!$D$239),"FOLHA DE PESSOAL",IF(Q970='Tabelas auxiliares'!$A$240,"CUSTEIO",IF(Q970='Tabelas auxiliares'!$A$239,"INVESTIMENTO","ERRO - VERIFICAR"))))</f>
        <v/>
      </c>
      <c r="S970" s="46" t="str">
        <f t="shared" si="31"/>
        <v/>
      </c>
    </row>
    <row r="971" spans="17:19" x14ac:dyDescent="0.25">
      <c r="Q971" s="33" t="str">
        <f t="shared" si="30"/>
        <v/>
      </c>
      <c r="R971" s="33" t="str">
        <f>IF(M971="","",IF(AND(M971&lt;&gt;'Tabelas auxiliares'!$B$239,M971&lt;&gt;'Tabelas auxiliares'!$B$240,M971&lt;&gt;'Tabelas auxiliares'!$C$239,M971&lt;&gt;'Tabelas auxiliares'!$C$240,M971&lt;&gt;'Tabelas auxiliares'!$D$239),"FOLHA DE PESSOAL",IF(Q971='Tabelas auxiliares'!$A$240,"CUSTEIO",IF(Q971='Tabelas auxiliares'!$A$239,"INVESTIMENTO","ERRO - VERIFICAR"))))</f>
        <v/>
      </c>
      <c r="S971" s="46" t="str">
        <f t="shared" si="31"/>
        <v/>
      </c>
    </row>
    <row r="972" spans="17:19" x14ac:dyDescent="0.25">
      <c r="Q972" s="33" t="str">
        <f t="shared" si="30"/>
        <v/>
      </c>
      <c r="R972" s="33" t="str">
        <f>IF(M972="","",IF(AND(M972&lt;&gt;'Tabelas auxiliares'!$B$239,M972&lt;&gt;'Tabelas auxiliares'!$B$240,M972&lt;&gt;'Tabelas auxiliares'!$C$239,M972&lt;&gt;'Tabelas auxiliares'!$C$240,M972&lt;&gt;'Tabelas auxiliares'!$D$239),"FOLHA DE PESSOAL",IF(Q972='Tabelas auxiliares'!$A$240,"CUSTEIO",IF(Q972='Tabelas auxiliares'!$A$239,"INVESTIMENTO","ERRO - VERIFICAR"))))</f>
        <v/>
      </c>
      <c r="S972" s="46" t="str">
        <f t="shared" si="31"/>
        <v/>
      </c>
    </row>
    <row r="973" spans="17:19" x14ac:dyDescent="0.25">
      <c r="Q973" s="33" t="str">
        <f t="shared" si="30"/>
        <v/>
      </c>
      <c r="R973" s="33" t="str">
        <f>IF(M973="","",IF(AND(M973&lt;&gt;'Tabelas auxiliares'!$B$239,M973&lt;&gt;'Tabelas auxiliares'!$B$240,M973&lt;&gt;'Tabelas auxiliares'!$C$239,M973&lt;&gt;'Tabelas auxiliares'!$C$240,M973&lt;&gt;'Tabelas auxiliares'!$D$239),"FOLHA DE PESSOAL",IF(Q973='Tabelas auxiliares'!$A$240,"CUSTEIO",IF(Q973='Tabelas auxiliares'!$A$239,"INVESTIMENTO","ERRO - VERIFICAR"))))</f>
        <v/>
      </c>
      <c r="S973" s="46" t="str">
        <f t="shared" si="31"/>
        <v/>
      </c>
    </row>
    <row r="974" spans="17:19" x14ac:dyDescent="0.25">
      <c r="Q974" s="33" t="str">
        <f t="shared" si="30"/>
        <v/>
      </c>
      <c r="R974" s="33" t="str">
        <f>IF(M974="","",IF(AND(M974&lt;&gt;'Tabelas auxiliares'!$B$239,M974&lt;&gt;'Tabelas auxiliares'!$B$240,M974&lt;&gt;'Tabelas auxiliares'!$C$239,M974&lt;&gt;'Tabelas auxiliares'!$C$240,M974&lt;&gt;'Tabelas auxiliares'!$D$239),"FOLHA DE PESSOAL",IF(Q974='Tabelas auxiliares'!$A$240,"CUSTEIO",IF(Q974='Tabelas auxiliares'!$A$239,"INVESTIMENTO","ERRO - VERIFICAR"))))</f>
        <v/>
      </c>
      <c r="S974" s="46" t="str">
        <f t="shared" si="31"/>
        <v/>
      </c>
    </row>
    <row r="975" spans="17:19" x14ac:dyDescent="0.25">
      <c r="Q975" s="33" t="str">
        <f t="shared" si="30"/>
        <v/>
      </c>
      <c r="R975" s="33" t="str">
        <f>IF(M975="","",IF(AND(M975&lt;&gt;'Tabelas auxiliares'!$B$239,M975&lt;&gt;'Tabelas auxiliares'!$B$240,M975&lt;&gt;'Tabelas auxiliares'!$C$239,M975&lt;&gt;'Tabelas auxiliares'!$C$240,M975&lt;&gt;'Tabelas auxiliares'!$D$239),"FOLHA DE PESSOAL",IF(Q975='Tabelas auxiliares'!$A$240,"CUSTEIO",IF(Q975='Tabelas auxiliares'!$A$239,"INVESTIMENTO","ERRO - VERIFICAR"))))</f>
        <v/>
      </c>
      <c r="S975" s="46" t="str">
        <f t="shared" si="31"/>
        <v/>
      </c>
    </row>
    <row r="976" spans="17:19" x14ac:dyDescent="0.25">
      <c r="Q976" s="33" t="str">
        <f t="shared" si="30"/>
        <v/>
      </c>
      <c r="R976" s="33" t="str">
        <f>IF(M976="","",IF(AND(M976&lt;&gt;'Tabelas auxiliares'!$B$239,M976&lt;&gt;'Tabelas auxiliares'!$B$240,M976&lt;&gt;'Tabelas auxiliares'!$C$239,M976&lt;&gt;'Tabelas auxiliares'!$C$240,M976&lt;&gt;'Tabelas auxiliares'!$D$239),"FOLHA DE PESSOAL",IF(Q976='Tabelas auxiliares'!$A$240,"CUSTEIO",IF(Q976='Tabelas auxiliares'!$A$239,"INVESTIMENTO","ERRO - VERIFICAR"))))</f>
        <v/>
      </c>
      <c r="S976" s="46" t="str">
        <f t="shared" si="31"/>
        <v/>
      </c>
    </row>
    <row r="977" spans="17:19" x14ac:dyDescent="0.25">
      <c r="Q977" s="33" t="str">
        <f t="shared" si="30"/>
        <v/>
      </c>
      <c r="R977" s="33" t="str">
        <f>IF(M977="","",IF(AND(M977&lt;&gt;'Tabelas auxiliares'!$B$239,M977&lt;&gt;'Tabelas auxiliares'!$B$240,M977&lt;&gt;'Tabelas auxiliares'!$C$239,M977&lt;&gt;'Tabelas auxiliares'!$C$240,M977&lt;&gt;'Tabelas auxiliares'!$D$239),"FOLHA DE PESSOAL",IF(Q977='Tabelas auxiliares'!$A$240,"CUSTEIO",IF(Q977='Tabelas auxiliares'!$A$239,"INVESTIMENTO","ERRO - VERIFICAR"))))</f>
        <v/>
      </c>
      <c r="S977" s="46" t="str">
        <f t="shared" si="31"/>
        <v/>
      </c>
    </row>
    <row r="978" spans="17:19" x14ac:dyDescent="0.25">
      <c r="Q978" s="33" t="str">
        <f t="shared" si="30"/>
        <v/>
      </c>
      <c r="R978" s="33" t="str">
        <f>IF(M978="","",IF(AND(M978&lt;&gt;'Tabelas auxiliares'!$B$239,M978&lt;&gt;'Tabelas auxiliares'!$B$240,M978&lt;&gt;'Tabelas auxiliares'!$C$239,M978&lt;&gt;'Tabelas auxiliares'!$C$240,M978&lt;&gt;'Tabelas auxiliares'!$D$239),"FOLHA DE PESSOAL",IF(Q978='Tabelas auxiliares'!$A$240,"CUSTEIO",IF(Q978='Tabelas auxiliares'!$A$239,"INVESTIMENTO","ERRO - VERIFICAR"))))</f>
        <v/>
      </c>
      <c r="S978" s="46" t="str">
        <f t="shared" si="31"/>
        <v/>
      </c>
    </row>
    <row r="979" spans="17:19" x14ac:dyDescent="0.25">
      <c r="Q979" s="33" t="str">
        <f t="shared" si="30"/>
        <v/>
      </c>
      <c r="R979" s="33" t="str">
        <f>IF(M979="","",IF(AND(M979&lt;&gt;'Tabelas auxiliares'!$B$239,M979&lt;&gt;'Tabelas auxiliares'!$B$240,M979&lt;&gt;'Tabelas auxiliares'!$C$239,M979&lt;&gt;'Tabelas auxiliares'!$C$240,M979&lt;&gt;'Tabelas auxiliares'!$D$239),"FOLHA DE PESSOAL",IF(Q979='Tabelas auxiliares'!$A$240,"CUSTEIO",IF(Q979='Tabelas auxiliares'!$A$239,"INVESTIMENTO","ERRO - VERIFICAR"))))</f>
        <v/>
      </c>
      <c r="S979" s="46" t="str">
        <f t="shared" si="31"/>
        <v/>
      </c>
    </row>
    <row r="980" spans="17:19" x14ac:dyDescent="0.25">
      <c r="Q980" s="33" t="str">
        <f t="shared" si="30"/>
        <v/>
      </c>
      <c r="R980" s="33" t="str">
        <f>IF(M980="","",IF(AND(M980&lt;&gt;'Tabelas auxiliares'!$B$239,M980&lt;&gt;'Tabelas auxiliares'!$B$240,M980&lt;&gt;'Tabelas auxiliares'!$C$239,M980&lt;&gt;'Tabelas auxiliares'!$C$240,M980&lt;&gt;'Tabelas auxiliares'!$D$239),"FOLHA DE PESSOAL",IF(Q980='Tabelas auxiliares'!$A$240,"CUSTEIO",IF(Q980='Tabelas auxiliares'!$A$239,"INVESTIMENTO","ERRO - VERIFICAR"))))</f>
        <v/>
      </c>
      <c r="S980" s="46" t="str">
        <f t="shared" si="31"/>
        <v/>
      </c>
    </row>
    <row r="981" spans="17:19" x14ac:dyDescent="0.25">
      <c r="Q981" s="33" t="str">
        <f t="shared" si="30"/>
        <v/>
      </c>
      <c r="R981" s="33" t="str">
        <f>IF(M981="","",IF(AND(M981&lt;&gt;'Tabelas auxiliares'!$B$239,M981&lt;&gt;'Tabelas auxiliares'!$B$240,M981&lt;&gt;'Tabelas auxiliares'!$C$239,M981&lt;&gt;'Tabelas auxiliares'!$C$240,M981&lt;&gt;'Tabelas auxiliares'!$D$239),"FOLHA DE PESSOAL",IF(Q981='Tabelas auxiliares'!$A$240,"CUSTEIO",IF(Q981='Tabelas auxiliares'!$A$239,"INVESTIMENTO","ERRO - VERIFICAR"))))</f>
        <v/>
      </c>
      <c r="S981" s="46" t="str">
        <f t="shared" si="31"/>
        <v/>
      </c>
    </row>
    <row r="982" spans="17:19" x14ac:dyDescent="0.25">
      <c r="Q982" s="33" t="str">
        <f t="shared" si="30"/>
        <v/>
      </c>
      <c r="R982" s="33" t="str">
        <f>IF(M982="","",IF(AND(M982&lt;&gt;'Tabelas auxiliares'!$B$239,M982&lt;&gt;'Tabelas auxiliares'!$B$240,M982&lt;&gt;'Tabelas auxiliares'!$C$239,M982&lt;&gt;'Tabelas auxiliares'!$C$240,M982&lt;&gt;'Tabelas auxiliares'!$D$239),"FOLHA DE PESSOAL",IF(Q982='Tabelas auxiliares'!$A$240,"CUSTEIO",IF(Q982='Tabelas auxiliares'!$A$239,"INVESTIMENTO","ERRO - VERIFICAR"))))</f>
        <v/>
      </c>
      <c r="S982" s="46" t="str">
        <f t="shared" si="31"/>
        <v/>
      </c>
    </row>
    <row r="983" spans="17:19" x14ac:dyDescent="0.25">
      <c r="Q983" s="33" t="str">
        <f t="shared" si="30"/>
        <v/>
      </c>
      <c r="R983" s="33" t="str">
        <f>IF(M983="","",IF(AND(M983&lt;&gt;'Tabelas auxiliares'!$B$239,M983&lt;&gt;'Tabelas auxiliares'!$B$240,M983&lt;&gt;'Tabelas auxiliares'!$C$239,M983&lt;&gt;'Tabelas auxiliares'!$C$240,M983&lt;&gt;'Tabelas auxiliares'!$D$239),"FOLHA DE PESSOAL",IF(Q983='Tabelas auxiliares'!$A$240,"CUSTEIO",IF(Q983='Tabelas auxiliares'!$A$239,"INVESTIMENTO","ERRO - VERIFICAR"))))</f>
        <v/>
      </c>
      <c r="S983" s="46" t="str">
        <f t="shared" si="31"/>
        <v/>
      </c>
    </row>
    <row r="984" spans="17:19" x14ac:dyDescent="0.25">
      <c r="Q984" s="33" t="str">
        <f t="shared" si="30"/>
        <v/>
      </c>
      <c r="R984" s="33" t="str">
        <f>IF(M984="","",IF(AND(M984&lt;&gt;'Tabelas auxiliares'!$B$239,M984&lt;&gt;'Tabelas auxiliares'!$B$240,M984&lt;&gt;'Tabelas auxiliares'!$C$239,M984&lt;&gt;'Tabelas auxiliares'!$C$240,M984&lt;&gt;'Tabelas auxiliares'!$D$239),"FOLHA DE PESSOAL",IF(Q984='Tabelas auxiliares'!$A$240,"CUSTEIO",IF(Q984='Tabelas auxiliares'!$A$239,"INVESTIMENTO","ERRO - VERIFICAR"))))</f>
        <v/>
      </c>
      <c r="S984" s="46" t="str">
        <f t="shared" si="31"/>
        <v/>
      </c>
    </row>
    <row r="985" spans="17:19" x14ac:dyDescent="0.25">
      <c r="Q985" s="33" t="str">
        <f t="shared" si="30"/>
        <v/>
      </c>
      <c r="R985" s="33" t="str">
        <f>IF(M985="","",IF(AND(M985&lt;&gt;'Tabelas auxiliares'!$B$239,M985&lt;&gt;'Tabelas auxiliares'!$B$240,M985&lt;&gt;'Tabelas auxiliares'!$C$239,M985&lt;&gt;'Tabelas auxiliares'!$C$240,M985&lt;&gt;'Tabelas auxiliares'!$D$239),"FOLHA DE PESSOAL",IF(Q985='Tabelas auxiliares'!$A$240,"CUSTEIO",IF(Q985='Tabelas auxiliares'!$A$239,"INVESTIMENTO","ERRO - VERIFICAR"))))</f>
        <v/>
      </c>
      <c r="S985" s="46" t="str">
        <f t="shared" si="31"/>
        <v/>
      </c>
    </row>
    <row r="986" spans="17:19" x14ac:dyDescent="0.25">
      <c r="Q986" s="33" t="str">
        <f t="shared" si="30"/>
        <v/>
      </c>
      <c r="R986" s="33" t="str">
        <f>IF(M986="","",IF(AND(M986&lt;&gt;'Tabelas auxiliares'!$B$239,M986&lt;&gt;'Tabelas auxiliares'!$B$240,M986&lt;&gt;'Tabelas auxiliares'!$C$239,M986&lt;&gt;'Tabelas auxiliares'!$C$240,M986&lt;&gt;'Tabelas auxiliares'!$D$239),"FOLHA DE PESSOAL",IF(Q986='Tabelas auxiliares'!$A$240,"CUSTEIO",IF(Q986='Tabelas auxiliares'!$A$239,"INVESTIMENTO","ERRO - VERIFICAR"))))</f>
        <v/>
      </c>
      <c r="S986" s="46" t="str">
        <f t="shared" si="31"/>
        <v/>
      </c>
    </row>
    <row r="987" spans="17:19" x14ac:dyDescent="0.25">
      <c r="Q987" s="33" t="str">
        <f t="shared" si="30"/>
        <v/>
      </c>
      <c r="R987" s="33" t="str">
        <f>IF(M987="","",IF(AND(M987&lt;&gt;'Tabelas auxiliares'!$B$239,M987&lt;&gt;'Tabelas auxiliares'!$B$240,M987&lt;&gt;'Tabelas auxiliares'!$C$239,M987&lt;&gt;'Tabelas auxiliares'!$C$240,M987&lt;&gt;'Tabelas auxiliares'!$D$239),"FOLHA DE PESSOAL",IF(Q987='Tabelas auxiliares'!$A$240,"CUSTEIO",IF(Q987='Tabelas auxiliares'!$A$239,"INVESTIMENTO","ERRO - VERIFICAR"))))</f>
        <v/>
      </c>
      <c r="S987" s="46" t="str">
        <f t="shared" si="31"/>
        <v/>
      </c>
    </row>
    <row r="988" spans="17:19" x14ac:dyDescent="0.25">
      <c r="Q988" s="33" t="str">
        <f t="shared" si="30"/>
        <v/>
      </c>
      <c r="R988" s="33" t="str">
        <f>IF(M988="","",IF(AND(M988&lt;&gt;'Tabelas auxiliares'!$B$239,M988&lt;&gt;'Tabelas auxiliares'!$B$240,M988&lt;&gt;'Tabelas auxiliares'!$C$239,M988&lt;&gt;'Tabelas auxiliares'!$C$240,M988&lt;&gt;'Tabelas auxiliares'!$D$239),"FOLHA DE PESSOAL",IF(Q988='Tabelas auxiliares'!$A$240,"CUSTEIO",IF(Q988='Tabelas auxiliares'!$A$239,"INVESTIMENTO","ERRO - VERIFICAR"))))</f>
        <v/>
      </c>
      <c r="S988" s="46" t="str">
        <f t="shared" si="31"/>
        <v/>
      </c>
    </row>
    <row r="989" spans="17:19" x14ac:dyDescent="0.25">
      <c r="Q989" s="33" t="str">
        <f t="shared" si="30"/>
        <v/>
      </c>
      <c r="R989" s="33" t="str">
        <f>IF(M989="","",IF(AND(M989&lt;&gt;'Tabelas auxiliares'!$B$239,M989&lt;&gt;'Tabelas auxiliares'!$B$240,M989&lt;&gt;'Tabelas auxiliares'!$C$239,M989&lt;&gt;'Tabelas auxiliares'!$C$240,M989&lt;&gt;'Tabelas auxiliares'!$D$239),"FOLHA DE PESSOAL",IF(Q989='Tabelas auxiliares'!$A$240,"CUSTEIO",IF(Q989='Tabelas auxiliares'!$A$239,"INVESTIMENTO","ERRO - VERIFICAR"))))</f>
        <v/>
      </c>
      <c r="S989" s="46" t="str">
        <f t="shared" si="31"/>
        <v/>
      </c>
    </row>
    <row r="990" spans="17:19" x14ac:dyDescent="0.25">
      <c r="Q990" s="33" t="str">
        <f t="shared" si="30"/>
        <v/>
      </c>
      <c r="R990" s="33" t="str">
        <f>IF(M990="","",IF(AND(M990&lt;&gt;'Tabelas auxiliares'!$B$239,M990&lt;&gt;'Tabelas auxiliares'!$B$240,M990&lt;&gt;'Tabelas auxiliares'!$C$239,M990&lt;&gt;'Tabelas auxiliares'!$C$240,M990&lt;&gt;'Tabelas auxiliares'!$D$239),"FOLHA DE PESSOAL",IF(Q990='Tabelas auxiliares'!$A$240,"CUSTEIO",IF(Q990='Tabelas auxiliares'!$A$239,"INVESTIMENTO","ERRO - VERIFICAR"))))</f>
        <v/>
      </c>
      <c r="S990" s="46" t="str">
        <f t="shared" si="31"/>
        <v/>
      </c>
    </row>
    <row r="991" spans="17:19" x14ac:dyDescent="0.25">
      <c r="Q991" s="33" t="str">
        <f t="shared" si="30"/>
        <v/>
      </c>
      <c r="R991" s="33" t="str">
        <f>IF(M991="","",IF(AND(M991&lt;&gt;'Tabelas auxiliares'!$B$239,M991&lt;&gt;'Tabelas auxiliares'!$B$240,M991&lt;&gt;'Tabelas auxiliares'!$C$239,M991&lt;&gt;'Tabelas auxiliares'!$C$240,M991&lt;&gt;'Tabelas auxiliares'!$D$239),"FOLHA DE PESSOAL",IF(Q991='Tabelas auxiliares'!$A$240,"CUSTEIO",IF(Q991='Tabelas auxiliares'!$A$239,"INVESTIMENTO","ERRO - VERIFICAR"))))</f>
        <v/>
      </c>
      <c r="S991" s="46" t="str">
        <f t="shared" si="31"/>
        <v/>
      </c>
    </row>
    <row r="992" spans="17:19" x14ac:dyDescent="0.25">
      <c r="Q992" s="33" t="str">
        <f t="shared" si="30"/>
        <v/>
      </c>
      <c r="R992" s="33" t="str">
        <f>IF(M992="","",IF(AND(M992&lt;&gt;'Tabelas auxiliares'!$B$239,M992&lt;&gt;'Tabelas auxiliares'!$B$240,M992&lt;&gt;'Tabelas auxiliares'!$C$239,M992&lt;&gt;'Tabelas auxiliares'!$C$240,M992&lt;&gt;'Tabelas auxiliares'!$D$239),"FOLHA DE PESSOAL",IF(Q992='Tabelas auxiliares'!$A$240,"CUSTEIO",IF(Q992='Tabelas auxiliares'!$A$239,"INVESTIMENTO","ERRO - VERIFICAR"))))</f>
        <v/>
      </c>
      <c r="S992" s="46" t="str">
        <f t="shared" si="31"/>
        <v/>
      </c>
    </row>
    <row r="993" spans="1:19" x14ac:dyDescent="0.25">
      <c r="Q993" s="33" t="str">
        <f t="shared" si="30"/>
        <v/>
      </c>
      <c r="R993" s="33" t="str">
        <f>IF(M993="","",IF(AND(M993&lt;&gt;'Tabelas auxiliares'!$B$239,M993&lt;&gt;'Tabelas auxiliares'!$B$240,M993&lt;&gt;'Tabelas auxiliares'!$C$239,M993&lt;&gt;'Tabelas auxiliares'!$C$240,M993&lt;&gt;'Tabelas auxiliares'!$D$239),"FOLHA DE PESSOAL",IF(Q993='Tabelas auxiliares'!$A$240,"CUSTEIO",IF(Q993='Tabelas auxiliares'!$A$239,"INVESTIMENTO","ERRO - VERIFICAR"))))</f>
        <v/>
      </c>
      <c r="S993" s="46" t="str">
        <f t="shared" si="31"/>
        <v/>
      </c>
    </row>
    <row r="994" spans="1:19" x14ac:dyDescent="0.25">
      <c r="Q994" s="33" t="str">
        <f t="shared" si="30"/>
        <v/>
      </c>
      <c r="R994" s="33" t="str">
        <f>IF(M994="","",IF(AND(M994&lt;&gt;'Tabelas auxiliares'!$B$239,M994&lt;&gt;'Tabelas auxiliares'!$B$240,M994&lt;&gt;'Tabelas auxiliares'!$C$239,M994&lt;&gt;'Tabelas auxiliares'!$C$240,M994&lt;&gt;'Tabelas auxiliares'!$D$239),"FOLHA DE PESSOAL",IF(Q994='Tabelas auxiliares'!$A$240,"CUSTEIO",IF(Q994='Tabelas auxiliares'!$A$239,"INVESTIMENTO","ERRO - VERIFICAR"))))</f>
        <v/>
      </c>
      <c r="S994" s="46" t="str">
        <f t="shared" si="31"/>
        <v/>
      </c>
    </row>
    <row r="995" spans="1:19" x14ac:dyDescent="0.25">
      <c r="Q995" s="33" t="str">
        <f t="shared" si="30"/>
        <v/>
      </c>
      <c r="R995" s="33" t="str">
        <f>IF(M995="","",IF(AND(M995&lt;&gt;'Tabelas auxiliares'!$B$239,M995&lt;&gt;'Tabelas auxiliares'!$B$240,M995&lt;&gt;'Tabelas auxiliares'!$C$239,M995&lt;&gt;'Tabelas auxiliares'!$C$240,M995&lt;&gt;'Tabelas auxiliares'!$D$239),"FOLHA DE PESSOAL",IF(Q995='Tabelas auxiliares'!$A$240,"CUSTEIO",IF(Q995='Tabelas auxiliares'!$A$239,"INVESTIMENTO","ERRO - VERIFICAR"))))</f>
        <v/>
      </c>
      <c r="S995" s="46" t="str">
        <f t="shared" si="31"/>
        <v/>
      </c>
    </row>
    <row r="996" spans="1:19" x14ac:dyDescent="0.25">
      <c r="Q996" s="33" t="str">
        <f t="shared" si="30"/>
        <v/>
      </c>
      <c r="R996" s="33" t="str">
        <f>IF(M996="","",IF(AND(M996&lt;&gt;'Tabelas auxiliares'!$B$239,M996&lt;&gt;'Tabelas auxiliares'!$B$240,M996&lt;&gt;'Tabelas auxiliares'!$C$239,M996&lt;&gt;'Tabelas auxiliares'!$C$240,M996&lt;&gt;'Tabelas auxiliares'!$D$239),"FOLHA DE PESSOAL",IF(Q996='Tabelas auxiliares'!$A$240,"CUSTEIO",IF(Q996='Tabelas auxiliares'!$A$239,"INVESTIMENTO","ERRO - VERIFICAR"))))</f>
        <v/>
      </c>
      <c r="S996" s="46" t="str">
        <f t="shared" si="31"/>
        <v/>
      </c>
    </row>
    <row r="997" spans="1:19" x14ac:dyDescent="0.25">
      <c r="Q997" s="33" t="str">
        <f t="shared" si="30"/>
        <v/>
      </c>
      <c r="R997" s="33" t="str">
        <f>IF(M997="","",IF(AND(M997&lt;&gt;'Tabelas auxiliares'!$B$239,M997&lt;&gt;'Tabelas auxiliares'!$B$240,M997&lt;&gt;'Tabelas auxiliares'!$C$239,M997&lt;&gt;'Tabelas auxiliares'!$C$240,M997&lt;&gt;'Tabelas auxiliares'!$D$239),"FOLHA DE PESSOAL",IF(Q997='Tabelas auxiliares'!$A$240,"CUSTEIO",IF(Q997='Tabelas auxiliares'!$A$239,"INVESTIMENTO","ERRO - VERIFICAR"))))</f>
        <v/>
      </c>
      <c r="S997" s="46" t="str">
        <f t="shared" si="31"/>
        <v/>
      </c>
    </row>
    <row r="998" spans="1:19" x14ac:dyDescent="0.25">
      <c r="Q998" s="33" t="str">
        <f t="shared" si="30"/>
        <v/>
      </c>
      <c r="R998" s="33" t="str">
        <f>IF(M998="","",IF(AND(M998&lt;&gt;'Tabelas auxiliares'!$B$239,M998&lt;&gt;'Tabelas auxiliares'!$B$240,M998&lt;&gt;'Tabelas auxiliares'!$C$239,M998&lt;&gt;'Tabelas auxiliares'!$C$240,M998&lt;&gt;'Tabelas auxiliares'!$D$239),"FOLHA DE PESSOAL",IF(Q998='Tabelas auxiliares'!$A$240,"CUSTEIO",IF(Q998='Tabelas auxiliares'!$A$239,"INVESTIMENTO","ERRO - VERIFICAR"))))</f>
        <v/>
      </c>
      <c r="S998" s="46" t="str">
        <f t="shared" si="31"/>
        <v/>
      </c>
    </row>
    <row r="999" spans="1:19" x14ac:dyDescent="0.25">
      <c r="Q999" s="33" t="str">
        <f t="shared" si="30"/>
        <v/>
      </c>
      <c r="R999" s="33" t="str">
        <f>IF(M999="","",IF(AND(M999&lt;&gt;'Tabelas auxiliares'!$B$239,M999&lt;&gt;'Tabelas auxiliares'!$B$240,M999&lt;&gt;'Tabelas auxiliares'!$C$239,M999&lt;&gt;'Tabelas auxiliares'!$C$240,M999&lt;&gt;'Tabelas auxiliares'!$D$239),"FOLHA DE PESSOAL",IF(Q999='Tabelas auxiliares'!$A$240,"CUSTEIO",IF(Q999='Tabelas auxiliares'!$A$239,"INVESTIMENTO","ERRO - VERIFICAR"))))</f>
        <v/>
      </c>
      <c r="S999" s="46" t="str">
        <f t="shared" si="31"/>
        <v/>
      </c>
    </row>
    <row r="1000" spans="1:19" x14ac:dyDescent="0.25">
      <c r="Q1000" s="33" t="str">
        <f t="shared" si="30"/>
        <v/>
      </c>
      <c r="R1000" s="33" t="str">
        <f>IF(M1000="","",IF(AND(M1000&lt;&gt;'Tabelas auxiliares'!$B$239,M1000&lt;&gt;'Tabelas auxiliares'!$B$240,M1000&lt;&gt;'Tabelas auxiliares'!$C$239,M1000&lt;&gt;'Tabelas auxiliares'!$C$240,M1000&lt;&gt;'Tabelas auxiliares'!$D$239),"FOLHA DE PESSOAL",IF(Q1000='Tabelas auxiliares'!$A$240,"CUSTEIO",IF(Q1000='Tabelas auxiliares'!$A$239,"INVESTIMENTO","ERRO - VERIFICAR"))))</f>
        <v/>
      </c>
      <c r="S1000" s="46" t="str">
        <f t="shared" si="31"/>
        <v/>
      </c>
    </row>
    <row r="1001" spans="1:19" x14ac:dyDescent="0.25">
      <c r="A1001" s="39"/>
      <c r="B1001" s="39"/>
      <c r="C1001" s="39"/>
      <c r="D1001" s="39"/>
      <c r="E1001" s="39"/>
      <c r="F1001" s="39"/>
      <c r="G1001" s="39"/>
      <c r="H1001" s="39"/>
      <c r="I1001" s="39"/>
      <c r="J1001" s="39"/>
      <c r="K1001" s="39"/>
      <c r="L1001" s="39" t="s">
        <v>91</v>
      </c>
      <c r="M1001" s="39"/>
      <c r="N1001" s="39"/>
      <c r="O1001" s="39"/>
      <c r="P1001" s="39"/>
      <c r="Q1001" s="39"/>
      <c r="R1001" s="39"/>
      <c r="S1001" s="39"/>
    </row>
  </sheetData>
  <sheetProtection password="FAA7" sheet="1" autoFilter="0"/>
  <autoFilter ref="A3:X1001" xr:uid="{00000000-0009-0000-0000-000008000000}"/>
  <mergeCells count="2">
    <mergeCell ref="A1:B2"/>
    <mergeCell ref="T1:T2"/>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12</vt:i4>
      </vt:variant>
      <vt:variant>
        <vt:lpstr>Intervalos Nomeados</vt:lpstr>
      </vt:variant>
      <vt:variant>
        <vt:i4>2</vt:i4>
      </vt:variant>
    </vt:vector>
  </HeadingPairs>
  <TitlesOfParts>
    <vt:vector size="14" baseType="lpstr">
      <vt:lpstr>Origem dos recursos</vt:lpstr>
      <vt:lpstr>Orçamento Distribuído</vt:lpstr>
      <vt:lpstr>Remanejamentos entre AEO</vt:lpstr>
      <vt:lpstr>Distribuição TRI</vt:lpstr>
      <vt:lpstr>1. Pré-Empenhos</vt:lpstr>
      <vt:lpstr>2. Empenho LOA 2024</vt:lpstr>
      <vt:lpstr>Saldos CUSTEIO AEO LOA 24</vt:lpstr>
      <vt:lpstr>Saldos INVESTIMENTO AEO LOA 24</vt:lpstr>
      <vt:lpstr>2.1 DESCENTRALIZAÇÕES 2024</vt:lpstr>
      <vt:lpstr>3. Empenhos LOA UFABC RPNP</vt:lpstr>
      <vt:lpstr>3.1 Empenhos DESCENTR RPNP</vt:lpstr>
      <vt:lpstr>Tabelas auxiliares</vt:lpstr>
      <vt:lpstr>'Distribuição TRI'!OLE_LINK1</vt:lpstr>
      <vt:lpstr>'Orçamento Distribuído'!Titulos_de_impressao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Leonel de Miranda Sampaio</dc:creator>
  <cp:lastModifiedBy>Evelyn</cp:lastModifiedBy>
  <dcterms:created xsi:type="dcterms:W3CDTF">2023-02-14T18:11:45Z</dcterms:created>
  <dcterms:modified xsi:type="dcterms:W3CDTF">2024-04-01T11:06:14Z</dcterms:modified>
</cp:coreProperties>
</file>